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6D0147C1-950B-4CCA-83D9-11DE2AEBBC42}" xr6:coauthVersionLast="47" xr6:coauthVersionMax="47" xr10:uidLastSave="{00000000-0000-0000-0000-000000000000}"/>
  <bookViews>
    <workbookView xWindow="7200" yWindow="540" windowWidth="21600" windowHeight="13500" tabRatio="542" xr2:uid="{00000000-000D-0000-FFFF-FFFF00000000}"/>
  </bookViews>
  <sheets>
    <sheet name="HomeBroker" sheetId="38" r:id="rId1"/>
    <sheet name="Tickers" sheetId="3" r:id="rId2"/>
    <sheet name="pyRofex" sheetId="45" r:id="rId3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3" i="38" l="1"/>
  <c r="AS4" i="38"/>
  <c r="Z52" i="38" s="1"/>
  <c r="AJ1" i="38"/>
  <c r="AS6" i="38"/>
  <c r="AA61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Z131" i="38"/>
  <c r="AA130" i="38"/>
  <c r="Z130" i="38"/>
  <c r="AA127" i="38"/>
  <c r="AA126" i="38"/>
  <c r="AA125" i="38"/>
  <c r="Z125" i="38"/>
  <c r="AA124" i="38"/>
  <c r="Z124" i="38"/>
  <c r="AA121" i="38"/>
  <c r="AA120" i="38"/>
  <c r="AA119" i="38"/>
  <c r="AA118" i="38"/>
  <c r="AA115" i="38"/>
  <c r="AA114" i="38"/>
  <c r="AA113" i="38"/>
  <c r="Z113" i="38"/>
  <c r="AA112" i="38"/>
  <c r="Z112" i="38"/>
  <c r="AA109" i="38"/>
  <c r="AA108" i="38"/>
  <c r="AA107" i="38"/>
  <c r="AA106" i="38"/>
  <c r="AA103" i="38"/>
  <c r="AA102" i="38"/>
  <c r="AA101" i="38"/>
  <c r="AA100" i="38"/>
  <c r="Z100" i="38"/>
  <c r="AA97" i="38"/>
  <c r="AA96" i="38"/>
  <c r="AA95" i="38"/>
  <c r="AA94" i="38"/>
  <c r="Z94" i="38"/>
  <c r="AA91" i="38"/>
  <c r="AA90" i="38"/>
  <c r="AA89" i="38"/>
  <c r="AA88" i="38"/>
  <c r="AA85" i="38"/>
  <c r="AA84" i="38"/>
  <c r="AA83" i="38"/>
  <c r="AA82" i="38"/>
  <c r="AA73" i="38"/>
  <c r="AA72" i="38"/>
  <c r="AA71" i="38"/>
  <c r="AA70" i="38"/>
  <c r="AA79" i="38"/>
  <c r="AA78" i="38"/>
  <c r="AA77" i="38"/>
  <c r="AA76" i="38"/>
  <c r="AA64" i="38"/>
  <c r="AA66" i="38"/>
  <c r="AA67" i="38"/>
  <c r="L29" i="38"/>
  <c r="K29" i="38"/>
  <c r="H29" i="38"/>
  <c r="D29" i="38"/>
  <c r="M28" i="38"/>
  <c r="L28" i="38"/>
  <c r="K28" i="38"/>
  <c r="J28" i="38"/>
  <c r="I28" i="38"/>
  <c r="H28" i="38"/>
  <c r="G28" i="38"/>
  <c r="F28" i="38"/>
  <c r="E28" i="38"/>
  <c r="D28" i="38"/>
  <c r="C28" i="38"/>
  <c r="M27" i="38"/>
  <c r="L27" i="38"/>
  <c r="K27" i="38"/>
  <c r="J27" i="38"/>
  <c r="I27" i="38"/>
  <c r="H27" i="38"/>
  <c r="G27" i="38"/>
  <c r="F27" i="38"/>
  <c r="E27" i="38"/>
  <c r="D27" i="38"/>
  <c r="C27" i="38"/>
  <c r="AA27" i="38" s="1"/>
  <c r="M26" i="38"/>
  <c r="L26" i="38"/>
  <c r="K26" i="38"/>
  <c r="J26" i="38"/>
  <c r="I26" i="38"/>
  <c r="H26" i="38"/>
  <c r="G26" i="38"/>
  <c r="F26" i="38"/>
  <c r="E26" i="38"/>
  <c r="D26" i="38"/>
  <c r="C26" i="38"/>
  <c r="AA26" i="38" s="1"/>
  <c r="W63" i="38"/>
  <c r="W62" i="38"/>
  <c r="M29" i="38"/>
  <c r="J29" i="38"/>
  <c r="I29" i="38"/>
  <c r="G29" i="38"/>
  <c r="F29" i="38"/>
  <c r="E29" i="38"/>
  <c r="C29" i="38"/>
  <c r="AA29" i="38" s="1"/>
  <c r="Y163" i="38"/>
  <c r="W163" i="38"/>
  <c r="Y162" i="38"/>
  <c r="W162" i="38"/>
  <c r="Y63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AA199" i="38"/>
  <c r="AA198" i="38"/>
  <c r="AA197" i="38"/>
  <c r="Z197" i="38"/>
  <c r="AA196" i="38"/>
  <c r="Z196" i="38"/>
  <c r="AA193" i="38"/>
  <c r="AA192" i="38"/>
  <c r="AA191" i="38"/>
  <c r="Z191" i="38"/>
  <c r="AA190" i="38"/>
  <c r="AA187" i="38"/>
  <c r="AA186" i="38"/>
  <c r="AA185" i="38"/>
  <c r="Z185" i="38"/>
  <c r="AA184" i="38"/>
  <c r="Z184" i="38"/>
  <c r="AA181" i="38"/>
  <c r="AA180" i="38"/>
  <c r="AA179" i="38"/>
  <c r="Z179" i="38"/>
  <c r="AA178" i="38"/>
  <c r="Z178" i="38"/>
  <c r="AA175" i="38"/>
  <c r="AA174" i="38"/>
  <c r="AA173" i="38"/>
  <c r="Z173" i="38"/>
  <c r="AA172" i="38"/>
  <c r="Z172" i="38"/>
  <c r="AA169" i="38"/>
  <c r="AA168" i="38"/>
  <c r="AA167" i="38"/>
  <c r="Z167" i="38"/>
  <c r="AA166" i="38"/>
  <c r="Z166" i="38"/>
  <c r="AA65" i="38"/>
  <c r="U1" i="38"/>
  <c r="AI1" i="38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N18" i="38"/>
  <c r="O29" i="38"/>
  <c r="N29" i="38"/>
  <c r="O28" i="38"/>
  <c r="N28" i="38"/>
  <c r="O27" i="38"/>
  <c r="N27" i="38"/>
  <c r="O26" i="38"/>
  <c r="N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M18" i="38"/>
  <c r="L18" i="38"/>
  <c r="K18" i="38"/>
  <c r="J18" i="38"/>
  <c r="I18" i="38"/>
  <c r="H18" i="38"/>
  <c r="G18" i="38"/>
  <c r="F18" i="38"/>
  <c r="E18" i="38"/>
  <c r="D18" i="38"/>
  <c r="C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W74" i="38"/>
  <c r="W79" i="38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Z40" i="38" l="1"/>
  <c r="Z42" i="38"/>
  <c r="Z45" i="38"/>
  <c r="Z41" i="38"/>
  <c r="Z48" i="38"/>
  <c r="Z44" i="38"/>
  <c r="Z49" i="38"/>
  <c r="Z46" i="38"/>
  <c r="Z30" i="38"/>
  <c r="Z43" i="38"/>
  <c r="Z47" i="38"/>
  <c r="Z31" i="38"/>
  <c r="Z32" i="38"/>
  <c r="Z33" i="38"/>
  <c r="Z35" i="38"/>
  <c r="Z38" i="38"/>
  <c r="Z39" i="38"/>
  <c r="Z34" i="38"/>
  <c r="Z56" i="38"/>
  <c r="Z37" i="38"/>
  <c r="Z58" i="38"/>
  <c r="Z59" i="38"/>
  <c r="Z54" i="38"/>
  <c r="Z36" i="38"/>
  <c r="Z55" i="38"/>
  <c r="Z50" i="38"/>
  <c r="Z57" i="38"/>
  <c r="Z51" i="38"/>
  <c r="Z53" i="38"/>
  <c r="AA28" i="38"/>
  <c r="AA1" i="38"/>
  <c r="Z28" i="38"/>
  <c r="Z89" i="38"/>
  <c r="Z88" i="38"/>
  <c r="Z101" i="38"/>
  <c r="Z26" i="38"/>
  <c r="Z95" i="38"/>
  <c r="Z85" i="38"/>
  <c r="Z142" i="38"/>
  <c r="Z106" i="38"/>
  <c r="Z107" i="38"/>
  <c r="Z143" i="38"/>
  <c r="Z84" i="38"/>
  <c r="Z156" i="38"/>
  <c r="Z144" i="38"/>
  <c r="Z145" i="38"/>
  <c r="Z157" i="38"/>
  <c r="Y165" i="38"/>
  <c r="Y177" i="38"/>
  <c r="Y189" i="38"/>
  <c r="Y171" i="38"/>
  <c r="Y183" i="38"/>
  <c r="Y195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Z83" i="38" l="1"/>
  <c r="Z190" i="38"/>
  <c r="Z77" i="38"/>
  <c r="Z82" i="38"/>
  <c r="Z118" i="38"/>
  <c r="Z138" i="38"/>
  <c r="Z199" i="38"/>
  <c r="Z193" i="38"/>
  <c r="Z187" i="38"/>
  <c r="Z181" i="38"/>
  <c r="Z175" i="38"/>
  <c r="Z169" i="38"/>
  <c r="Z198" i="38"/>
  <c r="Z192" i="38"/>
  <c r="Z186" i="38"/>
  <c r="Z180" i="38"/>
  <c r="Z174" i="38"/>
  <c r="Z168" i="38"/>
  <c r="Z79" i="38"/>
  <c r="Z162" i="38"/>
  <c r="Z161" i="38"/>
  <c r="Z160" i="38"/>
  <c r="Z132" i="38"/>
  <c r="Z133" i="38"/>
  <c r="Z109" i="38"/>
  <c r="Z64" i="38"/>
  <c r="Z73" i="38"/>
  <c r="Z102" i="38"/>
  <c r="Z78" i="38"/>
  <c r="Z71" i="38"/>
  <c r="Z65" i="38"/>
  <c r="Z151" i="38"/>
  <c r="Z127" i="38"/>
  <c r="Z103" i="38"/>
  <c r="Z126" i="38"/>
  <c r="Z90" i="38"/>
  <c r="Z76" i="38"/>
  <c r="Z66" i="38"/>
  <c r="Z121" i="38"/>
  <c r="Z97" i="38"/>
  <c r="Z150" i="38"/>
  <c r="Z120" i="38"/>
  <c r="Z72" i="38"/>
  <c r="Z163" i="38"/>
  <c r="Z139" i="38"/>
  <c r="Z115" i="38"/>
  <c r="Z91" i="38"/>
  <c r="Z114" i="38"/>
  <c r="Z70" i="38"/>
  <c r="Z96" i="38"/>
  <c r="Z108" i="38"/>
  <c r="Z67" i="38"/>
  <c r="Y22" i="38"/>
  <c r="Z22" i="38" s="1"/>
  <c r="Y23" i="38" s="1"/>
  <c r="Y24" i="38" s="1"/>
  <c r="Z24" i="38" s="1"/>
  <c r="Y25" i="38" s="1"/>
  <c r="Y6" i="38"/>
  <c r="Y18" i="38"/>
  <c r="Z18" i="38" s="1"/>
  <c r="Y19" i="38" s="1"/>
  <c r="Y20" i="38" s="1"/>
  <c r="Z20" i="38" s="1"/>
  <c r="Y2" i="38"/>
  <c r="Y14" i="38"/>
  <c r="Y10" i="38"/>
  <c r="Z119" i="38"/>
  <c r="Z19" i="38" l="1"/>
  <c r="AA18" i="38" s="1"/>
  <c r="Z23" i="38"/>
  <c r="AA22" i="38" s="1"/>
  <c r="Y21" i="38"/>
  <c r="Z21" i="38" s="1"/>
  <c r="AA20" i="38" s="1"/>
  <c r="Z25" i="38"/>
  <c r="AA24" i="38" s="1"/>
  <c r="Z2" i="38" l="1"/>
  <c r="Y3" i="38" s="1"/>
  <c r="Y4" i="38" l="1"/>
  <c r="Z4" i="38" s="1"/>
  <c r="Z3" i="38"/>
  <c r="AA2" i="38" s="1"/>
  <c r="Y5" i="38" l="1"/>
  <c r="Z5" i="38" s="1"/>
  <c r="AA4" i="38" s="1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</calcChain>
</file>

<file path=xl/sharedStrings.xml><?xml version="1.0" encoding="utf-8"?>
<sst xmlns="http://schemas.openxmlformats.org/spreadsheetml/2006/main" count="842" uniqueCount="588">
  <si>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</si>
  <si>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</si>
  <si>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</si>
  <si>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</si>
  <si>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</si>
  <si>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</si>
  <si>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</si>
  <si>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</si>
  <si>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</si>
  <si>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</si>
  <si>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</si>
  <si>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</si>
  <si>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</si>
  <si>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</si>
  <si>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</si>
  <si>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</si>
  <si>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</si>
  <si>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</si>
  <si>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</si>
  <si>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</si>
  <si>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</si>
  <si>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</si>
  <si>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</si>
  <si>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</si>
  <si>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</si>
  <si>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</si>
  <si>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</si>
  <si>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</si>
  <si>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</si>
  <si>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</si>
  <si>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</si>
  <si>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</si>
  <si>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</si>
  <si>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</si>
  <si>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</si>
  <si>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</si>
  <si>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</si>
  <si>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</si>
  <si>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</si>
  <si>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</si>
  <si>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</si>
  <si>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</si>
  <si>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</si>
  <si>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</si>
  <si>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</si>
  <si>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</si>
  <si>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</si>
  <si>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</si>
  <si>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</si>
  <si>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</si>
  <si>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</si>
  <si>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</si>
  <si>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</si>
  <si>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</si>
  <si>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</si>
  <si>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</si>
  <si>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</si>
  <si>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</si>
  <si>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</si>
  <si>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</si>
  <si>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</si>
  <si>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</si>
  <si>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</si>
  <si>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</si>
  <si>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</si>
  <si>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</si>
  <si>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</si>
  <si>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</si>
  <si>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</si>
  <si>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</si>
  <si>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</si>
  <si>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</si>
  <si>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</si>
  <si>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</si>
  <si>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</si>
  <si>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</si>
  <si>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</si>
  <si>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</si>
  <si>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</si>
  <si>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</si>
  <si>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</si>
  <si>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</si>
  <si>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</si>
  <si>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</si>
  <si>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</si>
  <si>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</si>
  <si>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</si>
  <si>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</si>
  <si>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</si>
  <si>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</si>
  <si>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</si>
  <si>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</si>
  <si>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</si>
  <si>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</si>
  <si>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</si>
  <si>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</si>
  <si>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</si>
  <si>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</si>
  <si>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</si>
  <si>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</si>
  <si>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</si>
  <si>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</si>
  <si>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</si>
  <si>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</si>
  <si>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</si>
  <si>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</si>
  <si>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</si>
  <si>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</si>
  <si>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</si>
  <si>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</si>
  <si>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</si>
  <si>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</si>
  <si>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</si>
  <si>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</si>
  <si>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</si>
  <si>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</si>
  <si>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</si>
  <si>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</si>
  <si>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</si>
  <si>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</si>
  <si>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</si>
  <si>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</si>
  <si>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</si>
  <si>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</si>
  <si>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</si>
  <si>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</si>
  <si>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</si>
  <si>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</si>
  <si>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</si>
  <si>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</si>
  <si>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</si>
  <si>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</si>
  <si>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</si>
  <si>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</si>
  <si>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</si>
  <si>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</si>
  <si>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</si>
  <si>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</si>
  <si>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</si>
  <si>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</si>
  <si>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</si>
  <si>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</si>
  <si>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</si>
  <si>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</si>
  <si>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</si>
  <si>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</si>
  <si>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</si>
  <si>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</si>
  <si>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</si>
  <si>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</si>
  <si>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</si>
  <si>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</si>
  <si>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</si>
  <si>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</si>
  <si>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</si>
  <si>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</si>
  <si>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</si>
  <si>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</si>
  <si>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</si>
  <si>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</si>
  <si>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</si>
  <si>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</si>
  <si>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</si>
  <si>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</si>
  <si>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</si>
  <si>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</si>
  <si>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</si>
  <si>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</si>
  <si>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</si>
  <si>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</si>
  <si>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</si>
  <si>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</si>
  <si>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</si>
  <si>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</si>
  <si>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</si>
  <si>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</si>
  <si>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</si>
  <si>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</si>
  <si>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</si>
  <si>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</si>
  <si>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</si>
  <si>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</si>
  <si>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</si>
  <si>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</si>
  <si>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</si>
  <si>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</si>
  <si>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</si>
  <si>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</si>
  <si>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</si>
  <si>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</si>
  <si>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</si>
  <si>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</si>
  <si>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</si>
  <si>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</si>
  <si>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</si>
  <si>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</si>
  <si>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</si>
  <si>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</si>
  <si>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</si>
  <si>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</si>
  <si>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</si>
  <si>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</si>
  <si>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</si>
  <si>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</si>
  <si>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</si>
  <si>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</si>
  <si>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</si>
  <si>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</si>
  <si>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</si>
  <si>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</si>
  <si>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</si>
  <si>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</si>
  <si>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</si>
  <si>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</si>
  <si>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</si>
  <si>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</si>
  <si>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</si>
  <si>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</si>
  <si>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</si>
  <si>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</si>
  <si>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</si>
  <si>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</si>
  <si>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</si>
  <si>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</si>
  <si>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</si>
  <si>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</si>
  <si>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</si>
  <si>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</si>
  <si>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</si>
  <si>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</si>
  <si>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</si>
  <si>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</si>
  <si>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</si>
  <si>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</si>
  <si>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</si>
  <si>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</si>
  <si>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</si>
  <si>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</si>
  <si>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</si>
  <si>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</si>
  <si>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</si>
  <si>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</si>
  <si>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</si>
  <si>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</si>
  <si>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</si>
  <si>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</si>
  <si>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</si>
  <si>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</si>
  <si>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</si>
  <si>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</si>
  <si>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</si>
  <si>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</si>
  <si>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</si>
  <si>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</si>
  <si>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</si>
  <si>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</si>
  <si>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</si>
  <si>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</si>
  <si>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</si>
  <si>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</si>
  <si>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</si>
  <si>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</si>
  <si>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</si>
  <si>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</si>
  <si>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</si>
  <si>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</si>
  <si>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</si>
  <si>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</si>
  <si>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</si>
  <si>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</si>
  <si>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</si>
  <si>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</si>
  <si>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</si>
  <si>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</si>
  <si>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</si>
  <si>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</si>
  <si>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</si>
  <si>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</si>
  <si>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</si>
  <si>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</si>
  <si>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</si>
  <si>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</si>
  <si>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</si>
  <si>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</si>
  <si>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</si>
  <si>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</si>
  <si>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</si>
  <si>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</si>
  <si>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</si>
  <si>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</si>
  <si>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</si>
  <si>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</si>
  <si>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</si>
  <si>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</si>
  <si>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</si>
  <si>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</si>
  <si>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</si>
  <si>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</si>
  <si>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</si>
  <si>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</si>
  <si>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</si>
  <si>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</si>
  <si>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</si>
  <si>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</si>
  <si>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</si>
  <si>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</si>
  <si>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</si>
  <si>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</si>
  <si>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</si>
  <si>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</si>
  <si>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</si>
  <si>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</si>
  <si>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</si>
  <si>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</si>
  <si>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</si>
  <si>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</si>
  <si>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</si>
  <si>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</si>
  <si>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</si>
  <si>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</si>
  <si>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</si>
  <si>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</si>
  <si>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</si>
  <si>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</si>
  <si>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</si>
  <si>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</si>
  <si>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</si>
  <si>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</si>
  <si>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</si>
  <si>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</si>
  <si>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</si>
  <si>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</si>
  <si>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</si>
  <si>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</si>
  <si>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</si>
  <si>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</si>
  <si>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</si>
  <si>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</si>
  <si>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</si>
  <si>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</si>
  <si>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</si>
  <si>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</si>
  <si>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</si>
  <si>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</si>
  <si>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</si>
  <si>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</si>
  <si>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</si>
  <si>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</si>
  <si>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</si>
  <si>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</si>
  <si>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</si>
  <si>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</si>
  <si>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</si>
  <si>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</si>
  <si>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</si>
  <si>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</si>
  <si>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</si>
  <si>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</si>
  <si>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</si>
  <si>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</si>
  <si>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</si>
  <si>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</si>
  <si>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</si>
  <si>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</si>
  <si>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</si>
  <si>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</si>
  <si>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</si>
  <si>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</si>
  <si>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</si>
  <si>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</si>
  <si>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</si>
  <si>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</si>
  <si>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</si>
  <si>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</si>
  <si>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</si>
  <si>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</si>
  <si>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</si>
  <si>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</si>
  <si>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</si>
  <si>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</si>
  <si>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</si>
  <si>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</si>
  <si>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</si>
  <si>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</si>
  <si>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</si>
  <si>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</si>
  <si>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</si>
  <si>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</si>
  <si>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</si>
  <si>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</si>
  <si>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</si>
  <si>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</si>
  <si>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</si>
  <si>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</si>
  <si>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</si>
  <si>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</si>
  <si>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</si>
  <si>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</si>
  <si>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</si>
  <si>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</si>
  <si>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</si>
  <si>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</si>
  <si>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</si>
  <si>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</si>
  <si>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</si>
  <si>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</si>
  <si>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</si>
  <si>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</si>
  <si>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</si>
  <si>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</si>
  <si>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</si>
  <si>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</si>
  <si>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</si>
  <si>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</si>
  <si>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</si>
  <si>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</si>
  <si>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</si>
  <si>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</si>
  <si>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</si>
  <si>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</si>
  <si>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</si>
  <si>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</si>
  <si>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</si>
  <si>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</si>
  <si>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</si>
  <si>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</si>
  <si>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</si>
  <si>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</si>
  <si>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</si>
  <si>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</si>
  <si>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</si>
  <si>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</si>
  <si>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</si>
  <si>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</si>
  <si>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</si>
  <si>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</si>
  <si>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</si>
  <si>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</si>
  <si>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</si>
  <si>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</si>
  <si>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</si>
  <si>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</si>
  <si>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</si>
  <si>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</si>
  <si>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</si>
  <si>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</si>
  <si>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</si>
  <si>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</si>
  <si>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</si>
  <si>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</si>
  <si>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</si>
  <si>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</si>
  <si>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</si>
  <si>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</si>
  <si>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</si>
  <si>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</si>
  <si>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</si>
  <si>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</si>
  <si>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</si>
  <si>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</si>
  <si>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</si>
  <si>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</si>
  <si>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</si>
  <si>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</si>
  <si>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</si>
  <si>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</si>
  <si>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</si>
  <si>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</si>
  <si>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</si>
  <si>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</si>
  <si>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</si>
  <si>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</si>
  <si>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</si>
  <si>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volume</t>
  </si>
  <si>
    <t>GFGV27608J</t>
  </si>
  <si>
    <t>GFGV28608J</t>
  </si>
  <si>
    <t>GFGV30108J</t>
  </si>
  <si>
    <t>GFGV31608J</t>
  </si>
  <si>
    <t>GFGV33108J</t>
  </si>
  <si>
    <t>GFGV34608J</t>
  </si>
  <si>
    <t>GFGV36108J</t>
  </si>
  <si>
    <t>GFGV37608J</t>
  </si>
  <si>
    <t>GFGV39108J</t>
  </si>
  <si>
    <t>GFGV40608J</t>
  </si>
  <si>
    <t>GFGC36108J</t>
  </si>
  <si>
    <t>GFGC37608J</t>
  </si>
  <si>
    <t>GFGC39108J</t>
  </si>
  <si>
    <t>GFGC40608J</t>
  </si>
  <si>
    <t>GFGC42608J</t>
  </si>
  <si>
    <t>GFGC44608J</t>
  </si>
  <si>
    <t>GFGC46608J</t>
  </si>
  <si>
    <t>GFGC48608J</t>
  </si>
  <si>
    <t>GFGC50608J</t>
  </si>
  <si>
    <t>GFGC52608J</t>
  </si>
  <si>
    <t>GFGC40608G</t>
  </si>
  <si>
    <t>GFGC42608G</t>
  </si>
  <si>
    <t>GFGC44608G</t>
  </si>
  <si>
    <t>GFGC51049G</t>
  </si>
  <si>
    <t>GFGC53049G</t>
  </si>
  <si>
    <t>GFGV30108G</t>
  </si>
  <si>
    <t>GFGV31608G</t>
  </si>
  <si>
    <t>GFGV33108G</t>
  </si>
  <si>
    <t>GFGV34608G</t>
  </si>
  <si>
    <t>GFGV36108G</t>
  </si>
  <si>
    <t>S14J4 - spot</t>
  </si>
  <si>
    <t>SJ4C - spot</t>
  </si>
  <si>
    <t>SJ4D - spot</t>
  </si>
  <si>
    <t>S26L4 - spot</t>
  </si>
  <si>
    <t>SL4C - spot</t>
  </si>
  <si>
    <t>SL4D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</si>
  <si>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</si>
  <si>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</si>
  <si>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</si>
  <si>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</si>
  <si>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</si>
  <si>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</si>
  <si>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</si>
  <si>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S14J4 - 24hs</t>
  </si>
  <si>
    <t>SJ4C - 24hs</t>
  </si>
  <si>
    <t>SJ4D - 24hs</t>
  </si>
  <si>
    <t>S26L4 - 24hs</t>
  </si>
  <si>
    <t>SL4C - 24hs</t>
  </si>
  <si>
    <t>SL4D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</si>
  <si>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</si>
  <si>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</si>
  <si>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</si>
  <si>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</si>
  <si>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</si>
  <si>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</si>
  <si>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</si>
  <si>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</si>
  <si>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</si>
  <si>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</si>
  <si>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</si>
  <si>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</si>
  <si>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</si>
  <si>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</si>
  <si>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</si>
  <si>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</si>
  <si>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</si>
  <si>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</si>
  <si>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</si>
  <si>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</si>
  <si>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</si>
  <si>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</si>
  <si>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</si>
  <si>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</si>
  <si>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</si>
  <si>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</si>
  <si>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</si>
  <si>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</si>
  <si>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</si>
  <si>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</si>
  <si>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</si>
  <si>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</si>
  <si>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</si>
  <si>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</si>
  <si>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</si>
  <si>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</si>
  <si>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</si>
  <si>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</si>
  <si>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</si>
  <si>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</si>
  <si>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</si>
  <si>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</si>
  <si>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</si>
  <si>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</si>
  <si>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</si>
  <si>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</si>
  <si>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</si>
  <si>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</si>
  <si>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</si>
  <si>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</si>
  <si>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</si>
  <si>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</si>
  <si>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</si>
  <si>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</si>
  <si>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</si>
  <si>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</si>
  <si>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</si>
  <si>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TRAILING</t>
  </si>
  <si>
    <t>STOP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</si>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</sst>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0.0000%"/>
    <numFmt numFmtId="168" formatCode="0.000"/>
  </numFmts>
  <fonts count="84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b/>
      <sz val="8"/>
      <color theme="1" tint="0.249977111117893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9"/>
      <color theme="1" tint="0.249977111117893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b/>
      <sz val="8"/>
      <color rgb="FF002060"/>
      <name val="Arial"/>
      <family val="2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</fills>
  <borders count="19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theme="3" tint="0.14999847407452621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/>
      <right/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249977111117893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C00000"/>
      </bottom>
      <diagonal/>
    </border>
    <border>
      <left/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rgb="FFD2A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rgb="FFD2A000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D2A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C00000"/>
      </top>
      <bottom style="thin">
        <color indexed="64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573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9" xfId="55" applyNumberFormat="1" applyFont="1" applyFill="1" applyBorder="1" applyAlignment="1">
      <alignment horizontal="right" vertical="center"/>
    </xf>
    <xf numFmtId="0" fontId="13" fillId="12" borderId="10" xfId="15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0" borderId="5" xfId="3" applyFont="1" applyBorder="1" applyAlignment="1">
      <alignment horizontal="center" vertical="center"/>
    </xf>
    <xf numFmtId="10" fontId="29" fillId="10" borderId="9" xfId="114" applyNumberFormat="1" applyFont="1" applyFill="1" applyBorder="1" applyAlignment="1">
      <alignment horizontal="right" vertical="center"/>
    </xf>
    <xf numFmtId="0" fontId="37" fillId="11" borderId="8" xfId="15" applyFont="1" applyFill="1" applyBorder="1" applyAlignment="1">
      <alignment horizontal="center" vertical="center"/>
    </xf>
    <xf numFmtId="0" fontId="3" fillId="0" borderId="11" xfId="52" applyFont="1" applyBorder="1"/>
    <xf numFmtId="0" fontId="22" fillId="0" borderId="11" xfId="52" applyFont="1" applyBorder="1" applyAlignment="1">
      <alignment horizontal="center"/>
    </xf>
    <xf numFmtId="0" fontId="3" fillId="0" borderId="2" xfId="52" applyFont="1" applyAlignment="1">
      <alignment horizontal="center" vertical="center"/>
    </xf>
    <xf numFmtId="0" fontId="3" fillId="0" borderId="11" xfId="52" applyFont="1" applyBorder="1" applyAlignment="1">
      <alignment horizontal="center" vertical="center"/>
    </xf>
    <xf numFmtId="0" fontId="34" fillId="10" borderId="19" xfId="0" applyFont="1" applyFill="1" applyBorder="1" applyAlignment="1">
      <alignment horizontal="right" vertical="center"/>
    </xf>
    <xf numFmtId="0" fontId="34" fillId="10" borderId="20" xfId="0" applyFont="1" applyFill="1" applyBorder="1" applyAlignment="1">
      <alignment horizontal="right" vertical="center"/>
    </xf>
    <xf numFmtId="0" fontId="34" fillId="10" borderId="18" xfId="0" applyFont="1" applyFill="1" applyBorder="1" applyAlignment="1">
      <alignment horizontal="right" vertical="center"/>
    </xf>
    <xf numFmtId="0" fontId="33" fillId="10" borderId="19" xfId="0" applyFont="1" applyFill="1" applyBorder="1" applyAlignment="1">
      <alignment horizontal="right" vertical="center"/>
    </xf>
    <xf numFmtId="0" fontId="33" fillId="10" borderId="20" xfId="0" applyFont="1" applyFill="1" applyBorder="1" applyAlignment="1">
      <alignment horizontal="right" vertical="center"/>
    </xf>
    <xf numFmtId="0" fontId="33" fillId="10" borderId="18" xfId="0" applyFont="1" applyFill="1" applyBorder="1" applyAlignment="1">
      <alignment horizontal="right" vertical="center"/>
    </xf>
    <xf numFmtId="3" fontId="33" fillId="10" borderId="19" xfId="0" applyNumberFormat="1" applyFont="1" applyFill="1" applyBorder="1" applyAlignment="1">
      <alignment horizontal="right" vertical="center"/>
    </xf>
    <xf numFmtId="0" fontId="34" fillId="10" borderId="16" xfId="0" applyFont="1" applyFill="1" applyBorder="1" applyAlignment="1">
      <alignment horizontal="right" vertical="center"/>
    </xf>
    <xf numFmtId="0" fontId="34" fillId="10" borderId="12" xfId="0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22" xfId="0" applyFont="1" applyFill="1" applyBorder="1" applyAlignment="1">
      <alignment horizontal="right" vertical="center"/>
    </xf>
    <xf numFmtId="3" fontId="33" fillId="10" borderId="20" xfId="0" applyNumberFormat="1" applyFont="1" applyFill="1" applyBorder="1" applyAlignment="1">
      <alignment horizontal="right" vertical="center"/>
    </xf>
    <xf numFmtId="3" fontId="33" fillId="10" borderId="18" xfId="0" applyNumberFormat="1" applyFont="1" applyFill="1" applyBorder="1" applyAlignment="1">
      <alignment horizontal="right" vertical="center"/>
    </xf>
    <xf numFmtId="0" fontId="34" fillId="10" borderId="26" xfId="0" applyFont="1" applyFill="1" applyBorder="1" applyAlignment="1">
      <alignment horizontal="right" vertical="center"/>
    </xf>
    <xf numFmtId="0" fontId="34" fillId="10" borderId="25" xfId="0" applyFont="1" applyFill="1" applyBorder="1" applyAlignment="1">
      <alignment horizontal="right" vertical="center"/>
    </xf>
    <xf numFmtId="0" fontId="33" fillId="10" borderId="25" xfId="0" applyFont="1" applyFill="1" applyBorder="1" applyAlignment="1">
      <alignment horizontal="right" vertical="center"/>
    </xf>
    <xf numFmtId="3" fontId="33" fillId="10" borderId="25" xfId="0" applyNumberFormat="1" applyFont="1" applyFill="1" applyBorder="1" applyAlignment="1">
      <alignment horizontal="right" vertical="center"/>
    </xf>
    <xf numFmtId="3" fontId="33" fillId="10" borderId="15" xfId="0" applyNumberFormat="1" applyFont="1" applyFill="1" applyBorder="1" applyAlignment="1">
      <alignment horizontal="right" vertical="center"/>
    </xf>
    <xf numFmtId="0" fontId="23" fillId="9" borderId="19" xfId="0" applyFont="1" applyFill="1" applyBorder="1" applyAlignment="1">
      <alignment horizontal="center" vertical="center"/>
    </xf>
    <xf numFmtId="0" fontId="23" fillId="9" borderId="20" xfId="0" applyFont="1" applyFill="1" applyBorder="1" applyAlignment="1">
      <alignment horizontal="center" vertical="center"/>
    </xf>
    <xf numFmtId="0" fontId="23" fillId="9" borderId="18" xfId="0" applyFont="1" applyFill="1" applyBorder="1" applyAlignment="1">
      <alignment horizontal="center" vertical="center"/>
    </xf>
    <xf numFmtId="0" fontId="41" fillId="11" borderId="8" xfId="15" applyFont="1" applyFill="1" applyBorder="1" applyAlignment="1">
      <alignment horizontal="center" vertical="center"/>
    </xf>
    <xf numFmtId="0" fontId="42" fillId="11" borderId="8" xfId="15" applyFont="1" applyFill="1" applyBorder="1" applyAlignment="1">
      <alignment horizontal="center" vertical="center"/>
    </xf>
    <xf numFmtId="0" fontId="43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12" xfId="0" applyNumberFormat="1" applyFont="1" applyFill="1" applyBorder="1" applyAlignment="1">
      <alignment horizontal="center" vertical="center"/>
    </xf>
    <xf numFmtId="165" fontId="33" fillId="10" borderId="22" xfId="0" applyNumberFormat="1" applyFont="1" applyFill="1" applyBorder="1" applyAlignment="1">
      <alignment horizontal="center" vertical="center"/>
    </xf>
    <xf numFmtId="165" fontId="33" fillId="10" borderId="26" xfId="0" applyNumberFormat="1" applyFont="1" applyFill="1" applyBorder="1" applyAlignment="1">
      <alignment horizontal="center" vertical="center"/>
    </xf>
    <xf numFmtId="0" fontId="34" fillId="10" borderId="13" xfId="0" applyFont="1" applyFill="1" applyBorder="1" applyAlignment="1">
      <alignment horizontal="right" vertical="center"/>
    </xf>
    <xf numFmtId="0" fontId="34" fillId="10" borderId="14" xfId="0" applyFont="1" applyFill="1" applyBorder="1" applyAlignment="1">
      <alignment horizontal="right" vertical="center"/>
    </xf>
    <xf numFmtId="0" fontId="34" fillId="10" borderId="21" xfId="0" applyFont="1" applyFill="1" applyBorder="1" applyAlignment="1">
      <alignment horizontal="right" vertical="center"/>
    </xf>
    <xf numFmtId="0" fontId="26" fillId="9" borderId="13" xfId="0" applyFont="1" applyFill="1" applyBorder="1" applyAlignment="1">
      <alignment horizontal="center" vertical="center"/>
    </xf>
    <xf numFmtId="0" fontId="26" fillId="9" borderId="32" xfId="0" applyFont="1" applyFill="1" applyBorder="1" applyAlignment="1">
      <alignment horizontal="center" vertical="center"/>
    </xf>
    <xf numFmtId="166" fontId="33" fillId="10" borderId="34" xfId="55" applyNumberFormat="1" applyFont="1" applyFill="1" applyBorder="1" applyAlignment="1">
      <alignment horizontal="right" vertical="center"/>
    </xf>
    <xf numFmtId="10" fontId="29" fillId="10" borderId="34" xfId="114" applyNumberFormat="1" applyFont="1" applyFill="1" applyBorder="1" applyAlignment="1">
      <alignment horizontal="right" vertical="center"/>
    </xf>
    <xf numFmtId="0" fontId="13" fillId="12" borderId="35" xfId="15" applyFont="1" applyFill="1" applyBorder="1" applyAlignment="1">
      <alignment horizontal="center" vertical="center"/>
    </xf>
    <xf numFmtId="166" fontId="33" fillId="10" borderId="36" xfId="55" applyNumberFormat="1" applyFont="1" applyFill="1" applyBorder="1" applyAlignment="1">
      <alignment horizontal="right" vertical="center"/>
    </xf>
    <xf numFmtId="10" fontId="29" fillId="10" borderId="36" xfId="114" applyNumberFormat="1" applyFont="1" applyFill="1" applyBorder="1" applyAlignment="1">
      <alignment horizontal="right" vertical="center"/>
    </xf>
    <xf numFmtId="10" fontId="41" fillId="10" borderId="34" xfId="114" applyNumberFormat="1" applyFont="1" applyFill="1" applyBorder="1" applyAlignment="1">
      <alignment horizontal="right" vertical="center"/>
    </xf>
    <xf numFmtId="10" fontId="41" fillId="10" borderId="9" xfId="114" applyNumberFormat="1" applyFont="1" applyFill="1" applyBorder="1" applyAlignment="1">
      <alignment horizontal="right" vertical="center"/>
    </xf>
    <xf numFmtId="10" fontId="41" fillId="10" borderId="36" xfId="114" applyNumberFormat="1" applyFont="1" applyFill="1" applyBorder="1" applyAlignment="1">
      <alignment horizontal="right" vertical="center"/>
    </xf>
    <xf numFmtId="14" fontId="19" fillId="7" borderId="9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48" fillId="0" borderId="0" xfId="0" applyFont="1" applyAlignment="1">
      <alignment vertical="top"/>
    </xf>
    <xf numFmtId="2" fontId="44" fillId="9" borderId="29" xfId="55" applyNumberFormat="1" applyFont="1" applyFill="1" applyBorder="1" applyAlignment="1">
      <alignment horizontal="right" vertical="center"/>
    </xf>
    <xf numFmtId="2" fontId="44" fillId="9" borderId="30" xfId="55" applyNumberFormat="1" applyFont="1" applyFill="1" applyBorder="1" applyAlignment="1">
      <alignment horizontal="right" vertical="center"/>
    </xf>
    <xf numFmtId="0" fontId="49" fillId="10" borderId="3" xfId="0" applyFont="1" applyFill="1" applyBorder="1" applyAlignment="1">
      <alignment horizontal="right" vertical="center"/>
    </xf>
    <xf numFmtId="3" fontId="50" fillId="10" borderId="18" xfId="0" applyNumberFormat="1" applyFont="1" applyFill="1" applyBorder="1" applyAlignment="1">
      <alignment horizontal="right" vertical="center"/>
    </xf>
    <xf numFmtId="0" fontId="49" fillId="10" borderId="16" xfId="0" applyFont="1" applyFill="1" applyBorder="1" applyAlignment="1">
      <alignment horizontal="right" vertical="center"/>
    </xf>
    <xf numFmtId="3" fontId="50" fillId="10" borderId="15" xfId="0" applyNumberFormat="1" applyFont="1" applyFill="1" applyBorder="1" applyAlignment="1">
      <alignment horizontal="right" vertical="center"/>
    </xf>
    <xf numFmtId="3" fontId="53" fillId="7" borderId="40" xfId="0" applyNumberFormat="1" applyFont="1" applyFill="1" applyBorder="1" applyAlignment="1">
      <alignment horizontal="center" vertical="center"/>
    </xf>
    <xf numFmtId="3" fontId="47" fillId="7" borderId="40" xfId="0" applyNumberFormat="1" applyFont="1" applyFill="1" applyBorder="1" applyAlignment="1">
      <alignment horizontal="center" vertical="center"/>
    </xf>
    <xf numFmtId="3" fontId="47" fillId="7" borderId="41" xfId="0" applyNumberFormat="1" applyFont="1" applyFill="1" applyBorder="1" applyAlignment="1">
      <alignment horizontal="center" vertical="center"/>
    </xf>
    <xf numFmtId="0" fontId="52" fillId="9" borderId="39" xfId="0" applyNumberFormat="1" applyFont="1" applyFill="1" applyBorder="1" applyAlignment="1">
      <alignment vertical="top"/>
    </xf>
    <xf numFmtId="0" fontId="38" fillId="10" borderId="43" xfId="0" applyFont="1" applyFill="1" applyBorder="1" applyAlignment="1">
      <alignment horizontal="left" vertical="center"/>
    </xf>
    <xf numFmtId="3" fontId="33" fillId="10" borderId="31" xfId="0" applyNumberFormat="1" applyFont="1" applyFill="1" applyBorder="1" applyAlignment="1">
      <alignment horizontal="right" vertical="center"/>
    </xf>
    <xf numFmtId="3" fontId="33" fillId="10" borderId="39" xfId="0" applyNumberFormat="1" applyFont="1" applyFill="1" applyBorder="1" applyAlignment="1">
      <alignment horizontal="right" vertical="center"/>
    </xf>
    <xf numFmtId="3" fontId="33" fillId="10" borderId="45" xfId="0" applyNumberFormat="1" applyFont="1" applyFill="1" applyBorder="1" applyAlignment="1">
      <alignment horizontal="right" vertical="center"/>
    </xf>
    <xf numFmtId="0" fontId="34" fillId="10" borderId="50" xfId="0" applyFont="1" applyFill="1" applyBorder="1" applyAlignment="1">
      <alignment horizontal="right" vertical="center"/>
    </xf>
    <xf numFmtId="3" fontId="33" fillId="10" borderId="17" xfId="0" applyNumberFormat="1" applyFont="1" applyFill="1" applyBorder="1" applyAlignment="1">
      <alignment horizontal="right" vertical="center"/>
    </xf>
    <xf numFmtId="0" fontId="56" fillId="9" borderId="12" xfId="55" applyNumberFormat="1" applyFont="1" applyFill="1" applyBorder="1" applyAlignment="1">
      <alignment horizontal="center" vertical="center"/>
    </xf>
    <xf numFmtId="0" fontId="56" fillId="9" borderId="39" xfId="55" applyNumberFormat="1" applyFont="1" applyFill="1" applyBorder="1" applyAlignment="1">
      <alignment horizontal="center" vertical="center"/>
    </xf>
    <xf numFmtId="0" fontId="52" fillId="9" borderId="48" xfId="0" applyNumberFormat="1" applyFont="1" applyFill="1" applyBorder="1" applyAlignment="1">
      <alignment horizontal="center" vertical="center"/>
    </xf>
    <xf numFmtId="0" fontId="52" fillId="9" borderId="39" xfId="0" applyNumberFormat="1" applyFont="1" applyFill="1" applyBorder="1" applyAlignment="1">
      <alignment horizontal="center" vertical="center"/>
    </xf>
    <xf numFmtId="0" fontId="55" fillId="9" borderId="48" xfId="0" applyNumberFormat="1" applyFont="1" applyFill="1" applyBorder="1" applyAlignment="1">
      <alignment horizontal="center" vertical="center"/>
    </xf>
    <xf numFmtId="0" fontId="26" fillId="9" borderId="23" xfId="0" applyFont="1" applyFill="1" applyBorder="1" applyAlignment="1">
      <alignment horizontal="center" vertical="center"/>
    </xf>
    <xf numFmtId="0" fontId="26" fillId="9" borderId="15" xfId="0" applyFont="1" applyFill="1" applyBorder="1" applyAlignment="1">
      <alignment horizontal="center" vertical="center"/>
    </xf>
    <xf numFmtId="0" fontId="26" fillId="9" borderId="19" xfId="0" applyFont="1" applyFill="1" applyBorder="1" applyAlignment="1">
      <alignment horizontal="center" vertical="center"/>
    </xf>
    <xf numFmtId="0" fontId="23" fillId="9" borderId="25" xfId="0" applyFont="1" applyFill="1" applyBorder="1" applyAlignment="1">
      <alignment horizontal="center" vertical="center"/>
    </xf>
    <xf numFmtId="2" fontId="44" fillId="9" borderId="38" xfId="55" applyNumberFormat="1" applyFont="1" applyFill="1" applyBorder="1" applyAlignment="1">
      <alignment horizontal="left" vertical="center"/>
    </xf>
    <xf numFmtId="2" fontId="44" fillId="9" borderId="53" xfId="55" applyNumberFormat="1" applyFont="1" applyFill="1" applyBorder="1" applyAlignment="1">
      <alignment horizontal="left" vertical="center"/>
    </xf>
    <xf numFmtId="0" fontId="46" fillId="9" borderId="46" xfId="55" applyNumberFormat="1" applyFont="1" applyFill="1" applyBorder="1" applyAlignment="1">
      <alignment horizontal="center" vertical="center"/>
    </xf>
    <xf numFmtId="2" fontId="46" fillId="9" borderId="42" xfId="55" applyNumberFormat="1" applyFont="1" applyFill="1" applyBorder="1" applyAlignment="1">
      <alignment horizontal="center" vertical="center"/>
    </xf>
    <xf numFmtId="0" fontId="58" fillId="9" borderId="33" xfId="0" applyFont="1" applyFill="1" applyBorder="1" applyAlignment="1">
      <alignment vertical="center"/>
    </xf>
    <xf numFmtId="1" fontId="46" fillId="9" borderId="39" xfId="55" applyNumberFormat="1" applyFont="1" applyFill="1" applyBorder="1" applyAlignment="1">
      <alignment vertical="center"/>
    </xf>
    <xf numFmtId="0" fontId="58" fillId="9" borderId="19" xfId="0" applyFont="1" applyFill="1" applyBorder="1" applyAlignment="1">
      <alignment vertical="center"/>
    </xf>
    <xf numFmtId="0" fontId="56" fillId="9" borderId="47" xfId="55" applyNumberFormat="1" applyFont="1" applyFill="1" applyBorder="1" applyAlignment="1">
      <alignment vertical="center"/>
    </xf>
    <xf numFmtId="2" fontId="45" fillId="9" borderId="20" xfId="55" applyNumberFormat="1" applyFont="1" applyFill="1" applyBorder="1" applyAlignment="1">
      <alignment horizontal="center" vertical="center"/>
    </xf>
    <xf numFmtId="2" fontId="39" fillId="9" borderId="20" xfId="0" applyNumberFormat="1" applyFont="1" applyFill="1" applyBorder="1" applyAlignment="1">
      <alignment horizontal="center" vertical="center"/>
    </xf>
    <xf numFmtId="2" fontId="45" fillId="9" borderId="17" xfId="55" applyNumberFormat="1" applyFont="1" applyFill="1" applyBorder="1" applyAlignment="1">
      <alignment horizontal="center" vertical="center"/>
    </xf>
    <xf numFmtId="2" fontId="39" fillId="9" borderId="17" xfId="0" applyNumberFormat="1" applyFont="1" applyFill="1" applyBorder="1" applyAlignment="1">
      <alignment horizontal="center" vertical="center"/>
    </xf>
    <xf numFmtId="0" fontId="56" fillId="9" borderId="47" xfId="55" applyNumberFormat="1" applyFont="1" applyFill="1" applyBorder="1" applyAlignment="1">
      <alignment horizontal="center" vertical="center"/>
    </xf>
    <xf numFmtId="2" fontId="45" fillId="9" borderId="18" xfId="55" applyNumberFormat="1" applyFont="1" applyFill="1" applyBorder="1" applyAlignment="1">
      <alignment horizontal="center" vertical="center"/>
    </xf>
    <xf numFmtId="2" fontId="39" fillId="9" borderId="18" xfId="0" applyNumberFormat="1" applyFont="1" applyFill="1" applyBorder="1" applyAlignment="1">
      <alignment horizontal="center" vertical="center"/>
    </xf>
    <xf numFmtId="1" fontId="23" fillId="9" borderId="57" xfId="0" applyNumberFormat="1" applyFont="1" applyFill="1" applyBorder="1" applyAlignment="1">
      <alignment horizontal="center" vertical="center"/>
    </xf>
    <xf numFmtId="1" fontId="23" fillId="9" borderId="58" xfId="0" applyNumberFormat="1" applyFont="1" applyFill="1" applyBorder="1" applyAlignment="1">
      <alignment horizontal="center" vertical="center"/>
    </xf>
    <xf numFmtId="1" fontId="23" fillId="9" borderId="60" xfId="0" applyNumberFormat="1" applyFont="1" applyFill="1" applyBorder="1" applyAlignment="1">
      <alignment horizontal="center" vertical="center"/>
    </xf>
    <xf numFmtId="1" fontId="23" fillId="9" borderId="62" xfId="0" applyNumberFormat="1" applyFont="1" applyFill="1" applyBorder="1" applyAlignment="1">
      <alignment horizontal="center" vertical="center"/>
    </xf>
    <xf numFmtId="0" fontId="46" fillId="9" borderId="63" xfId="55" applyNumberFormat="1" applyFont="1" applyFill="1" applyBorder="1" applyAlignment="1">
      <alignment horizontal="center" vertical="center"/>
    </xf>
    <xf numFmtId="0" fontId="46" fillId="9" borderId="39" xfId="0" applyNumberFormat="1" applyFont="1" applyFill="1" applyBorder="1" applyAlignment="1">
      <alignment horizontal="center" vertical="center"/>
    </xf>
    <xf numFmtId="0" fontId="46" fillId="9" borderId="45" xfId="0" applyNumberFormat="1" applyFont="1" applyFill="1" applyBorder="1" applyAlignment="1">
      <alignment horizontal="center" vertical="center"/>
    </xf>
    <xf numFmtId="0" fontId="46" fillId="9" borderId="31" xfId="55" applyNumberFormat="1" applyFont="1" applyFill="1" applyBorder="1" applyAlignment="1">
      <alignment horizontal="center" vertical="center"/>
    </xf>
    <xf numFmtId="0" fontId="46" fillId="9" borderId="64" xfId="0" applyNumberFormat="1" applyFont="1" applyFill="1" applyBorder="1" applyAlignment="1">
      <alignment horizontal="center" vertical="center"/>
    </xf>
    <xf numFmtId="0" fontId="46" fillId="9" borderId="61" xfId="0" applyNumberFormat="1" applyFont="1" applyFill="1" applyBorder="1" applyAlignment="1">
      <alignment horizontal="center" vertical="center"/>
    </xf>
    <xf numFmtId="0" fontId="46" fillId="9" borderId="58" xfId="0" applyNumberFormat="1" applyFont="1" applyFill="1" applyBorder="1" applyAlignment="1">
      <alignment horizontal="center" vertical="center"/>
    </xf>
    <xf numFmtId="0" fontId="46" fillId="9" borderId="62" xfId="0" applyNumberFormat="1" applyFont="1" applyFill="1" applyBorder="1" applyAlignment="1">
      <alignment horizontal="center" vertical="center"/>
    </xf>
    <xf numFmtId="0" fontId="46" fillId="9" borderId="65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12" xfId="0" applyNumberFormat="1" applyFont="1" applyFill="1" applyBorder="1" applyAlignment="1">
      <alignment horizontal="center" vertical="center"/>
    </xf>
    <xf numFmtId="1" fontId="25" fillId="9" borderId="22" xfId="0" applyNumberFormat="1" applyFont="1" applyFill="1" applyBorder="1" applyAlignment="1">
      <alignment horizontal="center" vertical="center"/>
    </xf>
    <xf numFmtId="0" fontId="49" fillId="10" borderId="26" xfId="0" applyFont="1" applyFill="1" applyBorder="1" applyAlignment="1">
      <alignment horizontal="right" vertical="center"/>
    </xf>
    <xf numFmtId="3" fontId="50" fillId="10" borderId="25" xfId="0" applyNumberFormat="1" applyFont="1" applyFill="1" applyBorder="1" applyAlignment="1">
      <alignment horizontal="right" vertical="center"/>
    </xf>
    <xf numFmtId="0" fontId="26" fillId="9" borderId="28" xfId="0" applyFont="1" applyFill="1" applyBorder="1" applyAlignment="1">
      <alignment horizontal="center" vertical="center"/>
    </xf>
    <xf numFmtId="0" fontId="55" fillId="9" borderId="67" xfId="0" applyNumberFormat="1" applyFont="1" applyFill="1" applyBorder="1" applyAlignment="1">
      <alignment horizontal="center" vertical="center"/>
    </xf>
    <xf numFmtId="0" fontId="46" fillId="9" borderId="59" xfId="0" applyNumberFormat="1" applyFont="1" applyFill="1" applyBorder="1" applyAlignment="1">
      <alignment horizontal="center" vertical="center"/>
    </xf>
    <xf numFmtId="3" fontId="59" fillId="7" borderId="40" xfId="0" applyNumberFormat="1" applyFont="1" applyFill="1" applyBorder="1" applyAlignment="1">
      <alignment horizontal="center" vertical="center"/>
    </xf>
    <xf numFmtId="0" fontId="61" fillId="0" borderId="0" xfId="0" applyFont="1"/>
    <xf numFmtId="0" fontId="62" fillId="0" borderId="0" xfId="0" applyFont="1" applyAlignment="1">
      <alignment vertical="center" wrapText="1"/>
    </xf>
    <xf numFmtId="0" fontId="45" fillId="9" borderId="39" xfId="0" applyNumberFormat="1" applyFont="1" applyFill="1" applyBorder="1" applyAlignment="1">
      <alignment horizontal="center" vertical="center"/>
    </xf>
    <xf numFmtId="0" fontId="45" fillId="9" borderId="45" xfId="0" applyNumberFormat="1" applyFont="1" applyFill="1" applyBorder="1" applyAlignment="1">
      <alignment horizontal="center" vertical="center"/>
    </xf>
    <xf numFmtId="0" fontId="46" fillId="9" borderId="31" xfId="0" applyNumberFormat="1" applyFont="1" applyFill="1" applyBorder="1" applyAlignment="1">
      <alignment horizontal="center" vertical="center"/>
    </xf>
    <xf numFmtId="165" fontId="33" fillId="10" borderId="69" xfId="0" applyNumberFormat="1" applyFont="1" applyFill="1" applyBorder="1" applyAlignment="1">
      <alignment horizontal="center" vertical="center"/>
    </xf>
    <xf numFmtId="0" fontId="26" fillId="9" borderId="70" xfId="0" applyFont="1" applyFill="1" applyBorder="1" applyAlignment="1">
      <alignment horizontal="center" vertical="center"/>
    </xf>
    <xf numFmtId="1" fontId="25" fillId="9" borderId="26" xfId="0" applyNumberFormat="1" applyFont="1" applyFill="1" applyBorder="1" applyAlignment="1">
      <alignment horizontal="center" vertical="center"/>
    </xf>
    <xf numFmtId="0" fontId="46" fillId="9" borderId="71" xfId="0" applyNumberFormat="1" applyFont="1" applyFill="1" applyBorder="1" applyAlignment="1">
      <alignment horizontal="center" vertical="center"/>
    </xf>
    <xf numFmtId="0" fontId="46" fillId="9" borderId="57" xfId="0" applyNumberFormat="1" applyFont="1" applyFill="1" applyBorder="1" applyAlignment="1">
      <alignment horizontal="center" vertical="center"/>
    </xf>
    <xf numFmtId="0" fontId="56" fillId="9" borderId="56" xfId="55" applyNumberFormat="1" applyFont="1" applyFill="1" applyBorder="1" applyAlignment="1">
      <alignment horizontal="center" vertical="center"/>
    </xf>
    <xf numFmtId="2" fontId="45" fillId="9" borderId="27" xfId="55" applyNumberFormat="1" applyFont="1" applyFill="1" applyBorder="1" applyAlignment="1">
      <alignment horizontal="center" vertical="center"/>
    </xf>
    <xf numFmtId="2" fontId="39" fillId="9" borderId="27" xfId="0" applyNumberFormat="1" applyFont="1" applyFill="1" applyBorder="1" applyAlignment="1">
      <alignment horizontal="center" vertical="center"/>
    </xf>
    <xf numFmtId="167" fontId="36" fillId="11" borderId="8" xfId="114" applyNumberFormat="1" applyFont="1" applyFill="1" applyBorder="1" applyAlignment="1">
      <alignment horizontal="center" vertical="center"/>
    </xf>
    <xf numFmtId="0" fontId="38" fillId="10" borderId="74" xfId="0" applyFont="1" applyFill="1" applyBorder="1" applyAlignment="1">
      <alignment horizontal="left" vertical="center"/>
    </xf>
    <xf numFmtId="0" fontId="34" fillId="10" borderId="78" xfId="0" applyFont="1" applyFill="1" applyBorder="1" applyAlignment="1">
      <alignment horizontal="right" vertical="center"/>
    </xf>
    <xf numFmtId="0" fontId="34" fillId="10" borderId="76" xfId="0" applyFont="1" applyFill="1" applyBorder="1" applyAlignment="1">
      <alignment horizontal="right" vertical="center"/>
    </xf>
    <xf numFmtId="0" fontId="34" fillId="10" borderId="75" xfId="0" applyFont="1" applyFill="1" applyBorder="1" applyAlignment="1">
      <alignment horizontal="right" vertical="center"/>
    </xf>
    <xf numFmtId="0" fontId="33" fillId="10" borderId="76" xfId="0" applyFont="1" applyFill="1" applyBorder="1" applyAlignment="1">
      <alignment horizontal="right" vertical="center"/>
    </xf>
    <xf numFmtId="3" fontId="33" fillId="10" borderId="76" xfId="0" applyNumberFormat="1" applyFont="1" applyFill="1" applyBorder="1" applyAlignment="1">
      <alignment horizontal="right" vertical="center"/>
    </xf>
    <xf numFmtId="165" fontId="33" fillId="10" borderId="78" xfId="0" applyNumberFormat="1" applyFont="1" applyFill="1" applyBorder="1" applyAlignment="1">
      <alignment horizontal="center" vertical="center"/>
    </xf>
    <xf numFmtId="0" fontId="23" fillId="9" borderId="76" xfId="0" applyFont="1" applyFill="1" applyBorder="1" applyAlignment="1">
      <alignment horizontal="center" vertical="center"/>
    </xf>
    <xf numFmtId="1" fontId="23" fillId="9" borderId="79" xfId="0" applyNumberFormat="1" applyFont="1" applyFill="1" applyBorder="1" applyAlignment="1">
      <alignment horizontal="center" vertical="center"/>
    </xf>
    <xf numFmtId="1" fontId="25" fillId="9" borderId="78" xfId="0" applyNumberFormat="1" applyFont="1" applyFill="1" applyBorder="1" applyAlignment="1">
      <alignment horizontal="center" vertical="center"/>
    </xf>
    <xf numFmtId="0" fontId="46" fillId="9" borderId="82" xfId="0" applyNumberFormat="1" applyFont="1" applyFill="1" applyBorder="1" applyAlignment="1">
      <alignment horizontal="center" vertical="center"/>
    </xf>
    <xf numFmtId="0" fontId="56" fillId="9" borderId="80" xfId="55" applyNumberFormat="1" applyFont="1" applyFill="1" applyBorder="1" applyAlignment="1">
      <alignment horizontal="center" vertical="center"/>
    </xf>
    <xf numFmtId="2" fontId="45" fillId="9" borderId="77" xfId="55" applyNumberFormat="1" applyFont="1" applyFill="1" applyBorder="1" applyAlignment="1">
      <alignment horizontal="center" vertical="center"/>
    </xf>
    <xf numFmtId="3" fontId="33" fillId="10" borderId="77" xfId="0" applyNumberFormat="1" applyFont="1" applyFill="1" applyBorder="1" applyAlignment="1">
      <alignment horizontal="right" vertical="center"/>
    </xf>
    <xf numFmtId="0" fontId="38" fillId="10" borderId="73" xfId="0" applyFont="1" applyFill="1" applyBorder="1" applyAlignment="1">
      <alignment horizontal="right" vertical="center"/>
    </xf>
    <xf numFmtId="0" fontId="63" fillId="10" borderId="73" xfId="0" applyFont="1" applyFill="1" applyBorder="1" applyAlignment="1">
      <alignment horizontal="right" vertical="center"/>
    </xf>
    <xf numFmtId="0" fontId="63" fillId="10" borderId="43" xfId="0" applyFont="1" applyFill="1" applyBorder="1" applyAlignment="1">
      <alignment horizontal="left" vertical="center"/>
    </xf>
    <xf numFmtId="0" fontId="26" fillId="9" borderId="20" xfId="0" applyFont="1" applyFill="1" applyBorder="1" applyAlignment="1">
      <alignment horizontal="center" vertical="center"/>
    </xf>
    <xf numFmtId="1" fontId="57" fillId="13" borderId="83" xfId="77" applyNumberFormat="1" applyFont="1" applyFill="1" applyBorder="1" applyAlignment="1">
      <alignment horizontal="center" vertical="center"/>
    </xf>
    <xf numFmtId="1" fontId="57" fillId="13" borderId="84" xfId="77" applyNumberFormat="1" applyFont="1" applyFill="1" applyBorder="1" applyAlignment="1">
      <alignment horizontal="center" vertical="center"/>
    </xf>
    <xf numFmtId="0" fontId="38" fillId="9" borderId="17" xfId="0" applyFont="1" applyFill="1" applyBorder="1" applyAlignment="1">
      <alignment horizontal="center" vertical="center"/>
    </xf>
    <xf numFmtId="0" fontId="38" fillId="9" borderId="77" xfId="0" applyFont="1" applyFill="1" applyBorder="1" applyAlignment="1">
      <alignment horizontal="center" vertical="center"/>
    </xf>
    <xf numFmtId="0" fontId="55" fillId="9" borderId="55" xfId="0" applyNumberFormat="1" applyFont="1" applyFill="1" applyBorder="1" applyAlignment="1">
      <alignment horizontal="center" vertical="center"/>
    </xf>
    <xf numFmtId="1" fontId="57" fillId="13" borderId="85" xfId="77" applyNumberFormat="1" applyFont="1" applyFill="1" applyBorder="1" applyAlignment="1">
      <alignment horizontal="center" vertical="center"/>
    </xf>
    <xf numFmtId="1" fontId="57" fillId="13" borderId="86" xfId="77" applyNumberFormat="1" applyFont="1" applyFill="1" applyBorder="1" applyAlignment="1">
      <alignment horizontal="center" vertical="center"/>
    </xf>
    <xf numFmtId="10" fontId="64" fillId="10" borderId="18" xfId="114" applyNumberFormat="1" applyFont="1" applyFill="1" applyBorder="1" applyAlignment="1">
      <alignment horizontal="center" vertical="center"/>
    </xf>
    <xf numFmtId="10" fontId="64" fillId="10" borderId="19" xfId="114" applyNumberFormat="1" applyFont="1" applyFill="1" applyBorder="1" applyAlignment="1">
      <alignment horizontal="center" vertical="center"/>
    </xf>
    <xf numFmtId="10" fontId="64" fillId="10" borderId="27" xfId="114" applyNumberFormat="1" applyFont="1" applyFill="1" applyBorder="1" applyAlignment="1">
      <alignment horizontal="center" vertical="center"/>
    </xf>
    <xf numFmtId="10" fontId="64" fillId="10" borderId="77" xfId="114" applyNumberFormat="1" applyFont="1" applyFill="1" applyBorder="1" applyAlignment="1">
      <alignment horizontal="center" vertical="center"/>
    </xf>
    <xf numFmtId="0" fontId="48" fillId="0" borderId="0" xfId="0" applyFont="1" applyAlignment="1">
      <alignment horizontal="center"/>
    </xf>
    <xf numFmtId="2" fontId="46" fillId="9" borderId="68" xfId="55" applyNumberFormat="1" applyFont="1" applyFill="1" applyBorder="1" applyAlignment="1">
      <alignment horizontal="center" vertical="center"/>
    </xf>
    <xf numFmtId="0" fontId="48" fillId="0" borderId="0" xfId="0" applyNumberFormat="1" applyFont="1" applyAlignment="1">
      <alignment horizontal="center"/>
    </xf>
    <xf numFmtId="2" fontId="48" fillId="0" borderId="0" xfId="0" applyNumberFormat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horizontal="right"/>
    </xf>
    <xf numFmtId="0" fontId="52" fillId="9" borderId="31" xfId="0" applyNumberFormat="1" applyFont="1" applyFill="1" applyBorder="1" applyAlignment="1">
      <alignment horizontal="center" vertical="center"/>
    </xf>
    <xf numFmtId="0" fontId="65" fillId="9" borderId="31" xfId="0" applyNumberFormat="1" applyFont="1" applyFill="1" applyBorder="1" applyAlignment="1">
      <alignment horizontal="center" vertical="center"/>
    </xf>
    <xf numFmtId="2" fontId="66" fillId="9" borderId="39" xfId="0" applyNumberFormat="1" applyFont="1" applyFill="1" applyBorder="1" applyAlignment="1">
      <alignment horizontal="center" vertical="center"/>
    </xf>
    <xf numFmtId="0" fontId="51" fillId="9" borderId="31" xfId="0" applyNumberFormat="1" applyFont="1" applyFill="1" applyBorder="1" applyAlignment="1">
      <alignment horizontal="center" vertical="center"/>
    </xf>
    <xf numFmtId="2" fontId="45" fillId="9" borderId="81" xfId="0" applyNumberFormat="1" applyFont="1" applyFill="1" applyBorder="1" applyAlignment="1">
      <alignment horizontal="center" vertical="center"/>
    </xf>
    <xf numFmtId="2" fontId="45" fillId="9" borderId="67" xfId="0" applyNumberFormat="1" applyFont="1" applyFill="1" applyBorder="1" applyAlignment="1">
      <alignment horizontal="center" vertical="center"/>
    </xf>
    <xf numFmtId="0" fontId="52" fillId="9" borderId="31" xfId="0" applyNumberFormat="1" applyFont="1" applyFill="1" applyBorder="1" applyAlignment="1">
      <alignment vertical="center"/>
    </xf>
    <xf numFmtId="0" fontId="65" fillId="9" borderId="31" xfId="0" applyNumberFormat="1" applyFont="1" applyFill="1" applyBorder="1" applyAlignment="1">
      <alignment vertical="center"/>
    </xf>
    <xf numFmtId="2" fontId="66" fillId="9" borderId="39" xfId="0" applyNumberFormat="1" applyFont="1" applyFill="1" applyBorder="1" applyAlignment="1">
      <alignment vertical="center"/>
    </xf>
    <xf numFmtId="0" fontId="51" fillId="9" borderId="31" xfId="0" applyNumberFormat="1" applyFont="1" applyFill="1" applyBorder="1" applyAlignment="1">
      <alignment vertical="center"/>
    </xf>
    <xf numFmtId="2" fontId="45" fillId="9" borderId="67" xfId="0" applyNumberFormat="1" applyFont="1" applyFill="1" applyBorder="1" applyAlignment="1">
      <alignment horizontal="center" vertical="top"/>
    </xf>
    <xf numFmtId="2" fontId="67" fillId="9" borderId="67" xfId="0" applyNumberFormat="1" applyFont="1" applyFill="1" applyBorder="1" applyAlignment="1">
      <alignment vertical="center"/>
    </xf>
    <xf numFmtId="2" fontId="45" fillId="9" borderId="67" xfId="0" applyNumberFormat="1" applyFont="1" applyFill="1" applyBorder="1" applyAlignment="1">
      <alignment vertical="center"/>
    </xf>
    <xf numFmtId="0" fontId="48" fillId="0" borderId="0" xfId="0" applyFont="1"/>
    <xf numFmtId="165" fontId="33" fillId="10" borderId="16" xfId="0" applyNumberFormat="1" applyFont="1" applyFill="1" applyBorder="1" applyAlignment="1">
      <alignment horizontal="center" vertical="center"/>
    </xf>
    <xf numFmtId="165" fontId="33" fillId="10" borderId="24" xfId="0" applyNumberFormat="1" applyFont="1" applyFill="1" applyBorder="1" applyAlignment="1">
      <alignment horizontal="center" vertical="center"/>
    </xf>
    <xf numFmtId="165" fontId="33" fillId="10" borderId="50" xfId="0" applyNumberFormat="1" applyFont="1" applyFill="1" applyBorder="1" applyAlignment="1">
      <alignment horizontal="center" vertical="center"/>
    </xf>
    <xf numFmtId="3" fontId="60" fillId="10" borderId="89" xfId="0" applyNumberFormat="1" applyFont="1" applyFill="1" applyBorder="1" applyAlignment="1">
      <alignment horizontal="right" vertical="center"/>
    </xf>
    <xf numFmtId="3" fontId="60" fillId="10" borderId="90" xfId="0" applyNumberFormat="1" applyFont="1" applyFill="1" applyBorder="1" applyAlignment="1">
      <alignment horizontal="right" vertical="center"/>
    </xf>
    <xf numFmtId="3" fontId="60" fillId="10" borderId="91" xfId="0" applyNumberFormat="1" applyFont="1" applyFill="1" applyBorder="1" applyAlignment="1">
      <alignment horizontal="right" vertical="center"/>
    </xf>
    <xf numFmtId="3" fontId="60" fillId="10" borderId="92" xfId="0" applyNumberFormat="1" applyFont="1" applyFill="1" applyBorder="1" applyAlignment="1">
      <alignment horizontal="right" vertical="center"/>
    </xf>
    <xf numFmtId="3" fontId="60" fillId="10" borderId="93" xfId="0" applyNumberFormat="1" applyFont="1" applyFill="1" applyBorder="1" applyAlignment="1">
      <alignment horizontal="right" vertical="center"/>
    </xf>
    <xf numFmtId="3" fontId="60" fillId="10" borderId="94" xfId="0" applyNumberFormat="1" applyFont="1" applyFill="1" applyBorder="1" applyAlignment="1">
      <alignment horizontal="right" vertical="center"/>
    </xf>
    <xf numFmtId="3" fontId="60" fillId="10" borderId="88" xfId="0" applyNumberFormat="1" applyFont="1" applyFill="1" applyBorder="1" applyAlignment="1">
      <alignment horizontal="right" vertical="center"/>
    </xf>
    <xf numFmtId="3" fontId="60" fillId="10" borderId="95" xfId="0" applyNumberFormat="1" applyFont="1" applyFill="1" applyBorder="1" applyAlignment="1">
      <alignment horizontal="right" vertical="center"/>
    </xf>
    <xf numFmtId="0" fontId="15" fillId="14" borderId="87" xfId="55" applyNumberFormat="1" applyFont="1" applyFill="1" applyBorder="1" applyAlignment="1">
      <alignment horizontal="center" vertical="center"/>
    </xf>
    <xf numFmtId="0" fontId="15" fillId="14" borderId="96" xfId="55" applyNumberFormat="1" applyFont="1" applyFill="1" applyBorder="1" applyAlignment="1">
      <alignment horizontal="center" vertical="center"/>
    </xf>
    <xf numFmtId="0" fontId="15" fillId="14" borderId="97" xfId="55" applyNumberFormat="1" applyFont="1" applyFill="1" applyBorder="1" applyAlignment="1">
      <alignment horizontal="center" vertical="center"/>
    </xf>
    <xf numFmtId="0" fontId="15" fillId="14" borderId="98" xfId="55" applyNumberFormat="1" applyFont="1" applyFill="1" applyBorder="1" applyAlignment="1">
      <alignment horizontal="center" vertical="center"/>
    </xf>
    <xf numFmtId="0" fontId="15" fillId="14" borderId="99" xfId="55" applyNumberFormat="1" applyFont="1" applyFill="1" applyBorder="1" applyAlignment="1">
      <alignment horizontal="center" vertical="center"/>
    </xf>
    <xf numFmtId="1" fontId="25" fillId="9" borderId="103" xfId="0" applyNumberFormat="1" applyFont="1" applyFill="1" applyBorder="1" applyAlignment="1">
      <alignment horizontal="center" vertical="center"/>
    </xf>
    <xf numFmtId="1" fontId="25" fillId="9" borderId="104" xfId="0" applyNumberFormat="1" applyFont="1" applyFill="1" applyBorder="1" applyAlignment="1">
      <alignment horizontal="center" vertical="center"/>
    </xf>
    <xf numFmtId="1" fontId="25" fillId="9" borderId="105" xfId="0" applyNumberFormat="1" applyFont="1" applyFill="1" applyBorder="1" applyAlignment="1">
      <alignment horizontal="center" vertical="center"/>
    </xf>
    <xf numFmtId="1" fontId="25" fillId="9" borderId="106" xfId="0" applyNumberFormat="1" applyFont="1" applyFill="1" applyBorder="1" applyAlignment="1">
      <alignment horizontal="center" vertical="center"/>
    </xf>
    <xf numFmtId="1" fontId="25" fillId="9" borderId="107" xfId="0" applyNumberFormat="1" applyFont="1" applyFill="1" applyBorder="1" applyAlignment="1">
      <alignment horizontal="center" vertical="center"/>
    </xf>
    <xf numFmtId="0" fontId="15" fillId="14" borderId="110" xfId="55" applyNumberFormat="1" applyFont="1" applyFill="1" applyBorder="1" applyAlignment="1">
      <alignment horizontal="center" vertical="center"/>
    </xf>
    <xf numFmtId="0" fontId="15" fillId="14" borderId="111" xfId="55" applyNumberFormat="1" applyFont="1" applyFill="1" applyBorder="1" applyAlignment="1">
      <alignment horizontal="center" vertical="center"/>
    </xf>
    <xf numFmtId="3" fontId="68" fillId="10" borderId="52" xfId="0" applyNumberFormat="1" applyFont="1" applyFill="1" applyBorder="1" applyAlignment="1">
      <alignment horizontal="center" vertical="center"/>
    </xf>
    <xf numFmtId="0" fontId="45" fillId="9" borderId="31" xfId="55" applyNumberFormat="1" applyFont="1" applyFill="1" applyBorder="1" applyAlignment="1">
      <alignment horizontal="center" vertical="center"/>
    </xf>
    <xf numFmtId="0" fontId="45" fillId="9" borderId="48" xfId="55" applyNumberFormat="1" applyFont="1" applyFill="1" applyBorder="1" applyAlignment="1">
      <alignment horizontal="center" vertical="center"/>
    </xf>
    <xf numFmtId="0" fontId="45" fillId="9" borderId="45" xfId="55" applyNumberFormat="1" applyFont="1" applyFill="1" applyBorder="1" applyAlignment="1">
      <alignment horizontal="center" vertical="center"/>
    </xf>
    <xf numFmtId="0" fontId="45" fillId="9" borderId="67" xfId="55" applyNumberFormat="1" applyFont="1" applyFill="1" applyBorder="1" applyAlignment="1">
      <alignment horizontal="center" vertical="center"/>
    </xf>
    <xf numFmtId="0" fontId="38" fillId="10" borderId="115" xfId="0" applyFont="1" applyFill="1" applyBorder="1" applyAlignment="1">
      <alignment horizontal="right" vertical="center"/>
    </xf>
    <xf numFmtId="0" fontId="26" fillId="9" borderId="76" xfId="0" applyFont="1" applyFill="1" applyBorder="1" applyAlignment="1">
      <alignment horizontal="center" vertical="center"/>
    </xf>
    <xf numFmtId="0" fontId="38" fillId="10" borderId="49" xfId="0" applyFont="1" applyFill="1" applyBorder="1" applyAlignment="1">
      <alignment horizontal="left" vertical="center"/>
    </xf>
    <xf numFmtId="0" fontId="70" fillId="9" borderId="18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17" xfId="55" applyNumberFormat="1" applyFont="1" applyFill="1" applyBorder="1" applyAlignment="1">
      <alignment horizontal="center" vertical="center"/>
    </xf>
    <xf numFmtId="0" fontId="33" fillId="10" borderId="14" xfId="55" applyNumberFormat="1" applyFont="1" applyFill="1" applyBorder="1" applyAlignment="1">
      <alignment horizontal="center" vertical="center"/>
    </xf>
    <xf numFmtId="0" fontId="69" fillId="10" borderId="14" xfId="55" applyNumberFormat="1" applyFont="1" applyFill="1" applyBorder="1" applyAlignment="1">
      <alignment horizontal="center" vertical="center"/>
    </xf>
    <xf numFmtId="0" fontId="33" fillId="10" borderId="19" xfId="55" applyNumberFormat="1" applyFont="1" applyFill="1" applyBorder="1" applyAlignment="1">
      <alignment horizontal="center" vertical="center"/>
    </xf>
    <xf numFmtId="0" fontId="33" fillId="10" borderId="20" xfId="55" applyNumberFormat="1" applyFont="1" applyFill="1" applyBorder="1" applyAlignment="1">
      <alignment horizontal="center" vertical="center"/>
    </xf>
    <xf numFmtId="0" fontId="33" fillId="10" borderId="18" xfId="55" applyNumberFormat="1" applyFont="1" applyFill="1" applyBorder="1" applyAlignment="1">
      <alignment horizontal="center" vertical="center"/>
    </xf>
    <xf numFmtId="0" fontId="33" fillId="10" borderId="13" xfId="55" applyNumberFormat="1" applyFont="1" applyFill="1" applyBorder="1" applyAlignment="1">
      <alignment horizontal="center" vertical="center"/>
    </xf>
    <xf numFmtId="0" fontId="33" fillId="10" borderId="21" xfId="55" applyNumberFormat="1" applyFont="1" applyFill="1" applyBorder="1" applyAlignment="1">
      <alignment horizontal="center" vertical="center"/>
    </xf>
    <xf numFmtId="0" fontId="15" fillId="17" borderId="112" xfId="55" applyNumberFormat="1" applyFont="1" applyFill="1" applyBorder="1" applyAlignment="1">
      <alignment horizontal="center" vertical="center"/>
    </xf>
    <xf numFmtId="0" fontId="15" fillId="17" borderId="113" xfId="55" applyNumberFormat="1" applyFont="1" applyFill="1" applyBorder="1" applyAlignment="1">
      <alignment horizontal="center" vertical="center"/>
    </xf>
    <xf numFmtId="0" fontId="15" fillId="17" borderId="100" xfId="55" applyNumberFormat="1" applyFont="1" applyFill="1" applyBorder="1" applyAlignment="1">
      <alignment horizontal="center" vertical="center"/>
    </xf>
    <xf numFmtId="0" fontId="15" fillId="17" borderId="101" xfId="55" applyNumberFormat="1" applyFont="1" applyFill="1" applyBorder="1" applyAlignment="1">
      <alignment horizontal="center" vertical="center"/>
    </xf>
    <xf numFmtId="0" fontId="15" fillId="17" borderId="102" xfId="55" applyNumberFormat="1" applyFont="1" applyFill="1" applyBorder="1" applyAlignment="1">
      <alignment horizontal="center" vertical="center"/>
    </xf>
    <xf numFmtId="0" fontId="15" fillId="17" borderId="114" xfId="55" applyNumberFormat="1" applyFont="1" applyFill="1" applyBorder="1" applyAlignment="1">
      <alignment horizontal="center" vertical="center"/>
    </xf>
    <xf numFmtId="0" fontId="15" fillId="17" borderId="121" xfId="55" applyNumberFormat="1" applyFont="1" applyFill="1" applyBorder="1" applyAlignment="1">
      <alignment horizontal="center" vertical="center"/>
    </xf>
    <xf numFmtId="0" fontId="73" fillId="9" borderId="31" xfId="0" applyNumberFormat="1" applyFont="1" applyFill="1" applyBorder="1" applyAlignment="1">
      <alignment horizontal="center" vertical="center"/>
    </xf>
    <xf numFmtId="0" fontId="73" fillId="9" borderId="39" xfId="0" applyNumberFormat="1" applyFont="1" applyFill="1" applyBorder="1" applyAlignment="1">
      <alignment horizontal="center" vertical="center"/>
    </xf>
    <xf numFmtId="0" fontId="73" fillId="9" borderId="45" xfId="0" applyNumberFormat="1" applyFont="1" applyFill="1" applyBorder="1" applyAlignment="1">
      <alignment horizontal="center" vertical="center"/>
    </xf>
    <xf numFmtId="0" fontId="73" fillId="9" borderId="48" xfId="0" applyNumberFormat="1" applyFont="1" applyFill="1" applyBorder="1" applyAlignment="1">
      <alignment horizontal="center" vertical="center"/>
    </xf>
    <xf numFmtId="0" fontId="74" fillId="10" borderId="44" xfId="0" applyNumberFormat="1" applyFont="1" applyFill="1" applyBorder="1" applyAlignment="1">
      <alignment horizontal="center" vertical="center"/>
    </xf>
    <xf numFmtId="0" fontId="8" fillId="4" borderId="122" xfId="65" applyFont="1" applyFill="1" applyBorder="1" applyAlignment="1">
      <alignment horizontal="center"/>
    </xf>
    <xf numFmtId="0" fontId="8" fillId="4" borderId="122" xfId="31" applyFont="1" applyFill="1" applyBorder="1" applyAlignment="1">
      <alignment horizontal="center"/>
    </xf>
    <xf numFmtId="0" fontId="38" fillId="10" borderId="49" xfId="0" applyFont="1" applyFill="1" applyBorder="1" applyAlignment="1">
      <alignment horizontal="right" vertical="center"/>
    </xf>
    <xf numFmtId="0" fontId="38" fillId="9" borderId="72" xfId="0" applyFont="1" applyFill="1" applyBorder="1" applyAlignment="1">
      <alignment horizontal="center" vertical="center"/>
    </xf>
    <xf numFmtId="0" fontId="38" fillId="9" borderId="18" xfId="0" applyFont="1" applyFill="1" applyBorder="1" applyAlignment="1">
      <alignment horizontal="center" vertical="center"/>
    </xf>
    <xf numFmtId="10" fontId="64" fillId="10" borderId="17" xfId="114" applyNumberFormat="1" applyFont="1" applyFill="1" applyBorder="1" applyAlignment="1">
      <alignment horizontal="center" vertical="center"/>
    </xf>
    <xf numFmtId="0" fontId="38" fillId="10" borderId="115" xfId="0" applyFont="1" applyFill="1" applyBorder="1" applyAlignment="1">
      <alignment horizontal="left" vertical="center"/>
    </xf>
    <xf numFmtId="0" fontId="56" fillId="9" borderId="29" xfId="55" applyNumberFormat="1" applyFont="1" applyFill="1" applyBorder="1" applyAlignment="1">
      <alignment horizontal="center" vertical="center"/>
    </xf>
    <xf numFmtId="0" fontId="40" fillId="9" borderId="29" xfId="55" applyNumberFormat="1" applyFont="1" applyFill="1" applyBorder="1" applyAlignment="1">
      <alignment horizontal="center" vertical="center"/>
    </xf>
    <xf numFmtId="0" fontId="40" fillId="9" borderId="17" xfId="55" applyNumberFormat="1" applyFont="1" applyFill="1" applyBorder="1" applyAlignment="1">
      <alignment horizontal="center" vertical="center"/>
    </xf>
    <xf numFmtId="0" fontId="56" fillId="9" borderId="17" xfId="55" applyNumberFormat="1" applyFont="1" applyFill="1" applyBorder="1" applyAlignment="1">
      <alignment horizontal="center" vertical="center"/>
    </xf>
    <xf numFmtId="0" fontId="33" fillId="10" borderId="15" xfId="55" applyNumberFormat="1" applyFont="1" applyFill="1" applyBorder="1" applyAlignment="1">
      <alignment horizontal="center" vertical="center"/>
    </xf>
    <xf numFmtId="0" fontId="33" fillId="10" borderId="25" xfId="55" applyNumberFormat="1" applyFont="1" applyFill="1" applyBorder="1" applyAlignment="1">
      <alignment horizontal="center" vertical="center"/>
    </xf>
    <xf numFmtId="0" fontId="40" fillId="9" borderId="37" xfId="55" applyNumberFormat="1" applyFont="1" applyFill="1" applyBorder="1" applyAlignment="1">
      <alignment horizontal="center" vertical="center"/>
    </xf>
    <xf numFmtId="0" fontId="56" fillId="9" borderId="37" xfId="55" applyNumberFormat="1" applyFont="1" applyFill="1" applyBorder="1" applyAlignment="1">
      <alignment horizontal="center" vertical="center"/>
    </xf>
    <xf numFmtId="0" fontId="40" fillId="9" borderId="30" xfId="55" applyNumberFormat="1" applyFont="1" applyFill="1" applyBorder="1" applyAlignment="1">
      <alignment horizontal="center" vertical="center"/>
    </xf>
    <xf numFmtId="0" fontId="69" fillId="10" borderId="15" xfId="0" applyNumberFormat="1" applyFont="1" applyFill="1" applyBorder="1" applyAlignment="1">
      <alignment horizontal="center" vertical="center"/>
    </xf>
    <xf numFmtId="0" fontId="69" fillId="10" borderId="14" xfId="0" applyNumberFormat="1" applyFont="1" applyFill="1" applyBorder="1" applyAlignment="1">
      <alignment horizontal="center" vertical="center"/>
    </xf>
    <xf numFmtId="0" fontId="69" fillId="10" borderId="19" xfId="0" applyNumberFormat="1" applyFont="1" applyFill="1" applyBorder="1" applyAlignment="1">
      <alignment horizontal="center" vertical="center"/>
    </xf>
    <xf numFmtId="0" fontId="33" fillId="10" borderId="77" xfId="55" applyNumberFormat="1" applyFont="1" applyFill="1" applyBorder="1" applyAlignment="1">
      <alignment horizontal="center" vertical="center"/>
    </xf>
    <xf numFmtId="0" fontId="69" fillId="10" borderId="76" xfId="0" applyNumberFormat="1" applyFont="1" applyFill="1" applyBorder="1" applyAlignment="1">
      <alignment horizontal="center" vertical="center"/>
    </xf>
    <xf numFmtId="166" fontId="48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3" fillId="10" borderId="125" xfId="0" applyNumberFormat="1" applyFont="1" applyFill="1" applyBorder="1" applyAlignment="1">
      <alignment horizontal="right" vertical="center"/>
    </xf>
    <xf numFmtId="165" fontId="33" fillId="10" borderId="123" xfId="0" applyNumberFormat="1" applyFont="1" applyFill="1" applyBorder="1" applyAlignment="1">
      <alignment horizontal="center" vertical="center"/>
    </xf>
    <xf numFmtId="0" fontId="26" fillId="9" borderId="124" xfId="0" applyFont="1" applyFill="1" applyBorder="1" applyAlignment="1">
      <alignment horizontal="center" vertical="center"/>
    </xf>
    <xf numFmtId="3" fontId="33" fillId="10" borderId="126" xfId="0" applyNumberFormat="1" applyFont="1" applyFill="1" applyBorder="1" applyAlignment="1">
      <alignment horizontal="right" vertical="center"/>
    </xf>
    <xf numFmtId="165" fontId="33" fillId="10" borderId="127" xfId="0" applyNumberFormat="1" applyFont="1" applyFill="1" applyBorder="1" applyAlignment="1">
      <alignment horizontal="center" vertical="center"/>
    </xf>
    <xf numFmtId="0" fontId="26" fillId="9" borderId="126" xfId="0" applyFont="1" applyFill="1" applyBorder="1" applyAlignment="1">
      <alignment horizontal="center" vertical="center"/>
    </xf>
    <xf numFmtId="0" fontId="45" fillId="9" borderId="31" xfId="0" applyNumberFormat="1" applyFont="1" applyFill="1" applyBorder="1" applyAlignment="1">
      <alignment horizontal="center" vertical="center"/>
    </xf>
    <xf numFmtId="0" fontId="39" fillId="10" borderId="115" xfId="0" applyFont="1" applyFill="1" applyBorder="1" applyAlignment="1">
      <alignment horizontal="left" vertical="center"/>
    </xf>
    <xf numFmtId="0" fontId="39" fillId="10" borderId="49" xfId="0" applyFont="1" applyFill="1" applyBorder="1" applyAlignment="1">
      <alignment horizontal="left" vertical="center"/>
    </xf>
    <xf numFmtId="0" fontId="39" fillId="10" borderId="49" xfId="0" applyFont="1" applyFill="1" applyBorder="1" applyAlignment="1">
      <alignment horizontal="right" vertical="center"/>
    </xf>
    <xf numFmtId="0" fontId="39" fillId="10" borderId="115" xfId="0" applyFont="1" applyFill="1" applyBorder="1" applyAlignment="1">
      <alignment horizontal="right" vertical="center"/>
    </xf>
    <xf numFmtId="1" fontId="46" fillId="9" borderId="48" xfId="55" applyNumberFormat="1" applyFont="1" applyFill="1" applyBorder="1" applyAlignment="1">
      <alignment horizontal="center" vertical="center"/>
    </xf>
    <xf numFmtId="1" fontId="46" fillId="9" borderId="31" xfId="55" applyNumberFormat="1" applyFont="1" applyFill="1" applyBorder="1" applyAlignment="1">
      <alignment horizontal="center" vertical="center"/>
    </xf>
    <xf numFmtId="1" fontId="73" fillId="9" borderId="31" xfId="0" applyNumberFormat="1" applyFont="1" applyFill="1" applyBorder="1" applyAlignment="1">
      <alignment horizontal="center" vertical="center"/>
    </xf>
    <xf numFmtId="0" fontId="38" fillId="10" borderId="49" xfId="0" applyFont="1" applyFill="1" applyBorder="1" applyAlignment="1">
      <alignment vertical="center"/>
    </xf>
    <xf numFmtId="0" fontId="38" fillId="10" borderId="115" xfId="0" applyFont="1" applyFill="1" applyBorder="1" applyAlignment="1">
      <alignment vertical="center"/>
    </xf>
    <xf numFmtId="0" fontId="38" fillId="10" borderId="128" xfId="0" applyFont="1" applyFill="1" applyBorder="1" applyAlignment="1">
      <alignment horizontal="left" vertical="center"/>
    </xf>
    <xf numFmtId="0" fontId="33" fillId="10" borderId="129" xfId="55" applyNumberFormat="1" applyFont="1" applyFill="1" applyBorder="1" applyAlignment="1">
      <alignment horizontal="center" vertical="center"/>
    </xf>
    <xf numFmtId="0" fontId="38" fillId="9" borderId="129" xfId="0" applyFont="1" applyFill="1" applyBorder="1" applyAlignment="1">
      <alignment horizontal="center" vertical="center"/>
    </xf>
    <xf numFmtId="10" fontId="64" fillId="10" borderId="130" xfId="114" applyNumberFormat="1" applyFont="1" applyFill="1" applyBorder="1" applyAlignment="1">
      <alignment horizontal="center" vertical="center"/>
    </xf>
    <xf numFmtId="0" fontId="34" fillId="10" borderId="131" xfId="0" applyFont="1" applyFill="1" applyBorder="1" applyAlignment="1">
      <alignment horizontal="right" vertical="center"/>
    </xf>
    <xf numFmtId="0" fontId="34" fillId="10" borderId="130" xfId="0" applyFont="1" applyFill="1" applyBorder="1" applyAlignment="1">
      <alignment horizontal="right" vertical="center"/>
    </xf>
    <xf numFmtId="0" fontId="34" fillId="10" borderId="132" xfId="0" applyFont="1" applyFill="1" applyBorder="1" applyAlignment="1">
      <alignment horizontal="right" vertical="center"/>
    </xf>
    <xf numFmtId="3" fontId="33" fillId="10" borderId="130" xfId="0" applyNumberFormat="1" applyFont="1" applyFill="1" applyBorder="1" applyAlignment="1">
      <alignment horizontal="right" vertical="center"/>
    </xf>
    <xf numFmtId="0" fontId="55" fillId="9" borderId="133" xfId="0" applyNumberFormat="1" applyFont="1" applyFill="1" applyBorder="1" applyAlignment="1">
      <alignment horizontal="center" vertical="center"/>
    </xf>
    <xf numFmtId="0" fontId="46" fillId="9" borderId="134" xfId="0" applyNumberFormat="1" applyFont="1" applyFill="1" applyBorder="1" applyAlignment="1">
      <alignment horizontal="center" vertical="center"/>
    </xf>
    <xf numFmtId="0" fontId="73" fillId="9" borderId="133" xfId="0" applyNumberFormat="1" applyFont="1" applyFill="1" applyBorder="1" applyAlignment="1">
      <alignment horizontal="center" vertical="center"/>
    </xf>
    <xf numFmtId="0" fontId="38" fillId="10" borderId="136" xfId="0" applyFont="1" applyFill="1" applyBorder="1" applyAlignment="1">
      <alignment horizontal="right" vertical="center"/>
    </xf>
    <xf numFmtId="0" fontId="33" fillId="10" borderId="137" xfId="55" applyNumberFormat="1" applyFont="1" applyFill="1" applyBorder="1" applyAlignment="1">
      <alignment horizontal="center" vertical="center"/>
    </xf>
    <xf numFmtId="0" fontId="38" fillId="9" borderId="137" xfId="0" applyFont="1" applyFill="1" applyBorder="1" applyAlignment="1">
      <alignment horizontal="center" vertical="center"/>
    </xf>
    <xf numFmtId="10" fontId="64" fillId="10" borderId="137" xfId="114" applyNumberFormat="1" applyFont="1" applyFill="1" applyBorder="1" applyAlignment="1">
      <alignment horizontal="center" vertical="center"/>
    </xf>
    <xf numFmtId="0" fontId="34" fillId="10" borderId="138" xfId="0" applyFont="1" applyFill="1" applyBorder="1" applyAlignment="1">
      <alignment horizontal="right" vertical="center"/>
    </xf>
    <xf numFmtId="0" fontId="34" fillId="10" borderId="137" xfId="0" applyFont="1" applyFill="1" applyBorder="1" applyAlignment="1">
      <alignment horizontal="right" vertical="center"/>
    </xf>
    <xf numFmtId="0" fontId="34" fillId="10" borderId="139" xfId="0" applyFont="1" applyFill="1" applyBorder="1" applyAlignment="1">
      <alignment horizontal="right" vertical="center"/>
    </xf>
    <xf numFmtId="3" fontId="33" fillId="10" borderId="137" xfId="0" applyNumberFormat="1" applyFont="1" applyFill="1" applyBorder="1" applyAlignment="1">
      <alignment horizontal="right" vertical="center"/>
    </xf>
    <xf numFmtId="0" fontId="55" fillId="9" borderId="140" xfId="0" applyNumberFormat="1" applyFont="1" applyFill="1" applyBorder="1" applyAlignment="1">
      <alignment horizontal="center" vertical="center"/>
    </xf>
    <xf numFmtId="0" fontId="46" fillId="9" borderId="141" xfId="0" applyNumberFormat="1" applyFont="1" applyFill="1" applyBorder="1" applyAlignment="1">
      <alignment horizontal="center" vertical="center"/>
    </xf>
    <xf numFmtId="0" fontId="73" fillId="9" borderId="140" xfId="0" applyNumberFormat="1" applyFont="1" applyFill="1" applyBorder="1" applyAlignment="1">
      <alignment horizontal="center" vertical="center"/>
    </xf>
    <xf numFmtId="0" fontId="55" fillId="9" borderId="31" xfId="0" applyNumberFormat="1" applyFont="1" applyFill="1" applyBorder="1" applyAlignment="1">
      <alignment horizontal="center" vertical="center"/>
    </xf>
    <xf numFmtId="0" fontId="46" fillId="9" borderId="58" xfId="0" applyNumberFormat="1" applyFont="1" applyFill="1" applyBorder="1" applyAlignment="1">
      <alignment horizontal="center" vertical="top"/>
    </xf>
    <xf numFmtId="2" fontId="46" fillId="9" borderId="142" xfId="55" applyNumberFormat="1" applyFont="1" applyFill="1" applyBorder="1" applyAlignment="1">
      <alignment horizontal="center" vertical="center"/>
    </xf>
    <xf numFmtId="0" fontId="39" fillId="10" borderId="143" xfId="0" applyFont="1" applyFill="1" applyBorder="1" applyAlignment="1">
      <alignment horizontal="right" vertical="center"/>
    </xf>
    <xf numFmtId="0" fontId="33" fillId="10" borderId="144" xfId="55" applyNumberFormat="1" applyFont="1" applyFill="1" applyBorder="1" applyAlignment="1">
      <alignment horizontal="center" vertical="center"/>
    </xf>
    <xf numFmtId="0" fontId="33" fillId="10" borderId="145" xfId="55" applyNumberFormat="1" applyFont="1" applyFill="1" applyBorder="1" applyAlignment="1">
      <alignment horizontal="center" vertical="center"/>
    </xf>
    <xf numFmtId="0" fontId="38" fillId="9" borderId="145" xfId="0" applyFont="1" applyFill="1" applyBorder="1" applyAlignment="1">
      <alignment horizontal="center" vertical="center"/>
    </xf>
    <xf numFmtId="10" fontId="64" fillId="10" borderId="145" xfId="114" applyNumberFormat="1" applyFont="1" applyFill="1" applyBorder="1" applyAlignment="1">
      <alignment horizontal="center" vertical="center"/>
    </xf>
    <xf numFmtId="0" fontId="34" fillId="10" borderId="146" xfId="0" applyFont="1" applyFill="1" applyBorder="1" applyAlignment="1">
      <alignment horizontal="right" vertical="center"/>
    </xf>
    <xf numFmtId="0" fontId="34" fillId="10" borderId="147" xfId="0" applyFont="1" applyFill="1" applyBorder="1" applyAlignment="1">
      <alignment horizontal="right" vertical="center"/>
    </xf>
    <xf numFmtId="0" fontId="34" fillId="10" borderId="148" xfId="0" applyFont="1" applyFill="1" applyBorder="1" applyAlignment="1">
      <alignment horizontal="right" vertical="center"/>
    </xf>
    <xf numFmtId="0" fontId="33" fillId="10" borderId="147" xfId="0" applyFont="1" applyFill="1" applyBorder="1" applyAlignment="1">
      <alignment horizontal="right" vertical="center"/>
    </xf>
    <xf numFmtId="3" fontId="33" fillId="10" borderId="147" xfId="0" applyNumberFormat="1" applyFont="1" applyFill="1" applyBorder="1" applyAlignment="1">
      <alignment horizontal="right" vertical="center"/>
    </xf>
    <xf numFmtId="165" fontId="33" fillId="10" borderId="146" xfId="0" applyNumberFormat="1" applyFont="1" applyFill="1" applyBorder="1" applyAlignment="1">
      <alignment horizontal="center" vertical="center"/>
    </xf>
    <xf numFmtId="0" fontId="26" fillId="9" borderId="147" xfId="0" applyFont="1" applyFill="1" applyBorder="1" applyAlignment="1">
      <alignment horizontal="center" vertical="center"/>
    </xf>
    <xf numFmtId="0" fontId="55" fillId="9" borderId="149" xfId="0" applyNumberFormat="1" applyFont="1" applyFill="1" applyBorder="1" applyAlignment="1">
      <alignment horizontal="center" vertical="center"/>
    </xf>
    <xf numFmtId="0" fontId="46" fillId="9" borderId="150" xfId="0" applyNumberFormat="1" applyFont="1" applyFill="1" applyBorder="1" applyAlignment="1">
      <alignment horizontal="center" vertical="center"/>
    </xf>
    <xf numFmtId="0" fontId="45" fillId="9" borderId="151" xfId="0" applyNumberFormat="1" applyFont="1" applyFill="1" applyBorder="1" applyAlignment="1">
      <alignment horizontal="center" vertical="center"/>
    </xf>
    <xf numFmtId="0" fontId="63" fillId="10" borderId="143" xfId="0" applyFont="1" applyFill="1" applyBorder="1" applyAlignment="1">
      <alignment horizontal="right" vertical="center"/>
    </xf>
    <xf numFmtId="0" fontId="40" fillId="9" borderId="145" xfId="55" applyNumberFormat="1" applyFont="1" applyFill="1" applyBorder="1" applyAlignment="1">
      <alignment horizontal="center" vertical="center"/>
    </xf>
    <xf numFmtId="0" fontId="40" fillId="9" borderId="152" xfId="55" applyNumberFormat="1" applyFont="1" applyFill="1" applyBorder="1" applyAlignment="1">
      <alignment horizontal="center" vertical="center"/>
    </xf>
    <xf numFmtId="0" fontId="46" fillId="9" borderId="149" xfId="55" applyNumberFormat="1" applyFont="1" applyFill="1" applyBorder="1" applyAlignment="1">
      <alignment horizontal="center" vertical="center"/>
    </xf>
    <xf numFmtId="0" fontId="75" fillId="10" borderId="153" xfId="0" applyFont="1" applyFill="1" applyBorder="1" applyAlignment="1">
      <alignment horizontal="left" vertical="center"/>
    </xf>
    <xf numFmtId="0" fontId="33" fillId="10" borderId="154" xfId="55" applyNumberFormat="1" applyFont="1" applyFill="1" applyBorder="1" applyAlignment="1">
      <alignment horizontal="center" vertical="center"/>
    </xf>
    <xf numFmtId="0" fontId="33" fillId="10" borderId="155" xfId="55" applyNumberFormat="1" applyFont="1" applyFill="1" applyBorder="1" applyAlignment="1">
      <alignment horizontal="center" vertical="center"/>
    </xf>
    <xf numFmtId="10" fontId="64" fillId="10" borderId="155" xfId="114" applyNumberFormat="1" applyFont="1" applyFill="1" applyBorder="1" applyAlignment="1">
      <alignment horizontal="center" vertical="center"/>
    </xf>
    <xf numFmtId="0" fontId="34" fillId="10" borderId="156" xfId="0" applyFont="1" applyFill="1" applyBorder="1" applyAlignment="1">
      <alignment horizontal="right" vertical="center"/>
    </xf>
    <xf numFmtId="0" fontId="34" fillId="10" borderId="157" xfId="0" applyFont="1" applyFill="1" applyBorder="1" applyAlignment="1">
      <alignment horizontal="right" vertical="center"/>
    </xf>
    <xf numFmtId="0" fontId="34" fillId="10" borderId="54" xfId="0" applyFont="1" applyFill="1" applyBorder="1" applyAlignment="1">
      <alignment horizontal="right" vertical="center"/>
    </xf>
    <xf numFmtId="0" fontId="33" fillId="10" borderId="157" xfId="0" applyFont="1" applyFill="1" applyBorder="1" applyAlignment="1">
      <alignment horizontal="right" vertical="center"/>
    </xf>
    <xf numFmtId="3" fontId="33" fillId="10" borderId="157" xfId="0" applyNumberFormat="1" applyFont="1" applyFill="1" applyBorder="1" applyAlignment="1">
      <alignment horizontal="right" vertical="center"/>
    </xf>
    <xf numFmtId="165" fontId="33" fillId="10" borderId="156" xfId="0" applyNumberFormat="1" applyFont="1" applyFill="1" applyBorder="1" applyAlignment="1">
      <alignment horizontal="center" vertical="center"/>
    </xf>
    <xf numFmtId="0" fontId="26" fillId="9" borderId="157" xfId="0" applyFont="1" applyFill="1" applyBorder="1" applyAlignment="1">
      <alignment horizontal="center" vertical="center"/>
    </xf>
    <xf numFmtId="0" fontId="23" fillId="9" borderId="157" xfId="0" applyFont="1" applyFill="1" applyBorder="1" applyAlignment="1">
      <alignment horizontal="center" vertical="center"/>
    </xf>
    <xf numFmtId="1" fontId="23" fillId="9" borderId="158" xfId="0" applyNumberFormat="1" applyFont="1" applyFill="1" applyBorder="1" applyAlignment="1">
      <alignment horizontal="center" vertical="center"/>
    </xf>
    <xf numFmtId="1" fontId="25" fillId="9" borderId="156" xfId="0" applyNumberFormat="1" applyFont="1" applyFill="1" applyBorder="1" applyAlignment="1">
      <alignment horizontal="center" vertical="center"/>
    </xf>
    <xf numFmtId="1" fontId="25" fillId="9" borderId="159" xfId="0" applyNumberFormat="1" applyFont="1" applyFill="1" applyBorder="1" applyAlignment="1">
      <alignment horizontal="center" vertical="center"/>
    </xf>
    <xf numFmtId="0" fontId="55" fillId="9" borderId="160" xfId="0" applyNumberFormat="1" applyFont="1" applyFill="1" applyBorder="1" applyAlignment="1">
      <alignment horizontal="center" vertical="center"/>
    </xf>
    <xf numFmtId="0" fontId="46" fillId="9" borderId="161" xfId="0" applyNumberFormat="1" applyFont="1" applyFill="1" applyBorder="1" applyAlignment="1">
      <alignment horizontal="center" vertical="top"/>
    </xf>
    <xf numFmtId="0" fontId="56" fillId="9" borderId="162" xfId="55" applyNumberFormat="1" applyFont="1" applyFill="1" applyBorder="1" applyAlignment="1">
      <alignment horizontal="center" vertical="center"/>
    </xf>
    <xf numFmtId="1" fontId="46" fillId="9" borderId="55" xfId="55" applyNumberFormat="1" applyFont="1" applyFill="1" applyBorder="1" applyAlignment="1">
      <alignment vertical="center"/>
    </xf>
    <xf numFmtId="2" fontId="44" fillId="9" borderId="152" xfId="55" applyNumberFormat="1" applyFont="1" applyFill="1" applyBorder="1" applyAlignment="1">
      <alignment horizontal="left" vertical="center"/>
    </xf>
    <xf numFmtId="0" fontId="33" fillId="10" borderId="147" xfId="55" applyNumberFormat="1" applyFont="1" applyFill="1" applyBorder="1" applyAlignment="1">
      <alignment horizontal="center" vertical="center"/>
    </xf>
    <xf numFmtId="0" fontId="40" fillId="9" borderId="163" xfId="55" applyNumberFormat="1" applyFont="1" applyFill="1" applyBorder="1" applyAlignment="1">
      <alignment horizontal="center" vertical="center"/>
    </xf>
    <xf numFmtId="0" fontId="56" fillId="9" borderId="163" xfId="55" applyNumberFormat="1" applyFont="1" applyFill="1" applyBorder="1" applyAlignment="1">
      <alignment horizontal="center" vertical="center"/>
    </xf>
    <xf numFmtId="0" fontId="49" fillId="10" borderId="146" xfId="0" applyFont="1" applyFill="1" applyBorder="1" applyAlignment="1">
      <alignment horizontal="right" vertical="center"/>
    </xf>
    <xf numFmtId="3" fontId="50" fillId="10" borderId="147" xfId="0" applyNumberFormat="1" applyFont="1" applyFill="1" applyBorder="1" applyAlignment="1">
      <alignment horizontal="right" vertical="center"/>
    </xf>
    <xf numFmtId="0" fontId="55" fillId="9" borderId="164" xfId="0" applyNumberFormat="1" applyFont="1" applyFill="1" applyBorder="1" applyAlignment="1">
      <alignment horizontal="center" vertical="center"/>
    </xf>
    <xf numFmtId="2" fontId="46" fillId="9" borderId="151" xfId="55" applyNumberFormat="1" applyFont="1" applyFill="1" applyBorder="1" applyAlignment="1">
      <alignment horizontal="center" vertical="center"/>
    </xf>
    <xf numFmtId="0" fontId="45" fillId="9" borderId="149" xfId="55" applyNumberFormat="1" applyFont="1" applyFill="1" applyBorder="1" applyAlignment="1">
      <alignment horizontal="center" vertical="center"/>
    </xf>
    <xf numFmtId="0" fontId="38" fillId="10" borderId="143" xfId="0" applyFont="1" applyFill="1" applyBorder="1" applyAlignment="1">
      <alignment horizontal="left" vertical="center"/>
    </xf>
    <xf numFmtId="0" fontId="69" fillId="10" borderId="147" xfId="0" applyNumberFormat="1" applyFont="1" applyFill="1" applyBorder="1" applyAlignment="1">
      <alignment horizontal="center" vertical="center"/>
    </xf>
    <xf numFmtId="0" fontId="23" fillId="9" borderId="147" xfId="0" applyFont="1" applyFill="1" applyBorder="1" applyAlignment="1">
      <alignment horizontal="center" vertical="center"/>
    </xf>
    <xf numFmtId="1" fontId="23" fillId="9" borderId="165" xfId="0" applyNumberFormat="1" applyFont="1" applyFill="1" applyBorder="1" applyAlignment="1">
      <alignment horizontal="center" vertical="center"/>
    </xf>
    <xf numFmtId="1" fontId="25" fillId="9" borderId="146" xfId="0" applyNumberFormat="1" applyFont="1" applyFill="1" applyBorder="1" applyAlignment="1">
      <alignment horizontal="center" vertical="center"/>
    </xf>
    <xf numFmtId="1" fontId="25" fillId="9" borderId="166" xfId="0" applyNumberFormat="1" applyFont="1" applyFill="1" applyBorder="1" applyAlignment="1">
      <alignment horizontal="center" vertical="center"/>
    </xf>
    <xf numFmtId="2" fontId="45" fillId="9" borderId="149" xfId="0" applyNumberFormat="1" applyFont="1" applyFill="1" applyBorder="1" applyAlignment="1">
      <alignment vertical="center"/>
    </xf>
    <xf numFmtId="0" fontId="56" fillId="9" borderId="167" xfId="55" applyNumberFormat="1" applyFont="1" applyFill="1" applyBorder="1" applyAlignment="1">
      <alignment horizontal="center" vertical="center"/>
    </xf>
    <xf numFmtId="2" fontId="45" fillId="9" borderId="145" xfId="55" applyNumberFormat="1" applyFont="1" applyFill="1" applyBorder="1" applyAlignment="1">
      <alignment horizontal="center" vertical="center"/>
    </xf>
    <xf numFmtId="0" fontId="63" fillId="10" borderId="73" xfId="0" applyFont="1" applyFill="1" applyBorder="1" applyAlignment="1">
      <alignment horizontal="left" vertical="center"/>
    </xf>
    <xf numFmtId="0" fontId="55" fillId="9" borderId="168" xfId="0" applyNumberFormat="1" applyFont="1" applyFill="1" applyBorder="1" applyAlignment="1">
      <alignment horizontal="center" vertical="center"/>
    </xf>
    <xf numFmtId="0" fontId="46" fillId="9" borderId="169" xfId="0" applyNumberFormat="1" applyFont="1" applyFill="1" applyBorder="1" applyAlignment="1">
      <alignment horizontal="center" vertical="center"/>
    </xf>
    <xf numFmtId="0" fontId="46" fillId="9" borderId="170" xfId="55" applyNumberFormat="1" applyFont="1" applyFill="1" applyBorder="1" applyAlignment="1">
      <alignment horizontal="center" vertical="center"/>
    </xf>
    <xf numFmtId="0" fontId="45" fillId="9" borderId="170" xfId="55" applyNumberFormat="1" applyFont="1" applyFill="1" applyBorder="1" applyAlignment="1">
      <alignment horizontal="center" vertical="center"/>
    </xf>
    <xf numFmtId="0" fontId="49" fillId="10" borderId="50" xfId="0" applyFont="1" applyFill="1" applyBorder="1" applyAlignment="1">
      <alignment horizontal="right" vertical="center"/>
    </xf>
    <xf numFmtId="3" fontId="50" fillId="10" borderId="17" xfId="0" applyNumberFormat="1" applyFont="1" applyFill="1" applyBorder="1" applyAlignment="1">
      <alignment horizontal="right" vertical="center"/>
    </xf>
    <xf numFmtId="0" fontId="33" fillId="10" borderId="18" xfId="0" applyNumberFormat="1" applyFont="1" applyFill="1" applyBorder="1" applyAlignment="1">
      <alignment horizontal="right" vertical="center"/>
    </xf>
    <xf numFmtId="0" fontId="33" fillId="10" borderId="17" xfId="0" applyNumberFormat="1" applyFont="1" applyFill="1" applyBorder="1" applyAlignment="1">
      <alignment horizontal="right" vertical="center"/>
    </xf>
    <xf numFmtId="0" fontId="33" fillId="10" borderId="25" xfId="0" applyNumberFormat="1" applyFont="1" applyFill="1" applyBorder="1" applyAlignment="1">
      <alignment horizontal="right" vertical="center"/>
    </xf>
    <xf numFmtId="0" fontId="33" fillId="10" borderId="15" xfId="0" applyNumberFormat="1" applyFont="1" applyFill="1" applyBorder="1" applyAlignment="1">
      <alignment horizontal="right" vertical="center"/>
    </xf>
    <xf numFmtId="0" fontId="33" fillId="10" borderId="23" xfId="0" applyNumberFormat="1" applyFont="1" applyFill="1" applyBorder="1" applyAlignment="1">
      <alignment horizontal="right" vertical="center"/>
    </xf>
    <xf numFmtId="0" fontId="33" fillId="10" borderId="19" xfId="0" applyNumberFormat="1" applyFont="1" applyFill="1" applyBorder="1" applyAlignment="1">
      <alignment horizontal="right" vertical="center"/>
    </xf>
    <xf numFmtId="0" fontId="50" fillId="10" borderId="18" xfId="0" applyNumberFormat="1" applyFont="1" applyFill="1" applyBorder="1" applyAlignment="1">
      <alignment horizontal="right" vertical="center"/>
    </xf>
    <xf numFmtId="0" fontId="50" fillId="10" borderId="17" xfId="0" applyNumberFormat="1" applyFont="1" applyFill="1" applyBorder="1" applyAlignment="1">
      <alignment horizontal="right" vertical="center"/>
    </xf>
    <xf numFmtId="0" fontId="50" fillId="10" borderId="15" xfId="0" applyNumberFormat="1" applyFont="1" applyFill="1" applyBorder="1" applyAlignment="1">
      <alignment horizontal="right" vertical="center"/>
    </xf>
    <xf numFmtId="0" fontId="50" fillId="10" borderId="25" xfId="0" applyNumberFormat="1" applyFont="1" applyFill="1" applyBorder="1" applyAlignment="1">
      <alignment horizontal="right" vertical="center"/>
    </xf>
    <xf numFmtId="0" fontId="33" fillId="10" borderId="18" xfId="55" applyNumberFormat="1" applyFont="1" applyFill="1" applyBorder="1" applyAlignment="1">
      <alignment horizontal="right" vertical="center"/>
    </xf>
    <xf numFmtId="0" fontId="33" fillId="10" borderId="17" xfId="55" applyNumberFormat="1" applyFont="1" applyFill="1" applyBorder="1" applyAlignment="1">
      <alignment horizontal="right" vertical="center"/>
    </xf>
    <xf numFmtId="0" fontId="33" fillId="10" borderId="15" xfId="55" applyNumberFormat="1" applyFont="1" applyFill="1" applyBorder="1" applyAlignment="1">
      <alignment horizontal="right" vertical="center"/>
    </xf>
    <xf numFmtId="0" fontId="33" fillId="10" borderId="147" xfId="55" applyNumberFormat="1" applyFont="1" applyFill="1" applyBorder="1" applyAlignment="1">
      <alignment horizontal="right" vertical="center"/>
    </xf>
    <xf numFmtId="0" fontId="33" fillId="10" borderId="20" xfId="0" applyNumberFormat="1" applyFont="1" applyFill="1" applyBorder="1" applyAlignment="1">
      <alignment horizontal="right" vertical="center"/>
    </xf>
    <xf numFmtId="0" fontId="33" fillId="10" borderId="130" xfId="0" applyNumberFormat="1" applyFont="1" applyFill="1" applyBorder="1" applyAlignment="1">
      <alignment horizontal="right" vertical="center"/>
    </xf>
    <xf numFmtId="0" fontId="33" fillId="10" borderId="137" xfId="0" applyNumberFormat="1" applyFont="1" applyFill="1" applyBorder="1" applyAlignment="1">
      <alignment horizontal="right" vertical="center"/>
    </xf>
    <xf numFmtId="0" fontId="33" fillId="10" borderId="147" xfId="0" applyNumberFormat="1" applyFont="1" applyFill="1" applyBorder="1" applyAlignment="1">
      <alignment horizontal="right" vertical="center"/>
    </xf>
    <xf numFmtId="0" fontId="38" fillId="10" borderId="18" xfId="0" applyNumberFormat="1" applyFont="1" applyFill="1" applyBorder="1" applyAlignment="1">
      <alignment horizontal="center" vertical="center"/>
    </xf>
    <xf numFmtId="0" fontId="38" fillId="9" borderId="72" xfId="0" applyNumberFormat="1" applyFont="1" applyFill="1" applyBorder="1" applyAlignment="1">
      <alignment horizontal="center" vertical="center"/>
    </xf>
    <xf numFmtId="0" fontId="34" fillId="10" borderId="18" xfId="0" applyNumberFormat="1" applyFont="1" applyFill="1" applyBorder="1" applyAlignment="1">
      <alignment horizontal="right" vertical="center"/>
    </xf>
    <xf numFmtId="0" fontId="34" fillId="10" borderId="14" xfId="0" applyNumberFormat="1" applyFont="1" applyFill="1" applyBorder="1" applyAlignment="1">
      <alignment horizontal="right" vertical="center"/>
    </xf>
    <xf numFmtId="0" fontId="38" fillId="10" borderId="17" xfId="0" applyNumberFormat="1" applyFont="1" applyFill="1" applyBorder="1" applyAlignment="1">
      <alignment horizontal="center" vertical="center"/>
    </xf>
    <xf numFmtId="0" fontId="38" fillId="9" borderId="17" xfId="0" applyNumberFormat="1" applyFont="1" applyFill="1" applyBorder="1" applyAlignment="1">
      <alignment horizontal="center" vertical="center"/>
    </xf>
    <xf numFmtId="0" fontId="34" fillId="10" borderId="17" xfId="0" applyNumberFormat="1" applyFont="1" applyFill="1" applyBorder="1" applyAlignment="1">
      <alignment horizontal="right" vertical="center"/>
    </xf>
    <xf numFmtId="0" fontId="34" fillId="10" borderId="51" xfId="0" applyNumberFormat="1" applyFont="1" applyFill="1" applyBorder="1" applyAlignment="1">
      <alignment horizontal="right" vertical="center"/>
    </xf>
    <xf numFmtId="0" fontId="38" fillId="10" borderId="15" xfId="0" applyNumberFormat="1" applyFont="1" applyFill="1" applyBorder="1" applyAlignment="1">
      <alignment horizontal="center" vertical="center"/>
    </xf>
    <xf numFmtId="0" fontId="38" fillId="9" borderId="18" xfId="0" applyNumberFormat="1" applyFont="1" applyFill="1" applyBorder="1" applyAlignment="1">
      <alignment horizontal="center" vertical="center"/>
    </xf>
    <xf numFmtId="0" fontId="38" fillId="10" borderId="25" xfId="0" applyNumberFormat="1" applyFont="1" applyFill="1" applyBorder="1" applyAlignment="1">
      <alignment horizontal="center" vertical="center"/>
    </xf>
    <xf numFmtId="0" fontId="38" fillId="9" borderId="27" xfId="0" applyNumberFormat="1" applyFont="1" applyFill="1" applyBorder="1" applyAlignment="1">
      <alignment horizontal="center" vertical="center"/>
    </xf>
    <xf numFmtId="0" fontId="34" fillId="10" borderId="25" xfId="0" applyNumberFormat="1" applyFont="1" applyFill="1" applyBorder="1" applyAlignment="1">
      <alignment horizontal="right" vertical="center"/>
    </xf>
    <xf numFmtId="0" fontId="34" fillId="10" borderId="28" xfId="0" applyNumberFormat="1" applyFont="1" applyFill="1" applyBorder="1" applyAlignment="1">
      <alignment horizontal="right" vertical="center"/>
    </xf>
    <xf numFmtId="0" fontId="34" fillId="10" borderId="15" xfId="0" applyNumberFormat="1" applyFont="1" applyFill="1" applyBorder="1" applyAlignment="1">
      <alignment horizontal="right" vertical="center"/>
    </xf>
    <xf numFmtId="0" fontId="34" fillId="10" borderId="32" xfId="0" applyNumberFormat="1" applyFont="1" applyFill="1" applyBorder="1" applyAlignment="1">
      <alignment horizontal="right" vertical="center"/>
    </xf>
    <xf numFmtId="0" fontId="34" fillId="10" borderId="19" xfId="0" applyNumberFormat="1" applyFont="1" applyFill="1" applyBorder="1" applyAlignment="1">
      <alignment horizontal="right" vertical="center"/>
    </xf>
    <xf numFmtId="0" fontId="34" fillId="10" borderId="13" xfId="0" applyNumberFormat="1" applyFont="1" applyFill="1" applyBorder="1" applyAlignment="1">
      <alignment horizontal="right" vertical="center"/>
    </xf>
    <xf numFmtId="0" fontId="49" fillId="10" borderId="18" xfId="0" applyNumberFormat="1" applyFont="1" applyFill="1" applyBorder="1" applyAlignment="1">
      <alignment horizontal="right" vertical="center"/>
    </xf>
    <xf numFmtId="0" fontId="49" fillId="10" borderId="14" xfId="0" applyNumberFormat="1" applyFont="1" applyFill="1" applyBorder="1" applyAlignment="1">
      <alignment horizontal="right" vertical="center"/>
    </xf>
    <xf numFmtId="0" fontId="49" fillId="10" borderId="17" xfId="0" applyNumberFormat="1" applyFont="1" applyFill="1" applyBorder="1" applyAlignment="1">
      <alignment horizontal="right" vertical="center"/>
    </xf>
    <xf numFmtId="0" fontId="49" fillId="10" borderId="51" xfId="0" applyNumberFormat="1" applyFont="1" applyFill="1" applyBorder="1" applyAlignment="1">
      <alignment horizontal="right" vertical="center"/>
    </xf>
    <xf numFmtId="0" fontId="49" fillId="10" borderId="15" xfId="0" applyNumberFormat="1" applyFont="1" applyFill="1" applyBorder="1" applyAlignment="1">
      <alignment horizontal="right" vertical="center"/>
    </xf>
    <xf numFmtId="0" fontId="49" fillId="10" borderId="32" xfId="0" applyNumberFormat="1" applyFont="1" applyFill="1" applyBorder="1" applyAlignment="1">
      <alignment horizontal="right" vertical="center"/>
    </xf>
    <xf numFmtId="0" fontId="49" fillId="10" borderId="25" xfId="0" applyNumberFormat="1" applyFont="1" applyFill="1" applyBorder="1" applyAlignment="1">
      <alignment horizontal="right" vertical="center"/>
    </xf>
    <xf numFmtId="0" fontId="49" fillId="10" borderId="28" xfId="0" applyNumberFormat="1" applyFont="1" applyFill="1" applyBorder="1" applyAlignment="1">
      <alignment horizontal="right" vertical="center"/>
    </xf>
    <xf numFmtId="0" fontId="38" fillId="10" borderId="147" xfId="0" applyNumberFormat="1" applyFont="1" applyFill="1" applyBorder="1" applyAlignment="1">
      <alignment horizontal="center" vertical="center"/>
    </xf>
    <xf numFmtId="0" fontId="38" fillId="9" borderId="145" xfId="0" applyNumberFormat="1" applyFont="1" applyFill="1" applyBorder="1" applyAlignment="1">
      <alignment horizontal="center" vertical="center"/>
    </xf>
    <xf numFmtId="0" fontId="49" fillId="10" borderId="147" xfId="0" applyNumberFormat="1" applyFont="1" applyFill="1" applyBorder="1" applyAlignment="1">
      <alignment horizontal="right" vertical="center"/>
    </xf>
    <xf numFmtId="0" fontId="49" fillId="10" borderId="148" xfId="0" applyNumberFormat="1" applyFont="1" applyFill="1" applyBorder="1" applyAlignment="1">
      <alignment horizontal="right" vertical="center"/>
    </xf>
    <xf numFmtId="0" fontId="56" fillId="9" borderId="30" xfId="55" applyNumberFormat="1" applyFont="1" applyFill="1" applyBorder="1" applyAlignment="1">
      <alignment horizontal="center" vertical="center"/>
    </xf>
    <xf numFmtId="0" fontId="56" fillId="9" borderId="152" xfId="55" applyNumberFormat="1" applyFont="1" applyFill="1" applyBorder="1" applyAlignment="1">
      <alignment horizontal="center" vertical="center"/>
    </xf>
    <xf numFmtId="0" fontId="34" fillId="10" borderId="147" xfId="0" applyNumberFormat="1" applyFont="1" applyFill="1" applyBorder="1" applyAlignment="1">
      <alignment horizontal="right" vertical="center"/>
    </xf>
    <xf numFmtId="0" fontId="34" fillId="10" borderId="148" xfId="0" applyNumberFormat="1" applyFont="1" applyFill="1" applyBorder="1" applyAlignment="1">
      <alignment horizontal="right" vertical="center"/>
    </xf>
    <xf numFmtId="0" fontId="72" fillId="15" borderId="0" xfId="0" applyFont="1" applyFill="1" applyAlignment="1">
      <alignment horizontal="center" vertical="center"/>
    </xf>
    <xf numFmtId="2" fontId="79" fillId="16" borderId="3" xfId="0" applyNumberFormat="1" applyFont="1" applyFill="1" applyBorder="1" applyAlignment="1">
      <alignment horizontal="center" vertical="center"/>
    </xf>
    <xf numFmtId="1" fontId="80" fillId="13" borderId="108" xfId="77" applyNumberFormat="1" applyFont="1" applyFill="1" applyBorder="1" applyAlignment="1">
      <alignment horizontal="center" vertical="center"/>
    </xf>
    <xf numFmtId="1" fontId="80" fillId="13" borderId="85" xfId="77" applyNumberFormat="1" applyFont="1" applyFill="1" applyBorder="1" applyAlignment="1">
      <alignment horizontal="center" vertical="center"/>
    </xf>
    <xf numFmtId="1" fontId="80" fillId="13" borderId="86" xfId="77" applyNumberFormat="1" applyFont="1" applyFill="1" applyBorder="1" applyAlignment="1">
      <alignment horizontal="center" vertical="center"/>
    </xf>
    <xf numFmtId="1" fontId="80" fillId="13" borderId="109" xfId="77" applyNumberFormat="1" applyFont="1" applyFill="1" applyBorder="1" applyAlignment="1">
      <alignment horizontal="center" vertical="center"/>
    </xf>
    <xf numFmtId="0" fontId="81" fillId="9" borderId="14" xfId="55" applyNumberFormat="1" applyFont="1" applyFill="1" applyBorder="1" applyAlignment="1">
      <alignment horizontal="center" vertical="center"/>
    </xf>
    <xf numFmtId="0" fontId="82" fillId="9" borderId="14" xfId="55" applyNumberFormat="1" applyFont="1" applyFill="1" applyBorder="1" applyAlignment="1">
      <alignment horizontal="center" vertical="center"/>
    </xf>
    <xf numFmtId="0" fontId="81" fillId="9" borderId="13" xfId="55" applyNumberFormat="1" applyFont="1" applyFill="1" applyBorder="1" applyAlignment="1">
      <alignment horizontal="center" vertical="center"/>
    </xf>
    <xf numFmtId="0" fontId="82" fillId="9" borderId="13" xfId="55" applyNumberFormat="1" applyFont="1" applyFill="1" applyBorder="1" applyAlignment="1">
      <alignment horizontal="center" vertical="center"/>
    </xf>
    <xf numFmtId="0" fontId="56" fillId="9" borderId="13" xfId="55" applyNumberFormat="1" applyFont="1" applyFill="1" applyBorder="1" applyAlignment="1">
      <alignment horizontal="center" vertical="center"/>
    </xf>
    <xf numFmtId="0" fontId="81" fillId="9" borderId="21" xfId="55" applyNumberFormat="1" applyFont="1" applyFill="1" applyBorder="1" applyAlignment="1">
      <alignment horizontal="center" vertical="center"/>
    </xf>
    <xf numFmtId="0" fontId="82" fillId="9" borderId="21" xfId="55" applyNumberFormat="1" applyFont="1" applyFill="1" applyBorder="1" applyAlignment="1">
      <alignment horizontal="center" vertical="center"/>
    </xf>
    <xf numFmtId="0" fontId="56" fillId="9" borderId="21" xfId="55" applyNumberFormat="1" applyFont="1" applyFill="1" applyBorder="1" applyAlignment="1">
      <alignment horizontal="center" vertical="center"/>
    </xf>
    <xf numFmtId="0" fontId="81" fillId="9" borderId="135" xfId="55" applyNumberFormat="1" applyFont="1" applyFill="1" applyBorder="1" applyAlignment="1">
      <alignment horizontal="center" vertical="center"/>
    </xf>
    <xf numFmtId="0" fontId="82" fillId="9" borderId="135" xfId="55" applyNumberFormat="1" applyFont="1" applyFill="1" applyBorder="1" applyAlignment="1">
      <alignment horizontal="center" vertical="center"/>
    </xf>
    <xf numFmtId="0" fontId="81" fillId="9" borderId="139" xfId="55" applyNumberFormat="1" applyFont="1" applyFill="1" applyBorder="1" applyAlignment="1">
      <alignment horizontal="center" vertical="center"/>
    </xf>
    <xf numFmtId="0" fontId="82" fillId="9" borderId="139" xfId="55" applyNumberFormat="1" applyFont="1" applyFill="1" applyBorder="1" applyAlignment="1">
      <alignment horizontal="center" vertical="center"/>
    </xf>
    <xf numFmtId="0" fontId="81" fillId="9" borderId="144" xfId="55" applyNumberFormat="1" applyFont="1" applyFill="1" applyBorder="1" applyAlignment="1">
      <alignment horizontal="center" vertical="center"/>
    </xf>
    <xf numFmtId="0" fontId="82" fillId="9" borderId="144" xfId="55" applyNumberFormat="1" applyFont="1" applyFill="1" applyBorder="1" applyAlignment="1">
      <alignment horizontal="center" vertical="center"/>
    </xf>
    <xf numFmtId="0" fontId="81" fillId="9" borderId="3" xfId="55" applyNumberFormat="1" applyFont="1" applyFill="1" applyBorder="1" applyAlignment="1">
      <alignment horizontal="center" vertical="center"/>
    </xf>
    <xf numFmtId="0" fontId="81" fillId="9" borderId="12" xfId="55" applyNumberFormat="1" applyFont="1" applyFill="1" applyBorder="1" applyAlignment="1">
      <alignment horizontal="center" vertical="center"/>
    </xf>
    <xf numFmtId="0" fontId="81" fillId="9" borderId="22" xfId="55" applyNumberFormat="1" applyFont="1" applyFill="1" applyBorder="1" applyAlignment="1">
      <alignment horizontal="center" vertical="center"/>
    </xf>
    <xf numFmtId="0" fontId="81" fillId="9" borderId="171" xfId="55" applyNumberFormat="1" applyFont="1" applyFill="1" applyBorder="1" applyAlignment="1">
      <alignment horizontal="center" vertical="center"/>
    </xf>
    <xf numFmtId="0" fontId="81" fillId="9" borderId="138" xfId="55" applyNumberFormat="1" applyFont="1" applyFill="1" applyBorder="1" applyAlignment="1">
      <alignment horizontal="center" vertical="center"/>
    </xf>
    <xf numFmtId="0" fontId="81" fillId="9" borderId="172" xfId="55" applyNumberFormat="1" applyFont="1" applyFill="1" applyBorder="1" applyAlignment="1">
      <alignment horizontal="center" vertical="center"/>
    </xf>
    <xf numFmtId="0" fontId="77" fillId="9" borderId="181" xfId="0" applyFont="1" applyFill="1" applyBorder="1" applyAlignment="1">
      <alignment horizontal="center" vertical="center"/>
    </xf>
    <xf numFmtId="2" fontId="78" fillId="9" borderId="182" xfId="0" applyNumberFormat="1" applyFont="1" applyFill="1" applyBorder="1" applyAlignment="1">
      <alignment horizontal="center" vertical="center"/>
    </xf>
    <xf numFmtId="0" fontId="58" fillId="9" borderId="183" xfId="0" applyFont="1" applyFill="1" applyBorder="1" applyAlignment="1">
      <alignment vertical="center"/>
    </xf>
    <xf numFmtId="0" fontId="58" fillId="9" borderId="179" xfId="0" applyFont="1" applyFill="1" applyBorder="1" applyAlignment="1">
      <alignment vertical="center"/>
    </xf>
    <xf numFmtId="2" fontId="39" fillId="9" borderId="178" xfId="0" applyNumberFormat="1" applyFont="1" applyFill="1" applyBorder="1" applyAlignment="1">
      <alignment horizontal="center" vertical="center"/>
    </xf>
    <xf numFmtId="2" fontId="39" fillId="9" borderId="174" xfId="0" applyNumberFormat="1" applyFont="1" applyFill="1" applyBorder="1" applyAlignment="1">
      <alignment horizontal="center" vertical="center"/>
    </xf>
    <xf numFmtId="2" fontId="39" fillId="9" borderId="175" xfId="0" applyNumberFormat="1" applyFont="1" applyFill="1" applyBorder="1" applyAlignment="1">
      <alignment horizontal="center" vertical="center"/>
    </xf>
    <xf numFmtId="2" fontId="39" fillId="9" borderId="184" xfId="0" applyNumberFormat="1" applyFont="1" applyFill="1" applyBorder="1" applyAlignment="1">
      <alignment horizontal="center" vertical="center"/>
    </xf>
    <xf numFmtId="2" fontId="39" fillId="9" borderId="185" xfId="0" applyNumberFormat="1" applyFont="1" applyFill="1" applyBorder="1" applyAlignment="1">
      <alignment horizontal="center" vertical="center"/>
    </xf>
    <xf numFmtId="168" fontId="45" fillId="9" borderId="183" xfId="114" applyNumberFormat="1" applyFont="1" applyFill="1" applyBorder="1" applyAlignment="1">
      <alignment horizontal="center" vertical="center"/>
    </xf>
    <xf numFmtId="168" fontId="45" fillId="9" borderId="179" xfId="114" applyNumberFormat="1" applyFont="1" applyFill="1" applyBorder="1" applyAlignment="1">
      <alignment horizontal="center" vertical="center"/>
    </xf>
    <xf numFmtId="168" fontId="45" fillId="9" borderId="187" xfId="114" applyNumberFormat="1" applyFont="1" applyFill="1" applyBorder="1" applyAlignment="1">
      <alignment horizontal="center" vertical="center"/>
    </xf>
    <xf numFmtId="168" fontId="45" fillId="9" borderId="190" xfId="114" applyNumberFormat="1" applyFont="1" applyFill="1" applyBorder="1" applyAlignment="1">
      <alignment horizontal="center" vertical="center"/>
    </xf>
    <xf numFmtId="2" fontId="39" fillId="9" borderId="180" xfId="0" applyNumberFormat="1" applyFont="1" applyFill="1" applyBorder="1" applyAlignment="1">
      <alignment horizontal="center" vertical="center"/>
    </xf>
    <xf numFmtId="0" fontId="81" fillId="9" borderId="191" xfId="55" applyNumberFormat="1" applyFont="1" applyFill="1" applyBorder="1" applyAlignment="1">
      <alignment horizontal="center" vertic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Continuous"/>
    </xf>
    <xf numFmtId="0" fontId="54" fillId="18" borderId="0" xfId="0" applyFont="1" applyFill="1"/>
    <xf numFmtId="0" fontId="3" fillId="18" borderId="0" xfId="0" applyFont="1" applyFill="1"/>
    <xf numFmtId="0" fontId="2" fillId="18" borderId="0" xfId="0" applyFont="1" applyFill="1"/>
    <xf numFmtId="0" fontId="83" fillId="18" borderId="3" xfId="0" applyFont="1" applyFill="1" applyBorder="1" applyAlignment="1">
      <alignment horizontal="center" vertical="center"/>
    </xf>
    <xf numFmtId="0" fontId="3" fillId="18" borderId="0" xfId="0" applyFont="1" applyFill="1" applyAlignment="1">
      <alignment horizontal="center"/>
    </xf>
    <xf numFmtId="21" fontId="3" fillId="18" borderId="0" xfId="0" applyNumberFormat="1" applyFont="1" applyFill="1" applyAlignment="1">
      <alignment horizontal="center"/>
    </xf>
    <xf numFmtId="0" fontId="3" fillId="18" borderId="0" xfId="0" applyFont="1" applyFill="1" applyAlignment="1">
      <alignment horizontal="centerContinuous"/>
    </xf>
    <xf numFmtId="0" fontId="56" fillId="9" borderId="174" xfId="55" applyNumberFormat="1" applyFont="1" applyFill="1" applyBorder="1" applyAlignment="1">
      <alignment horizontal="center" vertical="center"/>
    </xf>
    <xf numFmtId="0" fontId="56" fillId="9" borderId="175" xfId="55" applyNumberFormat="1" applyFont="1" applyFill="1" applyBorder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21" fontId="3" fillId="18" borderId="0" xfId="0" applyNumberFormat="1" applyFont="1" applyFill="1" applyAlignment="1">
      <alignment horizontal="center" vertical="center"/>
    </xf>
    <xf numFmtId="168" fontId="69" fillId="10" borderId="18" xfId="0" applyNumberFormat="1" applyFont="1" applyFill="1" applyBorder="1" applyAlignment="1">
      <alignment horizontal="center" vertical="center"/>
    </xf>
    <xf numFmtId="2" fontId="69" fillId="10" borderId="18" xfId="0" applyNumberFormat="1" applyFont="1" applyFill="1" applyBorder="1" applyAlignment="1">
      <alignment horizontal="center" vertical="center"/>
    </xf>
    <xf numFmtId="2" fontId="76" fillId="10" borderId="155" xfId="0" applyNumberFormat="1" applyFont="1" applyFill="1" applyBorder="1" applyAlignment="1">
      <alignment horizontal="center" vertical="center"/>
    </xf>
    <xf numFmtId="2" fontId="76" fillId="10" borderId="154" xfId="0" applyNumberFormat="1" applyFont="1" applyFill="1" applyBorder="1" applyAlignment="1">
      <alignment horizontal="center" vertical="center"/>
    </xf>
    <xf numFmtId="2" fontId="75" fillId="9" borderId="155" xfId="0" applyNumberFormat="1" applyFont="1" applyFill="1" applyBorder="1" applyAlignment="1">
      <alignment horizontal="center" vertical="center"/>
    </xf>
    <xf numFmtId="168" fontId="69" fillId="10" borderId="15" xfId="0" applyNumberFormat="1" applyFont="1" applyFill="1" applyBorder="1" applyAlignment="1">
      <alignment horizontal="center" vertical="center"/>
    </xf>
    <xf numFmtId="168" fontId="69" fillId="10" borderId="14" xfId="0" applyNumberFormat="1" applyFont="1" applyFill="1" applyBorder="1" applyAlignment="1">
      <alignment horizontal="center" vertical="center"/>
    </xf>
    <xf numFmtId="168" fontId="69" fillId="10" borderId="19" xfId="0" applyNumberFormat="1" applyFont="1" applyFill="1" applyBorder="1" applyAlignment="1">
      <alignment horizontal="center" vertical="center"/>
    </xf>
    <xf numFmtId="168" fontId="69" fillId="10" borderId="130" xfId="0" applyNumberFormat="1" applyFont="1" applyFill="1" applyBorder="1" applyAlignment="1">
      <alignment horizontal="center" vertical="center"/>
    </xf>
    <xf numFmtId="168" fontId="69" fillId="10" borderId="13" xfId="0" applyNumberFormat="1" applyFont="1" applyFill="1" applyBorder="1" applyAlignment="1">
      <alignment horizontal="center" vertical="center"/>
    </xf>
    <xf numFmtId="168" fontId="69" fillId="10" borderId="20" xfId="0" applyNumberFormat="1" applyFont="1" applyFill="1" applyBorder="1" applyAlignment="1">
      <alignment horizontal="center" vertical="center"/>
    </xf>
    <xf numFmtId="168" fontId="69" fillId="10" borderId="21" xfId="0" applyNumberFormat="1" applyFont="1" applyFill="1" applyBorder="1" applyAlignment="1">
      <alignment horizontal="center" vertical="center"/>
    </xf>
    <xf numFmtId="168" fontId="69" fillId="10" borderId="137" xfId="0" applyNumberFormat="1" applyFont="1" applyFill="1" applyBorder="1" applyAlignment="1">
      <alignment horizontal="center" vertical="center"/>
    </xf>
    <xf numFmtId="168" fontId="69" fillId="10" borderId="145" xfId="0" applyNumberFormat="1" applyFont="1" applyFill="1" applyBorder="1" applyAlignment="1">
      <alignment horizontal="center" vertical="center"/>
    </xf>
    <xf numFmtId="168" fontId="69" fillId="10" borderId="144" xfId="0" applyNumberFormat="1" applyFont="1" applyFill="1" applyBorder="1" applyAlignment="1">
      <alignment horizontal="center" vertical="center"/>
    </xf>
    <xf numFmtId="1" fontId="56" fillId="9" borderId="173" xfId="55" applyNumberFormat="1" applyFont="1" applyFill="1" applyBorder="1" applyAlignment="1">
      <alignment horizontal="center" vertical="center"/>
    </xf>
    <xf numFmtId="1" fontId="56" fillId="9" borderId="174" xfId="55" applyNumberFormat="1" applyFont="1" applyFill="1" applyBorder="1" applyAlignment="1">
      <alignment horizontal="center" vertical="center"/>
    </xf>
    <xf numFmtId="1" fontId="56" fillId="9" borderId="175" xfId="55" applyNumberFormat="1" applyFont="1" applyFill="1" applyBorder="1" applyAlignment="1">
      <alignment horizontal="center" vertical="center"/>
    </xf>
    <xf numFmtId="1" fontId="56" fillId="9" borderId="176" xfId="55" applyNumberFormat="1" applyFont="1" applyFill="1" applyBorder="1" applyAlignment="1">
      <alignment horizontal="center" vertical="center"/>
    </xf>
    <xf numFmtId="1" fontId="56" fillId="9" borderId="177" xfId="55" applyNumberFormat="1" applyFont="1" applyFill="1" applyBorder="1" applyAlignment="1">
      <alignment horizontal="center" vertical="center"/>
    </xf>
    <xf numFmtId="1" fontId="56" fillId="9" borderId="178" xfId="55" applyNumberFormat="1" applyFont="1" applyFill="1" applyBorder="1" applyAlignment="1">
      <alignment horizontal="center" vertical="center"/>
    </xf>
    <xf numFmtId="1" fontId="56" fillId="9" borderId="179" xfId="55" applyNumberFormat="1" applyFont="1" applyFill="1" applyBorder="1" applyAlignment="1">
      <alignment horizontal="center" vertical="center"/>
    </xf>
    <xf numFmtId="1" fontId="56" fillId="9" borderId="180" xfId="55" applyNumberFormat="1" applyFont="1" applyFill="1" applyBorder="1" applyAlignment="1">
      <alignment horizontal="center" vertical="center"/>
    </xf>
    <xf numFmtId="2" fontId="56" fillId="9" borderId="18" xfId="114" applyNumberFormat="1" applyFont="1" applyFill="1" applyBorder="1" applyAlignment="1">
      <alignment horizontal="center" vertical="center"/>
    </xf>
    <xf numFmtId="2" fontId="56" fillId="9" borderId="19" xfId="114" applyNumberFormat="1" applyFont="1" applyFill="1" applyBorder="1" applyAlignment="1">
      <alignment horizontal="center" vertical="center"/>
    </xf>
    <xf numFmtId="2" fontId="56" fillId="9" borderId="129" xfId="114" applyNumberFormat="1" applyFont="1" applyFill="1" applyBorder="1" applyAlignment="1">
      <alignment horizontal="center" vertical="center"/>
    </xf>
    <xf numFmtId="0" fontId="47" fillId="7" borderId="40" xfId="0" applyNumberFormat="1" applyFont="1" applyFill="1" applyBorder="1" applyAlignment="1">
      <alignment horizontal="center" vertical="center"/>
    </xf>
    <xf numFmtId="0" fontId="50" fillId="10" borderId="147" xfId="0" applyNumberFormat="1" applyFont="1" applyFill="1" applyBorder="1" applyAlignment="1">
      <alignment horizontal="right" vertical="center"/>
    </xf>
    <xf numFmtId="0" fontId="33" fillId="10" borderId="157" xfId="0" applyNumberFormat="1" applyFont="1" applyFill="1" applyBorder="1" applyAlignment="1">
      <alignment horizontal="right" vertical="center"/>
    </xf>
    <xf numFmtId="0" fontId="33" fillId="10" borderId="76" xfId="0" applyNumberFormat="1" applyFont="1" applyFill="1" applyBorder="1" applyAlignment="1">
      <alignment horizontal="right" vertical="center"/>
    </xf>
    <xf numFmtId="0" fontId="33" fillId="10" borderId="22" xfId="0" applyNumberFormat="1" applyFont="1" applyFill="1" applyBorder="1" applyAlignment="1">
      <alignment horizontal="right" vertical="center"/>
    </xf>
    <xf numFmtId="0" fontId="33" fillId="10" borderId="12" xfId="0" applyNumberFormat="1" applyFont="1" applyFill="1" applyBorder="1" applyAlignment="1">
      <alignment horizontal="right" vertical="center"/>
    </xf>
    <xf numFmtId="0" fontId="33" fillId="10" borderId="78" xfId="0" applyNumberFormat="1" applyFont="1" applyFill="1" applyBorder="1" applyAlignment="1">
      <alignment horizontal="right" vertical="center"/>
    </xf>
    <xf numFmtId="0" fontId="33" fillId="10" borderId="3" xfId="0" applyNumberFormat="1" applyFont="1" applyFill="1" applyBorder="1" applyAlignment="1">
      <alignment horizontal="right" vertical="center"/>
    </xf>
    <xf numFmtId="0" fontId="33" fillId="10" borderId="146" xfId="0" applyNumberFormat="1" applyFont="1" applyFill="1" applyBorder="1" applyAlignment="1">
      <alignment horizontal="right" vertical="center"/>
    </xf>
    <xf numFmtId="0" fontId="33" fillId="10" borderId="26" xfId="0" applyNumberFormat="1" applyFont="1" applyFill="1" applyBorder="1" applyAlignment="1">
      <alignment horizontal="right" vertical="center"/>
    </xf>
    <xf numFmtId="0" fontId="48" fillId="0" borderId="0" xfId="0" applyNumberFormat="1" applyFont="1" applyAlignment="1">
      <alignment horizontal="right"/>
    </xf>
    <xf numFmtId="14" fontId="0" fillId="18" borderId="0" xfId="0" applyNumberFormat="1" applyFill="1" applyAlignment="1">
      <alignment horizontal="center" vertical="center"/>
    </xf>
    <xf numFmtId="0" fontId="0" fillId="18" borderId="0" xfId="0" applyNumberFormat="1" applyFill="1" applyAlignment="1">
      <alignment horizontal="center" vertical="center"/>
    </xf>
    <xf numFmtId="1" fontId="73" fillId="9" borderId="39" xfId="0" applyNumberFormat="1" applyFont="1" applyFill="1" applyBorder="1" applyAlignment="1">
      <alignment horizontal="center" vertical="center"/>
    </xf>
    <xf numFmtId="2" fontId="46" fillId="9" borderId="187" xfId="55" applyNumberFormat="1" applyFont="1" applyFill="1" applyBorder="1" applyAlignment="1">
      <alignment horizontal="center" vertical="center"/>
    </xf>
    <xf numFmtId="2" fontId="46" fillId="9" borderId="188" xfId="55" applyNumberFormat="1" applyFont="1" applyFill="1" applyBorder="1" applyAlignment="1">
      <alignment horizontal="center" vertical="center"/>
    </xf>
    <xf numFmtId="2" fontId="46" fillId="9" borderId="189" xfId="55" applyNumberFormat="1" applyFont="1" applyFill="1" applyBorder="1" applyAlignment="1">
      <alignment horizontal="center" vertical="center"/>
    </xf>
    <xf numFmtId="2" fontId="46" fillId="9" borderId="179" xfId="55" applyNumberFormat="1" applyFont="1" applyFill="1" applyBorder="1" applyAlignment="1">
      <alignment horizontal="center" vertical="center"/>
    </xf>
    <xf numFmtId="3" fontId="70" fillId="10" borderId="41" xfId="0" applyNumberFormat="1" applyFont="1" applyFill="1" applyBorder="1" applyAlignment="1">
      <alignment horizontal="center" vertical="center"/>
    </xf>
    <xf numFmtId="3" fontId="70" fillId="10" borderId="116" xfId="0" applyNumberFormat="1" applyFont="1" applyFill="1" applyBorder="1" applyAlignment="1">
      <alignment horizontal="center" vertical="center"/>
    </xf>
    <xf numFmtId="2" fontId="46" fillId="9" borderId="186" xfId="55" applyNumberFormat="1" applyFont="1" applyFill="1" applyBorder="1" applyAlignment="1">
      <alignment horizontal="center" vertical="center"/>
    </xf>
    <xf numFmtId="165" fontId="71" fillId="10" borderId="119" xfId="0" applyNumberFormat="1" applyFont="1" applyFill="1" applyBorder="1" applyAlignment="1">
      <alignment horizontal="center" vertical="center"/>
    </xf>
    <xf numFmtId="165" fontId="71" fillId="10" borderId="120" xfId="0" applyNumberFormat="1" applyFont="1" applyFill="1" applyBorder="1" applyAlignment="1">
      <alignment horizontal="center" vertical="center"/>
    </xf>
    <xf numFmtId="3" fontId="70" fillId="10" borderId="117" xfId="0" applyNumberFormat="1" applyFont="1" applyFill="1" applyBorder="1" applyAlignment="1">
      <alignment horizontal="center" vertical="center"/>
    </xf>
    <xf numFmtId="3" fontId="70" fillId="10" borderId="118" xfId="0" applyNumberFormat="1" applyFont="1" applyFill="1" applyBorder="1" applyAlignment="1">
      <alignment horizontal="center" vertical="center"/>
    </xf>
    <xf numFmtId="2" fontId="46" fillId="9" borderId="183" xfId="55" applyNumberFormat="1" applyFont="1" applyFill="1" applyBorder="1" applyAlignment="1">
      <alignment horizontal="center" vertical="center"/>
    </xf>
    <xf numFmtId="2" fontId="46" fillId="9" borderId="190" xfId="55" applyNumberFormat="1" applyFont="1" applyFill="1" applyBorder="1" applyAlignment="1">
      <alignment horizontal="center" vertical="center"/>
    </xf>
    <xf numFmtId="167" fontId="46" fillId="9" borderId="66" xfId="114" applyNumberFormat="1" applyFont="1" applyFill="1" applyBorder="1" applyAlignment="1">
      <alignment horizontal="center" vertical="center"/>
    </xf>
    <xf numFmtId="167" fontId="46" fillId="9" borderId="147" xfId="114" applyNumberFormat="1" applyFont="1" applyFill="1" applyBorder="1" applyAlignment="1">
      <alignment horizontal="center" vertical="center"/>
    </xf>
    <xf numFmtId="167" fontId="46" fillId="9" borderId="33" xfId="114" applyNumberFormat="1" applyFont="1" applyFill="1" applyBorder="1" applyAlignment="1">
      <alignment horizontal="center" vertical="center"/>
    </xf>
    <xf numFmtId="167" fontId="46" fillId="9" borderId="19" xfId="114" applyNumberFormat="1" applyFont="1" applyFill="1" applyBorder="1" applyAlignment="1">
      <alignment horizontal="center" vertical="center"/>
    </xf>
    <xf numFmtId="2" fontId="56" fillId="9" borderId="137" xfId="114" applyNumberFormat="1" applyFont="1" applyFill="1" applyBorder="1" applyAlignment="1">
      <alignment horizontal="center" vertical="center"/>
    </xf>
    <xf numFmtId="2" fontId="56" fillId="9" borderId="145" xfId="114" applyNumberFormat="1" applyFont="1" applyFill="1" applyBorder="1" applyAlignment="1">
      <alignment horizontal="center" vertical="center"/>
    </xf>
    <xf numFmtId="2" fontId="56" fillId="9" borderId="192" xfId="114" applyNumberFormat="1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4680"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</dxf>
    <dxf>
      <font>
        <color theme="1" tint="4.9989318521683403E-2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</dxf>
    <dxf>
      <font>
        <color theme="1" tint="4.9989318521683403E-2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0.499984740745262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D2A000"/>
      <color rgb="FF007E39"/>
      <color rgb="FF0A4219"/>
      <color rgb="FF600000"/>
      <color rgb="FF0D531F"/>
      <color rgb="FF740000"/>
      <color rgb="FF15263B"/>
      <color rgb="FF1C324C"/>
      <color rgb="FFE2DD00"/>
      <color rgb="FF6F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BC207"/>
  <sheetViews>
    <sheetView tabSelected="1" zoomScale="85" zoomScaleNormal="85" workbookViewId="0">
      <pane ySplit="1" topLeftCell="A2" activePane="bottomLeft" state="frozen"/>
      <selection pane="bottomLeft" activeCell="G50" sqref="G50"/>
    </sheetView>
  </sheetViews>
  <sheetFormatPr baseColWidth="10" defaultRowHeight="12.75" customHeight="1" outlineLevelRow="1"/>
  <cols>
    <col min="1" max="1" width="14.28515625" style="36" bestFit="1" customWidth="1"/>
    <col min="2" max="2" width="7.85546875" style="299" bestFit="1" customWidth="1"/>
    <col min="3" max="4" width="9.28515625" style="300" bestFit="1" customWidth="1"/>
    <col min="5" max="5" width="8.7109375" style="299" bestFit="1" customWidth="1"/>
    <col min="6" max="6" width="7.42578125" style="38" bestFit="1" customWidth="1"/>
    <col min="7" max="7" width="6.28515625" style="205" customWidth="1"/>
    <col min="8" max="9" width="5.28515625" style="12" hidden="1" customWidth="1"/>
    <col min="10" max="10" width="5.42578125" style="12" hidden="1" customWidth="1"/>
    <col min="11" max="11" width="5.42578125" style="549" hidden="1" customWidth="1"/>
    <col min="12" max="12" width="9.140625" style="12" hidden="1" customWidth="1"/>
    <col min="13" max="13" width="9.7109375" style="210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4.42578125" style="11" customWidth="1"/>
    <col min="22" max="22" width="4.85546875" style="11" customWidth="1"/>
    <col min="23" max="23" width="9.140625" style="224" bestFit="1" customWidth="1"/>
    <col min="24" max="24" width="7.5703125" style="99" bestFit="1" customWidth="1"/>
    <col min="25" max="25" width="7.42578125" style="207" bestFit="1" customWidth="1"/>
    <col min="26" max="26" width="8.7109375" style="208" bestFit="1" customWidth="1"/>
    <col min="27" max="27" width="7.7109375" style="209" bestFit="1" customWidth="1"/>
    <col min="28" max="31" width="7" style="45" bestFit="1" customWidth="1"/>
    <col min="32" max="32" width="8.140625" style="45" customWidth="1"/>
    <col min="33" max="33" width="7" style="45" customWidth="1"/>
    <col min="34" max="34" width="8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10.85546875" bestFit="1" customWidth="1"/>
    <col min="40" max="40" width="12.140625" bestFit="1" customWidth="1"/>
    <col min="44" max="44" width="18.140625" bestFit="1" customWidth="1"/>
  </cols>
  <sheetData>
    <row r="1" spans="1:55" s="1" customFormat="1" ht="9" customHeight="1">
      <c r="A1" s="106" t="s">
        <v>126</v>
      </c>
      <c r="B1" s="107" t="s">
        <v>336</v>
      </c>
      <c r="C1" s="106" t="s">
        <v>305</v>
      </c>
      <c r="D1" s="106" t="s">
        <v>306</v>
      </c>
      <c r="E1" s="107" t="s">
        <v>337</v>
      </c>
      <c r="F1" s="106" t="s">
        <v>127</v>
      </c>
      <c r="G1" s="107" t="s">
        <v>303</v>
      </c>
      <c r="H1" s="107" t="s">
        <v>128</v>
      </c>
      <c r="I1" s="107" t="s">
        <v>129</v>
      </c>
      <c r="J1" s="107" t="s">
        <v>130</v>
      </c>
      <c r="K1" s="539" t="s">
        <v>307</v>
      </c>
      <c r="L1" s="107" t="s">
        <v>304</v>
      </c>
      <c r="M1" s="107" t="s">
        <v>473</v>
      </c>
      <c r="N1" s="161" t="s">
        <v>131</v>
      </c>
      <c r="O1" s="107" t="s">
        <v>132</v>
      </c>
      <c r="P1" s="108"/>
      <c r="Q1" s="557" t="s">
        <v>112</v>
      </c>
      <c r="R1" s="558"/>
      <c r="S1" s="562" t="s">
        <v>110</v>
      </c>
      <c r="T1" s="563"/>
      <c r="U1" s="560">
        <f>IF(O63&lt;&gt;"",O63,O38)</f>
        <v>45440.708645833336</v>
      </c>
      <c r="V1" s="561"/>
      <c r="W1" s="248" t="s">
        <v>580</v>
      </c>
      <c r="X1" s="248" t="s">
        <v>581</v>
      </c>
      <c r="Y1" s="277">
        <v>-50</v>
      </c>
      <c r="Z1" s="256">
        <v>5.0000000000000001E-4</v>
      </c>
      <c r="AA1" s="458">
        <f>$AA$66</f>
        <v>1194.7819871336669</v>
      </c>
      <c r="AB1" s="256">
        <v>1E-4</v>
      </c>
      <c r="AC1" s="457">
        <v>1</v>
      </c>
      <c r="AD1" s="504" t="s">
        <v>311</v>
      </c>
      <c r="AE1" s="502"/>
      <c r="AF1" s="504"/>
      <c r="AG1" s="502"/>
      <c r="AH1" s="502"/>
      <c r="AI1" s="51">
        <f>IF(AO3&lt;&gt;0,2,IF(AO4&lt;&gt;0,3,IF(AO5&lt;&gt;0,4,IF(AO6&lt;&gt;0,5,IF(AO7&lt;&gt;0,6,IF(AO8&lt;&gt;0,7,IF(AO9&lt;&gt;0,8,IF(AO10&lt;&gt;0,9,IF(AO11&lt;&gt;0,10,1)))))))))</f>
        <v>2</v>
      </c>
      <c r="AJ1" s="175">
        <f>IF(AO3&lt;&gt;0,AO3/365,IF(AO4&lt;&gt;0,AO5/365,IF(AO5&lt;&gt;0,AO6/365,IF(AO6&lt;&gt;0,AO7/365,IF(AO7&lt;&gt;0,AO8/365,IF(AO8&lt;&gt;0,AO9/365,IF(AO9&lt;&gt;0,AO10/365,IF(AO10&lt;&gt;0,AO11/365,IF(AO11&lt;&gt;0,AJ12/365,60/365)))))))))</f>
        <v>8.224657534246576E-4</v>
      </c>
      <c r="AK1" s="78" t="s">
        <v>314</v>
      </c>
      <c r="AL1" s="78" t="s">
        <v>315</v>
      </c>
      <c r="AM1" s="78" t="s">
        <v>316</v>
      </c>
      <c r="AN1" s="78" t="s">
        <v>317</v>
      </c>
      <c r="AO1" s="79" t="s">
        <v>312</v>
      </c>
      <c r="AP1" s="77" t="s">
        <v>313</v>
      </c>
      <c r="AQ1" s="502"/>
      <c r="AR1" s="502"/>
      <c r="AS1" s="502"/>
      <c r="AT1" s="502"/>
      <c r="AU1" s="502"/>
      <c r="AV1" s="502"/>
      <c r="AW1" s="502"/>
      <c r="AX1" s="502"/>
      <c r="AY1" s="502"/>
      <c r="AZ1" s="502"/>
      <c r="BA1" s="502"/>
      <c r="BB1" s="502"/>
      <c r="BC1" s="502"/>
    </row>
    <row r="2" spans="1:55" ht="12.75" hidden="1" customHeight="1" outlineLevel="1">
      <c r="A2" s="126" t="s">
        <v>460</v>
      </c>
      <c r="B2" s="285">
        <f t="shared" ref="B2:B29" si="0">IF(A2&lt;&gt;"",VLOOKUP($A2,$A$30:$N$199,2,0),"")</f>
        <v>50</v>
      </c>
      <c r="C2" s="286">
        <f t="shared" ref="C2:C25" si="1">IF(A2&lt;&gt;"",VLOOKUP($A2,$A$60:$N$199,3,0),"")</f>
        <v>1.29</v>
      </c>
      <c r="D2" s="423">
        <f t="shared" ref="D2:D25" si="2">IF(A2&lt;&gt;"",VLOOKUP($A2,$A$60:$N$199,4,0),"")</f>
        <v>1.3</v>
      </c>
      <c r="E2" s="263">
        <f t="shared" ref="E2:E25" si="3">IF(A2&lt;&gt;"",VLOOKUP($A2,$A$60:$N$199,5,0),"")</f>
        <v>465</v>
      </c>
      <c r="F2" s="424">
        <f t="shared" ref="F2:F25" si="4">IF($A2&lt;&gt;"",VLOOKUP($A2,$A$60:$N$199,6,0),"")</f>
        <v>1.3</v>
      </c>
      <c r="G2" s="201">
        <f t="shared" ref="G2:G25" si="5">IF($A2&lt;&gt;"",VLOOKUP($A2,$A$60:$N$199,7,0),"")</f>
        <v>-1.5300000000000001E-2</v>
      </c>
      <c r="H2" s="65">
        <f t="shared" ref="H2:H25" si="6">IF($A2&lt;&gt;"",VLOOKUP($A2,$A$60:$N$199,8,0),"")</f>
        <v>1.31</v>
      </c>
      <c r="I2" s="425">
        <f t="shared" ref="I2:I25" si="7">IF($A2&lt;&gt;"",VLOOKUP($A2,$A$60:$N$199,9,0),"")</f>
        <v>1.32</v>
      </c>
      <c r="J2" s="426">
        <f t="shared" ref="J2:J25" si="8">IF($A2&lt;&gt;"",VLOOKUP($A2,$A$60:$N$199,10,0),"")</f>
        <v>1.28</v>
      </c>
      <c r="K2" s="405">
        <f t="shared" ref="K2:K25" si="9">IF($A2&lt;&gt;"",VLOOKUP($A2,$A$60:$N$199,11,0),"")</f>
        <v>1.3</v>
      </c>
      <c r="L2" s="68">
        <f t="shared" ref="L2:L25" si="10">IF($A2&lt;&gt;"",VLOOKUP($A2,$A$60:$N$199,12,0),"")</f>
        <v>5108</v>
      </c>
      <c r="M2" s="405">
        <f t="shared" ref="M2:M25" si="11">IF($A2&lt;&gt;"",VLOOKUP($A2,$A$60:$N$199,13,0),"")</f>
        <v>3932</v>
      </c>
      <c r="N2" s="228">
        <f t="shared" ref="N2:N29" si="12">IF($A2&lt;&gt;"",VLOOKUP($A2,$A$60:$N$199,14,0),"")</f>
        <v>79</v>
      </c>
      <c r="O2" s="80">
        <f t="shared" ref="O2:O17" si="13">IF($A2&lt;&gt;"",VLOOKUP($A2,$A$60:$O$199,15,0),"")</f>
        <v>45440.682627314818</v>
      </c>
      <c r="P2" s="88">
        <v>1</v>
      </c>
      <c r="Q2" s="239"/>
      <c r="R2" s="272"/>
      <c r="S2" s="246"/>
      <c r="T2" s="267"/>
      <c r="U2" s="236"/>
      <c r="V2" s="194"/>
      <c r="W2" s="198"/>
      <c r="X2" s="148"/>
      <c r="Y2" s="144">
        <f>IFERROR(IF($AA$1&lt;1000,INT($AA$1/(D5/100)),100),100)</f>
        <v>100</v>
      </c>
      <c r="Z2" s="249">
        <f>IFERROR($C2*(1-$AB$1)/100*$Y2,"")</f>
        <v>1.289871</v>
      </c>
      <c r="AA2" s="559">
        <f>IFERROR($Z2-$Z3,"")</f>
        <v>0.17067100000000002</v>
      </c>
      <c r="AB2" s="479"/>
      <c r="AC2" s="468"/>
      <c r="AD2" s="468"/>
      <c r="AE2" s="469"/>
      <c r="AF2" s="469"/>
      <c r="AG2" s="469"/>
      <c r="AH2" s="505"/>
      <c r="AI2" s="91" t="s">
        <v>318</v>
      </c>
      <c r="AJ2" s="97">
        <v>45441</v>
      </c>
      <c r="AK2" s="89">
        <v>3000000</v>
      </c>
      <c r="AL2" s="90">
        <v>0.30459999999999998</v>
      </c>
      <c r="AM2" s="90">
        <v>0.30510000000000004</v>
      </c>
      <c r="AN2" s="89">
        <v>251275</v>
      </c>
      <c r="AO2" s="94">
        <v>0.30459999999999998</v>
      </c>
      <c r="AP2" s="89">
        <v>921998296220</v>
      </c>
      <c r="AQ2" s="499"/>
      <c r="AR2" s="499" t="s">
        <v>582</v>
      </c>
      <c r="AS2" s="511">
        <v>0.42</v>
      </c>
      <c r="AT2" s="499"/>
      <c r="AU2" s="499"/>
      <c r="AV2" s="499"/>
      <c r="AW2" s="499"/>
      <c r="AX2" s="499"/>
      <c r="AY2" s="499"/>
      <c r="AZ2" s="499"/>
      <c r="BA2" s="499"/>
      <c r="BB2" s="499"/>
      <c r="BC2" s="499"/>
    </row>
    <row r="3" spans="1:55" ht="12.75" hidden="1" customHeight="1" outlineLevel="1">
      <c r="A3" s="101" t="s">
        <v>14</v>
      </c>
      <c r="B3" s="258">
        <f t="shared" si="0"/>
        <v>11677</v>
      </c>
      <c r="C3" s="427">
        <f t="shared" si="1"/>
        <v>55.95</v>
      </c>
      <c r="D3" s="287">
        <f t="shared" si="2"/>
        <v>55.96</v>
      </c>
      <c r="E3" s="288">
        <f t="shared" si="3"/>
        <v>82</v>
      </c>
      <c r="F3" s="428">
        <f t="shared" si="4"/>
        <v>55.95</v>
      </c>
      <c r="G3" s="283">
        <f t="shared" si="5"/>
        <v>1.4499999999999999E-2</v>
      </c>
      <c r="H3" s="114">
        <f t="shared" si="6"/>
        <v>54.75</v>
      </c>
      <c r="I3" s="429">
        <f t="shared" si="7"/>
        <v>56</v>
      </c>
      <c r="J3" s="430">
        <f t="shared" si="8"/>
        <v>54.45</v>
      </c>
      <c r="K3" s="406">
        <f t="shared" si="9"/>
        <v>55.15</v>
      </c>
      <c r="L3" s="115">
        <f t="shared" si="10"/>
        <v>76608234</v>
      </c>
      <c r="M3" s="406">
        <f t="shared" si="11"/>
        <v>138971318</v>
      </c>
      <c r="N3" s="229">
        <f t="shared" si="12"/>
        <v>60924</v>
      </c>
      <c r="O3" s="81">
        <f t="shared" si="13"/>
        <v>45440.687581018516</v>
      </c>
      <c r="P3" s="87">
        <v>2</v>
      </c>
      <c r="Q3" s="238"/>
      <c r="R3" s="269"/>
      <c r="S3" s="247"/>
      <c r="T3" s="266"/>
      <c r="U3" s="237"/>
      <c r="V3" s="195"/>
      <c r="W3" s="120"/>
      <c r="X3" s="149"/>
      <c r="Y3" s="145">
        <f>IFERROR(INT($Z2/($D3*(1+$AB$1)/100)),0)</f>
        <v>2</v>
      </c>
      <c r="Z3" s="250">
        <f>IFERROR($D3/100*INT($Y3),"")</f>
        <v>1.1192</v>
      </c>
      <c r="AA3" s="556"/>
      <c r="AB3" s="478"/>
      <c r="AC3" s="465"/>
      <c r="AD3" s="465"/>
      <c r="AE3" s="466"/>
      <c r="AF3" s="466"/>
      <c r="AG3" s="466"/>
      <c r="AH3" s="505"/>
      <c r="AI3" s="47" t="s">
        <v>319</v>
      </c>
      <c r="AJ3" s="98">
        <v>45442</v>
      </c>
      <c r="AK3" s="46">
        <v>412823938.44999999</v>
      </c>
      <c r="AL3" s="50">
        <v>0.3</v>
      </c>
      <c r="AM3" s="50">
        <v>0.315</v>
      </c>
      <c r="AN3" s="46">
        <v>13648913.279999999</v>
      </c>
      <c r="AO3" s="95">
        <v>0.30020000000000002</v>
      </c>
      <c r="AP3" s="46">
        <v>7194203586</v>
      </c>
      <c r="AQ3" s="499"/>
      <c r="AR3" s="499" t="s">
        <v>583</v>
      </c>
      <c r="AS3" s="511">
        <v>0.47</v>
      </c>
      <c r="AT3" s="499"/>
      <c r="AU3" s="499"/>
      <c r="AV3" s="499"/>
      <c r="AW3" s="499"/>
      <c r="AX3" s="499"/>
      <c r="AY3" s="499"/>
      <c r="AZ3" s="499"/>
      <c r="BA3" s="499"/>
      <c r="BB3" s="499"/>
      <c r="BC3" s="499"/>
    </row>
    <row r="4" spans="1:55" ht="12.75" hidden="1" customHeight="1" outlineLevel="1">
      <c r="A4" s="100" t="s">
        <v>13</v>
      </c>
      <c r="B4" s="285">
        <f t="shared" si="0"/>
        <v>792</v>
      </c>
      <c r="C4" s="286">
        <f t="shared" si="1"/>
        <v>66860</v>
      </c>
      <c r="D4" s="431">
        <f t="shared" si="2"/>
        <v>66980</v>
      </c>
      <c r="E4" s="289">
        <f t="shared" si="3"/>
        <v>3462</v>
      </c>
      <c r="F4" s="432">
        <f t="shared" si="4"/>
        <v>66980</v>
      </c>
      <c r="G4" s="201">
        <f t="shared" si="5"/>
        <v>-6.1999999999999998E-3</v>
      </c>
      <c r="H4" s="65">
        <f t="shared" si="6"/>
        <v>68470</v>
      </c>
      <c r="I4" s="425">
        <f t="shared" si="7"/>
        <v>68470</v>
      </c>
      <c r="J4" s="426">
        <f t="shared" si="8"/>
        <v>65700</v>
      </c>
      <c r="K4" s="405">
        <f t="shared" si="9"/>
        <v>67400</v>
      </c>
      <c r="L4" s="68">
        <f t="shared" si="10"/>
        <v>141346119993</v>
      </c>
      <c r="M4" s="405">
        <f t="shared" si="11"/>
        <v>213177668</v>
      </c>
      <c r="N4" s="228">
        <f t="shared" si="12"/>
        <v>73252</v>
      </c>
      <c r="O4" s="80">
        <f t="shared" si="13"/>
        <v>45440.687731481485</v>
      </c>
      <c r="P4" s="88">
        <v>3</v>
      </c>
      <c r="Q4" s="239"/>
      <c r="R4" s="270"/>
      <c r="S4" s="246"/>
      <c r="T4" s="267"/>
      <c r="U4" s="236"/>
      <c r="V4" s="194"/>
      <c r="W4" s="198"/>
      <c r="X4" s="151"/>
      <c r="Y4" s="146">
        <f t="shared" ref="Y4:Y24" si="14">Y3</f>
        <v>2</v>
      </c>
      <c r="Z4" s="251">
        <f>IFERROR($C4*(1-$AB$1)/100*INT($Y4),"")</f>
        <v>1337.06628</v>
      </c>
      <c r="AA4" s="553">
        <f>IFERROR($Z4-$Z5,"")</f>
        <v>15.316280000000006</v>
      </c>
      <c r="AB4" s="479"/>
      <c r="AC4" s="468"/>
      <c r="AD4" s="468"/>
      <c r="AE4" s="469"/>
      <c r="AF4" s="469"/>
      <c r="AG4" s="469"/>
      <c r="AH4" s="505"/>
      <c r="AI4" s="91" t="s">
        <v>320</v>
      </c>
      <c r="AJ4" s="98">
        <v>45443</v>
      </c>
      <c r="AK4" s="89">
        <v>48000000</v>
      </c>
      <c r="AL4" s="90">
        <v>0.2802</v>
      </c>
      <c r="AM4" s="90">
        <v>0.31010000000000004</v>
      </c>
      <c r="AN4" s="89">
        <v>13362912.609999999</v>
      </c>
      <c r="AO4" s="94">
        <v>0.28010000000000002</v>
      </c>
      <c r="AP4" s="89">
        <v>3466238304</v>
      </c>
      <c r="AQ4" s="499"/>
      <c r="AR4" s="499" t="s">
        <v>584</v>
      </c>
      <c r="AS4" s="511">
        <f>IF(AO2&lt;&gt;0,AO2,IF(AO3&lt;&gt;0,AO3,IF(AO4&lt;&gt;0,AO4,IF(AO5&lt;&gt;0,AO5,0.5))))</f>
        <v>0.30459999999999998</v>
      </c>
      <c r="AT4" s="499"/>
      <c r="AU4" s="499"/>
      <c r="AV4" s="499"/>
      <c r="AW4" s="499"/>
      <c r="AX4" s="499"/>
      <c r="AY4" s="499"/>
      <c r="AZ4" s="499"/>
      <c r="BA4" s="499"/>
      <c r="BB4" s="499"/>
      <c r="BC4" s="499"/>
    </row>
    <row r="5" spans="1:55" ht="12.75" hidden="1" customHeight="1" outlineLevel="1">
      <c r="A5" s="125" t="s">
        <v>458</v>
      </c>
      <c r="B5" s="290">
        <f t="shared" si="0"/>
        <v>510</v>
      </c>
      <c r="C5" s="433">
        <f t="shared" si="1"/>
        <v>1546</v>
      </c>
      <c r="D5" s="291">
        <f t="shared" si="2"/>
        <v>1555</v>
      </c>
      <c r="E5" s="292">
        <f t="shared" si="3"/>
        <v>52</v>
      </c>
      <c r="F5" s="434">
        <f t="shared" si="4"/>
        <v>1555</v>
      </c>
      <c r="G5" s="203">
        <f t="shared" si="5"/>
        <v>-1.9E-3</v>
      </c>
      <c r="H5" s="69">
        <f t="shared" si="6"/>
        <v>1600</v>
      </c>
      <c r="I5" s="435">
        <f t="shared" si="7"/>
        <v>1624</v>
      </c>
      <c r="J5" s="436">
        <f t="shared" si="8"/>
        <v>1530</v>
      </c>
      <c r="K5" s="407">
        <f t="shared" si="9"/>
        <v>1558</v>
      </c>
      <c r="L5" s="72">
        <f t="shared" si="10"/>
        <v>37514723</v>
      </c>
      <c r="M5" s="407">
        <f t="shared" si="11"/>
        <v>24309</v>
      </c>
      <c r="N5" s="230">
        <f t="shared" si="12"/>
        <v>771</v>
      </c>
      <c r="O5" s="83">
        <f t="shared" si="13"/>
        <v>45440.687372685185</v>
      </c>
      <c r="P5" s="158">
        <v>4</v>
      </c>
      <c r="Q5" s="238"/>
      <c r="R5" s="269"/>
      <c r="S5" s="247"/>
      <c r="T5" s="266"/>
      <c r="U5" s="237"/>
      <c r="V5" s="195"/>
      <c r="W5" s="159"/>
      <c r="X5" s="160"/>
      <c r="Y5" s="206">
        <f>IFERROR($Z4/($D5*(1+$AB$1)/100),0)</f>
        <v>85.976372137705837</v>
      </c>
      <c r="Z5" s="252">
        <f>IFERROR($D5/100*INT($Y5),"")</f>
        <v>1321.75</v>
      </c>
      <c r="AA5" s="554"/>
      <c r="AB5" s="478"/>
      <c r="AC5" s="465"/>
      <c r="AD5" s="465"/>
      <c r="AE5" s="466"/>
      <c r="AF5" s="466"/>
      <c r="AG5" s="466"/>
      <c r="AH5" s="505"/>
      <c r="AI5" s="47" t="s">
        <v>321</v>
      </c>
      <c r="AJ5" s="98">
        <v>45444</v>
      </c>
      <c r="AK5" s="46"/>
      <c r="AL5" s="50"/>
      <c r="AM5" s="50"/>
      <c r="AN5" s="46"/>
      <c r="AO5" s="95"/>
      <c r="AP5" s="46"/>
      <c r="AQ5" s="499"/>
      <c r="AR5" s="499" t="s">
        <v>585</v>
      </c>
      <c r="AS5" s="550">
        <v>45462</v>
      </c>
      <c r="AT5" s="499"/>
      <c r="AU5" s="499"/>
      <c r="AV5" s="499"/>
      <c r="AW5" s="499"/>
      <c r="AX5" s="499"/>
      <c r="AY5" s="499"/>
      <c r="AZ5" s="499"/>
      <c r="BA5" s="499"/>
      <c r="BB5" s="499"/>
      <c r="BC5" s="499"/>
    </row>
    <row r="6" spans="1:55" ht="12.75" hidden="1" customHeight="1" outlineLevel="1">
      <c r="A6" s="126" t="s">
        <v>573</v>
      </c>
      <c r="B6" s="285">
        <f t="shared" si="0"/>
        <v>68</v>
      </c>
      <c r="C6" s="286">
        <f t="shared" si="1"/>
        <v>3.12</v>
      </c>
      <c r="D6" s="423">
        <f t="shared" si="2"/>
        <v>3.15</v>
      </c>
      <c r="E6" s="263">
        <f t="shared" si="3"/>
        <v>71</v>
      </c>
      <c r="F6" s="424">
        <f t="shared" si="4"/>
        <v>3.12</v>
      </c>
      <c r="G6" s="201">
        <f t="shared" si="5"/>
        <v>-9.4999999999999998E-3</v>
      </c>
      <c r="H6" s="63">
        <f t="shared" si="6"/>
        <v>3.16</v>
      </c>
      <c r="I6" s="437">
        <f t="shared" si="7"/>
        <v>3.23</v>
      </c>
      <c r="J6" s="438">
        <f t="shared" si="8"/>
        <v>3.09</v>
      </c>
      <c r="K6" s="408">
        <f t="shared" si="9"/>
        <v>3.15</v>
      </c>
      <c r="L6" s="73">
        <f t="shared" si="10"/>
        <v>37350</v>
      </c>
      <c r="M6" s="408">
        <f t="shared" si="11"/>
        <v>11848</v>
      </c>
      <c r="N6" s="231">
        <f t="shared" si="12"/>
        <v>296</v>
      </c>
      <c r="O6" s="225">
        <f t="shared" si="13"/>
        <v>45440.706631944442</v>
      </c>
      <c r="P6" s="88">
        <v>5</v>
      </c>
      <c r="Q6" s="239"/>
      <c r="R6" s="270"/>
      <c r="S6" s="246"/>
      <c r="T6" s="267"/>
      <c r="U6" s="236"/>
      <c r="V6" s="194"/>
      <c r="W6" s="399"/>
      <c r="X6" s="400"/>
      <c r="Y6" s="401">
        <f t="shared" ref="Y6" si="15">IFERROR(IF($AA$1&lt;1000,INT($AA$1/(D9/100)),100),100)</f>
        <v>100</v>
      </c>
      <c r="Z6" s="402">
        <f>IFERROR($C6*(1-$AB$1)/100*$Y6,"")</f>
        <v>3.119688</v>
      </c>
      <c r="AA6" s="555">
        <f>IFERROR($Z6-$Z7,"")</f>
        <v>0.32718800000000003</v>
      </c>
      <c r="AB6" s="479"/>
      <c r="AC6" s="468"/>
      <c r="AD6" s="468"/>
      <c r="AE6" s="469"/>
      <c r="AF6" s="469"/>
      <c r="AG6" s="469"/>
      <c r="AH6" s="505"/>
      <c r="AI6" s="91" t="s">
        <v>322</v>
      </c>
      <c r="AJ6" s="98">
        <v>45445</v>
      </c>
      <c r="AK6" s="89"/>
      <c r="AL6" s="90"/>
      <c r="AM6" s="90"/>
      <c r="AN6" s="89"/>
      <c r="AO6" s="94"/>
      <c r="AP6" s="89"/>
      <c r="AQ6" s="499"/>
      <c r="AR6" s="499" t="s">
        <v>586</v>
      </c>
      <c r="AS6" s="551">
        <f ca="1">AS5-TODAY()-AT5</f>
        <v>21</v>
      </c>
      <c r="AT6" s="499"/>
      <c r="AU6" s="499"/>
      <c r="AV6" s="503"/>
      <c r="AW6" s="499"/>
      <c r="AX6" s="499"/>
      <c r="AY6" s="499"/>
      <c r="AZ6" s="499"/>
      <c r="BA6" s="499"/>
      <c r="BB6" s="499"/>
      <c r="BC6" s="499"/>
    </row>
    <row r="7" spans="1:55" ht="12.75" hidden="1" customHeight="1" outlineLevel="1">
      <c r="A7" s="101" t="s">
        <v>513</v>
      </c>
      <c r="B7" s="258">
        <f t="shared" si="0"/>
        <v>10000</v>
      </c>
      <c r="C7" s="427">
        <f t="shared" si="1"/>
        <v>55.81</v>
      </c>
      <c r="D7" s="287">
        <f t="shared" si="2"/>
        <v>55.85</v>
      </c>
      <c r="E7" s="288">
        <f t="shared" si="3"/>
        <v>9247</v>
      </c>
      <c r="F7" s="428">
        <f t="shared" si="4"/>
        <v>55.85</v>
      </c>
      <c r="G7" s="202">
        <f t="shared" si="5"/>
        <v>1.54E-2</v>
      </c>
      <c r="H7" s="64">
        <f t="shared" si="6"/>
        <v>54.99</v>
      </c>
      <c r="I7" s="439">
        <f t="shared" si="7"/>
        <v>56.65</v>
      </c>
      <c r="J7" s="440">
        <f t="shared" si="8"/>
        <v>54.5</v>
      </c>
      <c r="K7" s="410">
        <f t="shared" si="9"/>
        <v>55</v>
      </c>
      <c r="L7" s="62">
        <f t="shared" si="10"/>
        <v>17818516</v>
      </c>
      <c r="M7" s="409">
        <f t="shared" si="11"/>
        <v>32295131</v>
      </c>
      <c r="N7" s="229">
        <f t="shared" si="12"/>
        <v>15208</v>
      </c>
      <c r="O7" s="81">
        <f t="shared" si="13"/>
        <v>45440.708657407406</v>
      </c>
      <c r="P7" s="87">
        <v>6</v>
      </c>
      <c r="Q7" s="238"/>
      <c r="R7" s="269"/>
      <c r="S7" s="247"/>
      <c r="T7" s="266"/>
      <c r="U7" s="237"/>
      <c r="V7" s="195"/>
      <c r="W7" s="120"/>
      <c r="X7" s="149"/>
      <c r="Y7" s="145">
        <f t="shared" ref="Y7" si="16">IFERROR(INT($Z6/($D7*(1+$AB$1)/100)),0)</f>
        <v>5</v>
      </c>
      <c r="Z7" s="250">
        <f>IFERROR($D7/100*INT($Y7),"")</f>
        <v>2.7925</v>
      </c>
      <c r="AA7" s="556"/>
      <c r="AB7" s="478"/>
      <c r="AC7" s="465"/>
      <c r="AD7" s="465"/>
      <c r="AE7" s="466"/>
      <c r="AF7" s="466"/>
      <c r="AG7" s="466"/>
      <c r="AH7" s="505"/>
      <c r="AI7" s="47" t="s">
        <v>323</v>
      </c>
      <c r="AJ7" s="98">
        <v>45446</v>
      </c>
      <c r="AK7" s="46">
        <v>45409446.869999997</v>
      </c>
      <c r="AL7" s="50">
        <v>0.29020000000000001</v>
      </c>
      <c r="AM7" s="50">
        <v>0.36</v>
      </c>
      <c r="AN7" s="46">
        <v>100000000</v>
      </c>
      <c r="AO7" s="95">
        <v>0.29020000000000001</v>
      </c>
      <c r="AP7" s="46">
        <v>1142944309</v>
      </c>
      <c r="AQ7" s="499"/>
      <c r="AR7" s="499" t="s">
        <v>587</v>
      </c>
      <c r="AS7" s="511">
        <v>6.0273972602739728E-2</v>
      </c>
      <c r="AT7" s="499"/>
      <c r="AU7" s="499"/>
      <c r="AV7" s="499"/>
      <c r="AW7" s="499"/>
      <c r="AX7" s="499"/>
      <c r="AY7" s="499"/>
      <c r="AZ7" s="499"/>
      <c r="BA7" s="499"/>
      <c r="BB7" s="499"/>
      <c r="BC7" s="499"/>
    </row>
    <row r="8" spans="1:55" hidden="1" outlineLevel="1">
      <c r="A8" s="100" t="s">
        <v>511</v>
      </c>
      <c r="B8" s="285">
        <f t="shared" si="0"/>
        <v>4470</v>
      </c>
      <c r="C8" s="286">
        <f t="shared" si="1"/>
        <v>67060</v>
      </c>
      <c r="D8" s="431">
        <f t="shared" si="2"/>
        <v>67080</v>
      </c>
      <c r="E8" s="289">
        <f t="shared" si="3"/>
        <v>5000</v>
      </c>
      <c r="F8" s="432">
        <f t="shared" si="4"/>
        <v>67070</v>
      </c>
      <c r="G8" s="201">
        <f t="shared" si="5"/>
        <v>-7.0999999999999995E-3</v>
      </c>
      <c r="H8" s="63">
        <f t="shared" si="6"/>
        <v>67600</v>
      </c>
      <c r="I8" s="437">
        <f t="shared" si="7"/>
        <v>67700</v>
      </c>
      <c r="J8" s="438">
        <f t="shared" si="8"/>
        <v>65800</v>
      </c>
      <c r="K8" s="408">
        <f t="shared" si="9"/>
        <v>67550</v>
      </c>
      <c r="L8" s="73">
        <f t="shared" si="10"/>
        <v>96958739331</v>
      </c>
      <c r="M8" s="408">
        <f t="shared" si="11"/>
        <v>146001946</v>
      </c>
      <c r="N8" s="231">
        <f t="shared" si="12"/>
        <v>31272</v>
      </c>
      <c r="O8" s="225">
        <f t="shared" si="13"/>
        <v>45440.708645833336</v>
      </c>
      <c r="P8" s="88">
        <v>7</v>
      </c>
      <c r="Q8" s="239"/>
      <c r="R8" s="270"/>
      <c r="S8" s="246"/>
      <c r="T8" s="267"/>
      <c r="U8" s="236"/>
      <c r="V8" s="194"/>
      <c r="W8" s="198"/>
      <c r="X8" s="151"/>
      <c r="Y8" s="146">
        <f t="shared" si="14"/>
        <v>5</v>
      </c>
      <c r="Z8" s="251">
        <f>IFERROR($C8*(1-$AB$1)/100*INT($Y8),"")</f>
        <v>3352.6646999999998</v>
      </c>
      <c r="AA8" s="553">
        <f>IFERROR($Z8-$Z9,"")</f>
        <v>17.464699999999993</v>
      </c>
      <c r="AB8" s="479"/>
      <c r="AC8" s="468"/>
      <c r="AD8" s="468"/>
      <c r="AE8" s="469"/>
      <c r="AF8" s="469"/>
      <c r="AG8" s="469"/>
      <c r="AH8" s="505"/>
      <c r="AI8" s="91" t="s">
        <v>324</v>
      </c>
      <c r="AJ8" s="98">
        <v>45447</v>
      </c>
      <c r="AK8" s="89">
        <v>900000000</v>
      </c>
      <c r="AL8" s="90">
        <v>0.27</v>
      </c>
      <c r="AM8" s="90">
        <v>0.34299999999999997</v>
      </c>
      <c r="AN8" s="89">
        <v>412853.41</v>
      </c>
      <c r="AO8" s="94">
        <v>0.34299999999999997</v>
      </c>
      <c r="AP8" s="89">
        <v>44996754944</v>
      </c>
      <c r="AQ8" s="499"/>
      <c r="AR8" s="499"/>
      <c r="AS8" s="499"/>
      <c r="AT8" s="499"/>
      <c r="AU8" s="499"/>
      <c r="AV8" s="499"/>
      <c r="AW8" s="499"/>
      <c r="AX8" s="499"/>
      <c r="AY8" s="499"/>
      <c r="AZ8" s="499"/>
      <c r="BA8" s="499"/>
      <c r="BB8" s="499"/>
      <c r="BC8" s="499"/>
    </row>
    <row r="9" spans="1:55" ht="12.75" hidden="1" customHeight="1" outlineLevel="1">
      <c r="A9" s="125" t="s">
        <v>571</v>
      </c>
      <c r="B9" s="290">
        <f t="shared" si="0"/>
        <v>54</v>
      </c>
      <c r="C9" s="433">
        <f t="shared" si="1"/>
        <v>3762</v>
      </c>
      <c r="D9" s="291">
        <f t="shared" si="2"/>
        <v>3790</v>
      </c>
      <c r="E9" s="292">
        <f t="shared" si="3"/>
        <v>1</v>
      </c>
      <c r="F9" s="434">
        <f t="shared" si="4"/>
        <v>3778</v>
      </c>
      <c r="G9" s="203">
        <f t="shared" si="5"/>
        <v>-7.6E-3</v>
      </c>
      <c r="H9" s="69">
        <f t="shared" si="6"/>
        <v>3800</v>
      </c>
      <c r="I9" s="435">
        <f t="shared" si="7"/>
        <v>3817</v>
      </c>
      <c r="J9" s="436">
        <f t="shared" si="8"/>
        <v>3696.5</v>
      </c>
      <c r="K9" s="407">
        <f t="shared" si="9"/>
        <v>3807</v>
      </c>
      <c r="L9" s="72">
        <f t="shared" si="10"/>
        <v>430613215</v>
      </c>
      <c r="M9" s="407">
        <f t="shared" si="11"/>
        <v>115108</v>
      </c>
      <c r="N9" s="232">
        <f t="shared" si="12"/>
        <v>3105</v>
      </c>
      <c r="O9" s="83">
        <f t="shared" si="13"/>
        <v>45440.70821759259</v>
      </c>
      <c r="P9" s="158">
        <v>8</v>
      </c>
      <c r="Q9" s="238"/>
      <c r="R9" s="269"/>
      <c r="S9" s="247"/>
      <c r="T9" s="266"/>
      <c r="U9" s="237"/>
      <c r="V9" s="195"/>
      <c r="W9" s="159"/>
      <c r="X9" s="160"/>
      <c r="Y9" s="206">
        <f t="shared" ref="Y9" si="17">IFERROR($Z8/($D9*(1+$AB$1)/100),0)</f>
        <v>88.451964829902224</v>
      </c>
      <c r="Z9" s="252">
        <f>IFERROR($D9/100*INT($Y9),"")</f>
        <v>3335.2</v>
      </c>
      <c r="AA9" s="554"/>
      <c r="AB9" s="478"/>
      <c r="AC9" s="465"/>
      <c r="AD9" s="465"/>
      <c r="AE9" s="466"/>
      <c r="AF9" s="466"/>
      <c r="AG9" s="466"/>
      <c r="AH9" s="505"/>
      <c r="AI9" s="47" t="s">
        <v>452</v>
      </c>
      <c r="AJ9" s="98">
        <v>45448</v>
      </c>
      <c r="AK9" s="92">
        <v>38200000</v>
      </c>
      <c r="AL9" s="93">
        <v>0.29020000000000001</v>
      </c>
      <c r="AM9" s="93">
        <v>0.36</v>
      </c>
      <c r="AN9" s="92">
        <v>100000000</v>
      </c>
      <c r="AO9" s="96">
        <v>0.29020000000000001</v>
      </c>
      <c r="AP9" s="92">
        <v>99439138</v>
      </c>
      <c r="AQ9" s="499"/>
      <c r="AR9" s="499"/>
      <c r="AS9" s="499"/>
      <c r="AT9" s="499"/>
      <c r="AU9" s="499"/>
      <c r="AV9" s="499"/>
      <c r="AW9" s="499"/>
      <c r="AX9" s="499"/>
      <c r="AY9" s="499"/>
      <c r="AZ9" s="499"/>
      <c r="BA9" s="499"/>
      <c r="BB9" s="499"/>
      <c r="BC9" s="499"/>
    </row>
    <row r="10" spans="1:55" ht="12.75" hidden="1" customHeight="1" outlineLevel="1">
      <c r="A10" s="126" t="s">
        <v>460</v>
      </c>
      <c r="B10" s="285">
        <f t="shared" si="0"/>
        <v>50</v>
      </c>
      <c r="C10" s="286">
        <f t="shared" si="1"/>
        <v>1.29</v>
      </c>
      <c r="D10" s="423">
        <f t="shared" si="2"/>
        <v>1.3</v>
      </c>
      <c r="E10" s="263">
        <f t="shared" si="3"/>
        <v>465</v>
      </c>
      <c r="F10" s="424">
        <f t="shared" si="4"/>
        <v>1.3</v>
      </c>
      <c r="G10" s="201">
        <f t="shared" si="5"/>
        <v>-1.5300000000000001E-2</v>
      </c>
      <c r="H10" s="63">
        <f t="shared" si="6"/>
        <v>1.31</v>
      </c>
      <c r="I10" s="437">
        <f t="shared" si="7"/>
        <v>1.32</v>
      </c>
      <c r="J10" s="438">
        <f t="shared" si="8"/>
        <v>1.28</v>
      </c>
      <c r="K10" s="408">
        <f t="shared" si="9"/>
        <v>1.3</v>
      </c>
      <c r="L10" s="73">
        <f t="shared" si="10"/>
        <v>5108</v>
      </c>
      <c r="M10" s="408">
        <f t="shared" si="11"/>
        <v>3932</v>
      </c>
      <c r="N10" s="231">
        <f t="shared" si="12"/>
        <v>79</v>
      </c>
      <c r="O10" s="225">
        <f t="shared" si="13"/>
        <v>45440.682627314818</v>
      </c>
      <c r="P10" s="88">
        <v>9</v>
      </c>
      <c r="Q10" s="239"/>
      <c r="R10" s="270"/>
      <c r="S10" s="246"/>
      <c r="T10" s="267"/>
      <c r="U10" s="236"/>
      <c r="V10" s="194"/>
      <c r="W10" s="399"/>
      <c r="X10" s="400"/>
      <c r="Y10" s="401">
        <f t="shared" ref="Y10" si="18">IFERROR(IF($AA$1&lt;1000,INT($AA$1/(D13/100)),100),100)</f>
        <v>100</v>
      </c>
      <c r="Z10" s="402">
        <f>IFERROR($C10*(1-$AB$1)/100*$Y10,"")</f>
        <v>1.289871</v>
      </c>
      <c r="AA10" s="555">
        <f>IFERROR($Z10-$Z11,"")</f>
        <v>0.17067100000000002</v>
      </c>
      <c r="AB10" s="479"/>
      <c r="AC10" s="468"/>
      <c r="AD10" s="468"/>
      <c r="AE10" s="469"/>
      <c r="AF10" s="469"/>
      <c r="AG10" s="469"/>
      <c r="AH10" s="505"/>
      <c r="AI10" s="47" t="s">
        <v>453</v>
      </c>
      <c r="AJ10" s="98">
        <v>45449</v>
      </c>
      <c r="AK10" s="92">
        <v>40000000</v>
      </c>
      <c r="AL10" s="93">
        <v>0.28000000000000003</v>
      </c>
      <c r="AM10" s="93">
        <v>0.35499999999999998</v>
      </c>
      <c r="AN10" s="92">
        <v>323000</v>
      </c>
      <c r="AO10" s="96">
        <v>0.3</v>
      </c>
      <c r="AP10" s="92">
        <v>138458181</v>
      </c>
      <c r="AQ10" s="499"/>
      <c r="AR10" s="499"/>
      <c r="AS10" s="499"/>
      <c r="AT10" s="499"/>
      <c r="AU10" s="499"/>
      <c r="AV10" s="499"/>
      <c r="AW10" s="499"/>
      <c r="AX10" s="499"/>
      <c r="AY10" s="499"/>
      <c r="AZ10" s="499"/>
      <c r="BA10" s="499"/>
      <c r="BB10" s="499"/>
      <c r="BC10" s="499"/>
    </row>
    <row r="11" spans="1:55" ht="12.75" hidden="1" customHeight="1" outlineLevel="1">
      <c r="A11" s="101" t="s">
        <v>14</v>
      </c>
      <c r="B11" s="258">
        <f t="shared" si="0"/>
        <v>11677</v>
      </c>
      <c r="C11" s="427">
        <f t="shared" si="1"/>
        <v>55.95</v>
      </c>
      <c r="D11" s="287">
        <f t="shared" si="2"/>
        <v>55.96</v>
      </c>
      <c r="E11" s="288">
        <f t="shared" si="3"/>
        <v>82</v>
      </c>
      <c r="F11" s="428">
        <f t="shared" si="4"/>
        <v>55.95</v>
      </c>
      <c r="G11" s="202">
        <f t="shared" si="5"/>
        <v>1.4499999999999999E-2</v>
      </c>
      <c r="H11" s="64">
        <f t="shared" si="6"/>
        <v>54.75</v>
      </c>
      <c r="I11" s="439">
        <f t="shared" si="7"/>
        <v>56</v>
      </c>
      <c r="J11" s="440">
        <f t="shared" si="8"/>
        <v>54.45</v>
      </c>
      <c r="K11" s="410">
        <f t="shared" si="9"/>
        <v>55.15</v>
      </c>
      <c r="L11" s="62">
        <f t="shared" si="10"/>
        <v>76608234</v>
      </c>
      <c r="M11" s="410">
        <f t="shared" si="11"/>
        <v>138971318</v>
      </c>
      <c r="N11" s="229">
        <f t="shared" si="12"/>
        <v>60924</v>
      </c>
      <c r="O11" s="81">
        <f t="shared" si="13"/>
        <v>45440.687581018516</v>
      </c>
      <c r="P11" s="87">
        <v>10</v>
      </c>
      <c r="Q11" s="238"/>
      <c r="R11" s="269"/>
      <c r="S11" s="247"/>
      <c r="T11" s="266"/>
      <c r="U11" s="237"/>
      <c r="V11" s="195"/>
      <c r="W11" s="120"/>
      <c r="X11" s="149"/>
      <c r="Y11" s="145">
        <f t="shared" ref="Y11" si="19">IFERROR(INT($Z10/($D11*(1+$AB$1)/100)),0)</f>
        <v>2</v>
      </c>
      <c r="Z11" s="250">
        <f>IFERROR($D11/100*INT($Y11),"")</f>
        <v>1.1192</v>
      </c>
      <c r="AA11" s="556"/>
      <c r="AB11" s="478"/>
      <c r="AC11" s="465"/>
      <c r="AD11" s="465"/>
      <c r="AE11" s="466"/>
      <c r="AF11" s="466"/>
      <c r="AG11" s="466"/>
      <c r="AH11" s="505"/>
      <c r="AI11" s="47" t="s">
        <v>454</v>
      </c>
      <c r="AJ11" s="98">
        <v>45450</v>
      </c>
      <c r="AK11" s="92">
        <v>40000000</v>
      </c>
      <c r="AL11" s="93">
        <v>0.28000000000000003</v>
      </c>
      <c r="AM11" s="93">
        <v>0.33610000000000001</v>
      </c>
      <c r="AN11" s="92">
        <v>2479512.34</v>
      </c>
      <c r="AO11" s="96">
        <v>0.3</v>
      </c>
      <c r="AP11" s="92">
        <v>411700968</v>
      </c>
      <c r="AQ11" s="499"/>
      <c r="AR11" s="499"/>
      <c r="AS11" s="499"/>
      <c r="AT11" s="499"/>
      <c r="AU11" s="499"/>
      <c r="AV11" s="499"/>
      <c r="AW11" s="499"/>
      <c r="AX11" s="499"/>
      <c r="AY11" s="499"/>
      <c r="AZ11" s="499"/>
      <c r="BA11" s="499"/>
      <c r="BB11" s="499"/>
      <c r="BC11" s="499"/>
    </row>
    <row r="12" spans="1:55" ht="12.75" hidden="1" customHeight="1" outlineLevel="1">
      <c r="A12" s="100" t="s">
        <v>13</v>
      </c>
      <c r="B12" s="285">
        <f t="shared" si="0"/>
        <v>792</v>
      </c>
      <c r="C12" s="286">
        <f t="shared" si="1"/>
        <v>66860</v>
      </c>
      <c r="D12" s="431">
        <f t="shared" si="2"/>
        <v>66980</v>
      </c>
      <c r="E12" s="289">
        <f t="shared" si="3"/>
        <v>3462</v>
      </c>
      <c r="F12" s="432">
        <f t="shared" si="4"/>
        <v>66980</v>
      </c>
      <c r="G12" s="201">
        <f t="shared" si="5"/>
        <v>-6.1999999999999998E-3</v>
      </c>
      <c r="H12" s="63">
        <f t="shared" si="6"/>
        <v>68470</v>
      </c>
      <c r="I12" s="437">
        <f t="shared" si="7"/>
        <v>68470</v>
      </c>
      <c r="J12" s="438">
        <f t="shared" si="8"/>
        <v>65700</v>
      </c>
      <c r="K12" s="408">
        <f t="shared" si="9"/>
        <v>67400</v>
      </c>
      <c r="L12" s="73">
        <f t="shared" si="10"/>
        <v>141346119993</v>
      </c>
      <c r="M12" s="408">
        <f t="shared" si="11"/>
        <v>213177668</v>
      </c>
      <c r="N12" s="231">
        <f t="shared" si="12"/>
        <v>73252</v>
      </c>
      <c r="O12" s="225">
        <f t="shared" si="13"/>
        <v>45440.687731481485</v>
      </c>
      <c r="P12" s="88">
        <v>11</v>
      </c>
      <c r="Q12" s="239"/>
      <c r="R12" s="270"/>
      <c r="S12" s="246"/>
      <c r="T12" s="267"/>
      <c r="U12" s="236"/>
      <c r="V12" s="194"/>
      <c r="W12" s="198"/>
      <c r="X12" s="151"/>
      <c r="Y12" s="146">
        <f t="shared" si="14"/>
        <v>2</v>
      </c>
      <c r="Z12" s="251">
        <f>IFERROR($C12*(1-$AB$1)/100*INT($Y12),"")</f>
        <v>1337.06628</v>
      </c>
      <c r="AA12" s="553">
        <f>IFERROR($Z12-$Z13,"")</f>
        <v>15.316280000000006</v>
      </c>
      <c r="AB12" s="479"/>
      <c r="AC12" s="468"/>
      <c r="AD12" s="468"/>
      <c r="AE12" s="469"/>
      <c r="AF12" s="469"/>
      <c r="AG12" s="469"/>
      <c r="AH12" s="505"/>
      <c r="AI12" s="498"/>
      <c r="AJ12" s="499"/>
      <c r="AK12" s="499"/>
      <c r="AL12" s="499"/>
      <c r="AM12" s="499"/>
      <c r="AN12" s="499"/>
      <c r="AO12" s="499"/>
      <c r="AP12" s="499"/>
      <c r="AQ12" s="499"/>
      <c r="AR12" s="499"/>
      <c r="AS12" s="499"/>
      <c r="AT12" s="499"/>
      <c r="AU12" s="499"/>
      <c r="AV12" s="499"/>
      <c r="AW12" s="499"/>
      <c r="AX12" s="499"/>
      <c r="AY12" s="499"/>
      <c r="AZ12" s="499"/>
      <c r="BA12" s="499"/>
      <c r="BB12" s="499"/>
      <c r="BC12" s="499"/>
    </row>
    <row r="13" spans="1:55" ht="12.75" hidden="1" customHeight="1" outlineLevel="1">
      <c r="A13" s="125" t="s">
        <v>458</v>
      </c>
      <c r="B13" s="290">
        <f t="shared" si="0"/>
        <v>510</v>
      </c>
      <c r="C13" s="433">
        <f t="shared" si="1"/>
        <v>1546</v>
      </c>
      <c r="D13" s="291">
        <f t="shared" si="2"/>
        <v>1555</v>
      </c>
      <c r="E13" s="292">
        <f t="shared" si="3"/>
        <v>52</v>
      </c>
      <c r="F13" s="434">
        <f t="shared" si="4"/>
        <v>1555</v>
      </c>
      <c r="G13" s="203">
        <f t="shared" si="5"/>
        <v>-1.9E-3</v>
      </c>
      <c r="H13" s="69">
        <f t="shared" si="6"/>
        <v>1600</v>
      </c>
      <c r="I13" s="435">
        <f t="shared" si="7"/>
        <v>1624</v>
      </c>
      <c r="J13" s="436">
        <f t="shared" si="8"/>
        <v>1530</v>
      </c>
      <c r="K13" s="407">
        <f t="shared" si="9"/>
        <v>1558</v>
      </c>
      <c r="L13" s="72">
        <f t="shared" si="10"/>
        <v>37514723</v>
      </c>
      <c r="M13" s="407">
        <f t="shared" si="11"/>
        <v>24309</v>
      </c>
      <c r="N13" s="232">
        <f t="shared" si="12"/>
        <v>771</v>
      </c>
      <c r="O13" s="83">
        <f t="shared" si="13"/>
        <v>45440.687372685185</v>
      </c>
      <c r="P13" s="87">
        <v>12</v>
      </c>
      <c r="Q13" s="238"/>
      <c r="R13" s="269"/>
      <c r="S13" s="247"/>
      <c r="T13" s="266"/>
      <c r="U13" s="237"/>
      <c r="V13" s="195"/>
      <c r="W13" s="159"/>
      <c r="X13" s="160"/>
      <c r="Y13" s="206">
        <f t="shared" ref="Y13" si="20">IFERROR($Z12/($D13*(1+$AB$1)/100),0)</f>
        <v>85.976372137705837</v>
      </c>
      <c r="Z13" s="252">
        <f>IFERROR($D13/100*INT($Y13),"")</f>
        <v>1321.75</v>
      </c>
      <c r="AA13" s="554"/>
      <c r="AB13" s="478"/>
      <c r="AC13" s="465"/>
      <c r="AD13" s="465"/>
      <c r="AE13" s="466"/>
      <c r="AF13" s="466"/>
      <c r="AG13" s="466"/>
      <c r="AH13" s="505"/>
      <c r="AI13" s="498"/>
      <c r="AJ13" s="499"/>
      <c r="AK13" s="499"/>
      <c r="AL13" s="499"/>
      <c r="AM13" s="499"/>
      <c r="AN13" s="499"/>
      <c r="AO13" s="499"/>
      <c r="AP13" s="499"/>
      <c r="AQ13" s="499"/>
      <c r="AR13" s="499"/>
      <c r="AS13" s="499"/>
      <c r="AT13" s="499"/>
      <c r="AU13" s="499"/>
      <c r="AV13" s="499"/>
      <c r="AW13" s="499"/>
      <c r="AX13" s="499"/>
      <c r="AY13" s="499"/>
      <c r="AZ13" s="499"/>
      <c r="BA13" s="499"/>
      <c r="BB13" s="499"/>
      <c r="BC13" s="499"/>
    </row>
    <row r="14" spans="1:55" ht="12.75" hidden="1" customHeight="1" outlineLevel="1">
      <c r="A14" s="126" t="s">
        <v>573</v>
      </c>
      <c r="B14" s="285">
        <f t="shared" si="0"/>
        <v>68</v>
      </c>
      <c r="C14" s="286">
        <f t="shared" si="1"/>
        <v>3.12</v>
      </c>
      <c r="D14" s="423">
        <f t="shared" si="2"/>
        <v>3.15</v>
      </c>
      <c r="E14" s="263">
        <f t="shared" si="3"/>
        <v>71</v>
      </c>
      <c r="F14" s="424">
        <f t="shared" si="4"/>
        <v>3.12</v>
      </c>
      <c r="G14" s="201">
        <f t="shared" si="5"/>
        <v>-9.4999999999999998E-3</v>
      </c>
      <c r="H14" s="65">
        <f t="shared" si="6"/>
        <v>3.16</v>
      </c>
      <c r="I14" s="425">
        <f t="shared" si="7"/>
        <v>3.23</v>
      </c>
      <c r="J14" s="426">
        <f t="shared" si="8"/>
        <v>3.09</v>
      </c>
      <c r="K14" s="405">
        <f t="shared" si="9"/>
        <v>3.15</v>
      </c>
      <c r="L14" s="68">
        <f t="shared" si="10"/>
        <v>37350</v>
      </c>
      <c r="M14" s="405">
        <f t="shared" si="11"/>
        <v>11848</v>
      </c>
      <c r="N14" s="228">
        <f t="shared" si="12"/>
        <v>296</v>
      </c>
      <c r="O14" s="80">
        <f t="shared" si="13"/>
        <v>45440.706631944442</v>
      </c>
      <c r="P14" s="88">
        <v>13</v>
      </c>
      <c r="Q14" s="239"/>
      <c r="R14" s="270"/>
      <c r="S14" s="246"/>
      <c r="T14" s="267"/>
      <c r="U14" s="236"/>
      <c r="V14" s="194"/>
      <c r="W14" s="399"/>
      <c r="X14" s="400"/>
      <c r="Y14" s="401">
        <f t="shared" ref="Y14" si="21">IFERROR(IF($AA$1&lt;1000,INT($AA$1/(D17/100)),100),100)</f>
        <v>100</v>
      </c>
      <c r="Z14" s="402">
        <f>IFERROR($C14*(1-$AB$1)/100*$Y14,"")</f>
        <v>3.119688</v>
      </c>
      <c r="AA14" s="555">
        <f>IFERROR($Z14-$Z15,"")</f>
        <v>0.32718800000000003</v>
      </c>
      <c r="AB14" s="479"/>
      <c r="AC14" s="468"/>
      <c r="AD14" s="468"/>
      <c r="AE14" s="469"/>
      <c r="AF14" s="469"/>
      <c r="AG14" s="469"/>
      <c r="AH14" s="505"/>
      <c r="AI14" s="498"/>
      <c r="AJ14" s="499"/>
      <c r="AK14" s="499"/>
      <c r="AL14" s="499"/>
      <c r="AM14" s="499"/>
      <c r="AN14" s="498"/>
      <c r="AO14" s="498"/>
      <c r="AP14" s="498"/>
      <c r="AQ14" s="499"/>
      <c r="AR14" s="499"/>
      <c r="AS14" s="499"/>
      <c r="AT14" s="499"/>
      <c r="AU14" s="499"/>
      <c r="AV14" s="499"/>
      <c r="AW14" s="499"/>
      <c r="AX14" s="499"/>
      <c r="AY14" s="499"/>
      <c r="AZ14" s="499"/>
      <c r="BA14" s="499"/>
      <c r="BB14" s="499"/>
      <c r="BC14" s="499"/>
    </row>
    <row r="15" spans="1:55" ht="12.75" hidden="1" customHeight="1" outlineLevel="1">
      <c r="A15" s="101" t="s">
        <v>513</v>
      </c>
      <c r="B15" s="258">
        <f t="shared" si="0"/>
        <v>10000</v>
      </c>
      <c r="C15" s="427">
        <f t="shared" si="1"/>
        <v>55.81</v>
      </c>
      <c r="D15" s="287">
        <f t="shared" si="2"/>
        <v>55.85</v>
      </c>
      <c r="E15" s="288">
        <f t="shared" si="3"/>
        <v>9247</v>
      </c>
      <c r="F15" s="428">
        <f t="shared" si="4"/>
        <v>55.85</v>
      </c>
      <c r="G15" s="283">
        <f t="shared" si="5"/>
        <v>1.54E-2</v>
      </c>
      <c r="H15" s="114">
        <f t="shared" si="6"/>
        <v>54.99</v>
      </c>
      <c r="I15" s="429">
        <f t="shared" si="7"/>
        <v>56.65</v>
      </c>
      <c r="J15" s="430">
        <f t="shared" si="8"/>
        <v>54.5</v>
      </c>
      <c r="K15" s="406">
        <f t="shared" si="9"/>
        <v>55</v>
      </c>
      <c r="L15" s="115">
        <f t="shared" si="10"/>
        <v>17818516</v>
      </c>
      <c r="M15" s="406">
        <f t="shared" si="11"/>
        <v>32295131</v>
      </c>
      <c r="N15" s="233">
        <f t="shared" si="12"/>
        <v>15208</v>
      </c>
      <c r="O15" s="226">
        <f t="shared" si="13"/>
        <v>45440.708657407406</v>
      </c>
      <c r="P15" s="87">
        <v>14</v>
      </c>
      <c r="Q15" s="238"/>
      <c r="R15" s="269"/>
      <c r="S15" s="247"/>
      <c r="T15" s="266"/>
      <c r="U15" s="237"/>
      <c r="V15" s="195"/>
      <c r="W15" s="120"/>
      <c r="X15" s="149"/>
      <c r="Y15" s="145">
        <f t="shared" ref="Y15" si="22">IFERROR(INT($Z14/($D15*(1+$AB$1)/100)),0)</f>
        <v>5</v>
      </c>
      <c r="Z15" s="250">
        <f>IFERROR($D15/100*INT($Y15),"")</f>
        <v>2.7925</v>
      </c>
      <c r="AA15" s="556"/>
      <c r="AB15" s="478"/>
      <c r="AC15" s="465"/>
      <c r="AD15" s="465"/>
      <c r="AE15" s="466"/>
      <c r="AF15" s="466"/>
      <c r="AG15" s="466"/>
      <c r="AH15" s="505"/>
      <c r="AI15" s="498"/>
      <c r="AJ15" s="499"/>
      <c r="AK15" s="499"/>
      <c r="AL15" s="499"/>
      <c r="AM15" s="499"/>
      <c r="AN15" s="499"/>
      <c r="AO15" s="499"/>
      <c r="AP15" s="499"/>
      <c r="AQ15" s="499"/>
      <c r="AR15" s="499"/>
      <c r="AS15" s="499"/>
      <c r="AT15" s="499"/>
      <c r="AU15" s="499"/>
      <c r="AV15" s="499"/>
      <c r="AW15" s="499"/>
      <c r="AX15" s="499"/>
      <c r="AY15" s="499"/>
      <c r="AZ15" s="499"/>
      <c r="BA15" s="499"/>
      <c r="BB15" s="499"/>
      <c r="BC15" s="499"/>
    </row>
    <row r="16" spans="1:55" ht="12.75" hidden="1" customHeight="1" outlineLevel="1">
      <c r="A16" s="100" t="s">
        <v>511</v>
      </c>
      <c r="B16" s="285">
        <f t="shared" si="0"/>
        <v>4470</v>
      </c>
      <c r="C16" s="286">
        <f t="shared" si="1"/>
        <v>67060</v>
      </c>
      <c r="D16" s="431">
        <f t="shared" si="2"/>
        <v>67080</v>
      </c>
      <c r="E16" s="289">
        <f t="shared" si="3"/>
        <v>5000</v>
      </c>
      <c r="F16" s="432">
        <f t="shared" si="4"/>
        <v>67070</v>
      </c>
      <c r="G16" s="201">
        <f t="shared" si="5"/>
        <v>-7.0999999999999995E-3</v>
      </c>
      <c r="H16" s="63">
        <f t="shared" si="6"/>
        <v>67600</v>
      </c>
      <c r="I16" s="437">
        <f t="shared" si="7"/>
        <v>67700</v>
      </c>
      <c r="J16" s="437">
        <f t="shared" si="8"/>
        <v>65800</v>
      </c>
      <c r="K16" s="408">
        <f t="shared" si="9"/>
        <v>67550</v>
      </c>
      <c r="L16" s="73">
        <f t="shared" si="10"/>
        <v>96958739331</v>
      </c>
      <c r="M16" s="408">
        <f t="shared" si="11"/>
        <v>146001946</v>
      </c>
      <c r="N16" s="231">
        <f t="shared" si="12"/>
        <v>31272</v>
      </c>
      <c r="O16" s="225">
        <f t="shared" si="13"/>
        <v>45440.708645833336</v>
      </c>
      <c r="P16" s="88">
        <v>15</v>
      </c>
      <c r="Q16" s="239"/>
      <c r="R16" s="270"/>
      <c r="S16" s="246"/>
      <c r="T16" s="267"/>
      <c r="U16" s="236"/>
      <c r="V16" s="194"/>
      <c r="W16" s="198"/>
      <c r="X16" s="151"/>
      <c r="Y16" s="146">
        <f t="shared" si="14"/>
        <v>5</v>
      </c>
      <c r="Z16" s="251">
        <f>IFERROR($C16*(1-$AB$1)/100*INT($Y16),"")</f>
        <v>3352.6646999999998</v>
      </c>
      <c r="AA16" s="553">
        <f>IFERROR($Z16-$Z17,"")</f>
        <v>17.464699999999993</v>
      </c>
      <c r="AB16" s="479"/>
      <c r="AC16" s="468"/>
      <c r="AD16" s="468"/>
      <c r="AE16" s="469"/>
      <c r="AF16" s="469"/>
      <c r="AG16" s="469"/>
      <c r="AH16" s="505"/>
      <c r="AI16" s="498"/>
      <c r="AJ16" s="499"/>
      <c r="AK16" s="499"/>
      <c r="AL16" s="499"/>
      <c r="AM16" s="499"/>
      <c r="AN16" s="499"/>
      <c r="AO16" s="499"/>
      <c r="AP16" s="499"/>
      <c r="AQ16" s="499"/>
      <c r="AR16" s="499"/>
      <c r="AS16" s="499"/>
      <c r="AT16" s="499"/>
      <c r="AU16" s="499"/>
      <c r="AV16" s="499"/>
      <c r="AW16" s="499"/>
      <c r="AX16" s="499"/>
      <c r="AY16" s="499"/>
      <c r="AZ16" s="499"/>
      <c r="BA16" s="499"/>
      <c r="BB16" s="499"/>
      <c r="BC16" s="499"/>
    </row>
    <row r="17" spans="1:55" ht="12.75" hidden="1" customHeight="1" outlineLevel="1">
      <c r="A17" s="125" t="s">
        <v>571</v>
      </c>
      <c r="B17" s="290">
        <f t="shared" si="0"/>
        <v>54</v>
      </c>
      <c r="C17" s="433">
        <f t="shared" si="1"/>
        <v>3762</v>
      </c>
      <c r="D17" s="291">
        <f t="shared" si="2"/>
        <v>3790</v>
      </c>
      <c r="E17" s="292">
        <f t="shared" si="3"/>
        <v>1</v>
      </c>
      <c r="F17" s="434">
        <f t="shared" si="4"/>
        <v>3778</v>
      </c>
      <c r="G17" s="203">
        <f t="shared" si="5"/>
        <v>-7.6E-3</v>
      </c>
      <c r="H17" s="69">
        <f t="shared" si="6"/>
        <v>3800</v>
      </c>
      <c r="I17" s="435">
        <f t="shared" si="7"/>
        <v>3817</v>
      </c>
      <c r="J17" s="436">
        <f t="shared" si="8"/>
        <v>3696.5</v>
      </c>
      <c r="K17" s="407">
        <f t="shared" si="9"/>
        <v>3807</v>
      </c>
      <c r="L17" s="72">
        <f t="shared" si="10"/>
        <v>430613215</v>
      </c>
      <c r="M17" s="407">
        <f t="shared" si="11"/>
        <v>115108</v>
      </c>
      <c r="N17" s="232">
        <f t="shared" si="12"/>
        <v>3105</v>
      </c>
      <c r="O17" s="83">
        <f t="shared" si="13"/>
        <v>45440.70821759259</v>
      </c>
      <c r="P17" s="158">
        <v>16</v>
      </c>
      <c r="Q17" s="238"/>
      <c r="R17" s="269"/>
      <c r="S17" s="247"/>
      <c r="T17" s="266"/>
      <c r="U17" s="237"/>
      <c r="V17" s="195"/>
      <c r="W17" s="159"/>
      <c r="X17" s="160"/>
      <c r="Y17" s="206">
        <f t="shared" ref="Y17" si="23">IFERROR($Z16/($D17*(1+$AB$1)/100),0)</f>
        <v>88.451964829902224</v>
      </c>
      <c r="Z17" s="252">
        <f>IFERROR($D17/100*INT($Y17),"")</f>
        <v>3335.2</v>
      </c>
      <c r="AA17" s="554"/>
      <c r="AB17" s="478"/>
      <c r="AC17" s="465"/>
      <c r="AD17" s="465"/>
      <c r="AE17" s="466"/>
      <c r="AF17" s="466"/>
      <c r="AG17" s="466"/>
      <c r="AH17" s="505"/>
      <c r="AI17" s="498"/>
      <c r="AJ17" s="499"/>
      <c r="AK17" s="499"/>
      <c r="AL17" s="499"/>
      <c r="AM17" s="499"/>
      <c r="AN17" s="499"/>
      <c r="AO17" s="503"/>
      <c r="AP17" s="499"/>
      <c r="AQ17" s="499"/>
      <c r="AR17" s="499"/>
      <c r="AS17" s="499"/>
      <c r="AT17" s="499"/>
      <c r="AU17" s="499"/>
      <c r="AV17" s="499"/>
      <c r="AW17" s="499"/>
      <c r="AX17" s="499"/>
      <c r="AY17" s="499"/>
      <c r="AZ17" s="499"/>
      <c r="BA17" s="499"/>
      <c r="BB17" s="499"/>
      <c r="BC17" s="499"/>
    </row>
    <row r="18" spans="1:55" ht="12.75" hidden="1" customHeight="1" outlineLevel="1">
      <c r="A18" s="126" t="s">
        <v>460</v>
      </c>
      <c r="B18" s="285">
        <f t="shared" si="0"/>
        <v>50</v>
      </c>
      <c r="C18" s="286">
        <f t="shared" si="1"/>
        <v>1.29</v>
      </c>
      <c r="D18" s="423">
        <f t="shared" si="2"/>
        <v>1.3</v>
      </c>
      <c r="E18" s="263">
        <f t="shared" si="3"/>
        <v>465</v>
      </c>
      <c r="F18" s="424">
        <f t="shared" si="4"/>
        <v>1.3</v>
      </c>
      <c r="G18" s="201">
        <f t="shared" si="5"/>
        <v>-1.5300000000000001E-2</v>
      </c>
      <c r="H18" s="102">
        <f t="shared" si="6"/>
        <v>1.31</v>
      </c>
      <c r="I18" s="441">
        <f t="shared" si="7"/>
        <v>1.32</v>
      </c>
      <c r="J18" s="442">
        <f t="shared" si="8"/>
        <v>1.28</v>
      </c>
      <c r="K18" s="411">
        <f t="shared" si="9"/>
        <v>1.3</v>
      </c>
      <c r="L18" s="103">
        <f t="shared" si="10"/>
        <v>5108</v>
      </c>
      <c r="M18" s="411">
        <f t="shared" si="11"/>
        <v>3932</v>
      </c>
      <c r="N18" s="228">
        <f t="shared" si="12"/>
        <v>79</v>
      </c>
      <c r="O18" s="80"/>
      <c r="P18" s="88">
        <v>17</v>
      </c>
      <c r="Q18" s="239"/>
      <c r="R18" s="270"/>
      <c r="S18" s="246"/>
      <c r="T18" s="267"/>
      <c r="U18" s="236"/>
      <c r="V18" s="194"/>
      <c r="W18" s="399"/>
      <c r="X18" s="400"/>
      <c r="Y18" s="401">
        <f t="shared" ref="Y18" si="24">IFERROR(IF($AA$1&lt;1000,INT($AA$1/(D21/100)),100),100)</f>
        <v>100</v>
      </c>
      <c r="Z18" s="402">
        <f>IFERROR($C18*(1-$AB$1)/100*$Y18,"")</f>
        <v>1.289871</v>
      </c>
      <c r="AA18" s="555">
        <f>IFERROR($Z18-$Z19,"")</f>
        <v>0.13307099999999994</v>
      </c>
      <c r="AB18" s="479"/>
      <c r="AC18" s="468"/>
      <c r="AD18" s="468"/>
      <c r="AE18" s="469"/>
      <c r="AF18" s="469"/>
      <c r="AG18" s="469"/>
      <c r="AH18" s="505"/>
      <c r="AI18" s="498"/>
      <c r="AJ18" s="499"/>
      <c r="AK18" s="499"/>
      <c r="AL18" s="499"/>
      <c r="AM18" s="499"/>
      <c r="AN18" s="499"/>
      <c r="AO18" s="499"/>
      <c r="AP18" s="499"/>
      <c r="AQ18" s="499"/>
      <c r="AR18" s="499"/>
      <c r="AS18" s="499"/>
      <c r="AT18" s="499"/>
      <c r="AU18" s="499"/>
      <c r="AV18" s="499"/>
      <c r="AW18" s="499"/>
      <c r="AX18" s="499"/>
      <c r="AY18" s="499"/>
      <c r="AZ18" s="499"/>
      <c r="BA18" s="499"/>
      <c r="BB18" s="499"/>
      <c r="BC18" s="499"/>
    </row>
    <row r="19" spans="1:55" ht="12.75" hidden="1" customHeight="1" outlineLevel="1">
      <c r="A19" s="101" t="s">
        <v>18</v>
      </c>
      <c r="B19" s="258">
        <f t="shared" si="0"/>
        <v>5314</v>
      </c>
      <c r="C19" s="427">
        <f t="shared" si="1"/>
        <v>57.6</v>
      </c>
      <c r="D19" s="287">
        <f t="shared" si="2"/>
        <v>57.84</v>
      </c>
      <c r="E19" s="288">
        <f t="shared" si="3"/>
        <v>9829</v>
      </c>
      <c r="F19" s="428">
        <f t="shared" si="4"/>
        <v>57.8</v>
      </c>
      <c r="G19" s="283">
        <f t="shared" si="5"/>
        <v>1.77E-2</v>
      </c>
      <c r="H19" s="403">
        <f t="shared" si="6"/>
        <v>56.42</v>
      </c>
      <c r="I19" s="443">
        <f t="shared" si="7"/>
        <v>58.5</v>
      </c>
      <c r="J19" s="444">
        <f t="shared" si="8"/>
        <v>55.1</v>
      </c>
      <c r="K19" s="412">
        <f t="shared" si="9"/>
        <v>56.79</v>
      </c>
      <c r="L19" s="404">
        <f t="shared" si="10"/>
        <v>2362617</v>
      </c>
      <c r="M19" s="412">
        <f t="shared" si="11"/>
        <v>4156561</v>
      </c>
      <c r="N19" s="233">
        <f t="shared" si="12"/>
        <v>2058</v>
      </c>
      <c r="O19" s="226">
        <f t="shared" ref="O19:O29" si="25">IF($A19&lt;&gt;"",VLOOKUP($A19,$A$60:$O$199,15,0),"")</f>
        <v>45440.684502314813</v>
      </c>
      <c r="P19" s="87">
        <v>18</v>
      </c>
      <c r="Q19" s="238"/>
      <c r="R19" s="269"/>
      <c r="S19" s="247"/>
      <c r="T19" s="266"/>
      <c r="U19" s="237"/>
      <c r="V19" s="195"/>
      <c r="W19" s="120"/>
      <c r="X19" s="149"/>
      <c r="Y19" s="145">
        <f t="shared" ref="Y19" si="26">IFERROR(INT($Z18/($D19*(1+$AB$1)/100)),0)</f>
        <v>2</v>
      </c>
      <c r="Z19" s="250">
        <f>IFERROR($D19/100*INT($Y19),"")</f>
        <v>1.1568000000000001</v>
      </c>
      <c r="AA19" s="556"/>
      <c r="AB19" s="478"/>
      <c r="AC19" s="465"/>
      <c r="AD19" s="465"/>
      <c r="AE19" s="466"/>
      <c r="AF19" s="466"/>
      <c r="AG19" s="466"/>
      <c r="AH19" s="505"/>
      <c r="AI19" s="498"/>
      <c r="AJ19" s="499"/>
      <c r="AK19" s="499"/>
      <c r="AL19" s="499"/>
      <c r="AM19" s="499"/>
      <c r="AN19" s="499"/>
      <c r="AO19" s="499"/>
      <c r="AP19" s="499"/>
      <c r="AQ19" s="499"/>
      <c r="AR19" s="499"/>
      <c r="AS19" s="499"/>
      <c r="AT19" s="499"/>
      <c r="AU19" s="499"/>
      <c r="AV19" s="499"/>
      <c r="AW19" s="499"/>
      <c r="AX19" s="499"/>
      <c r="AY19" s="499"/>
      <c r="AZ19" s="499"/>
      <c r="BA19" s="499"/>
      <c r="BB19" s="499"/>
      <c r="BC19" s="499"/>
    </row>
    <row r="20" spans="1:55" ht="12.75" hidden="1" customHeight="1" outlineLevel="1">
      <c r="A20" s="100" t="s">
        <v>17</v>
      </c>
      <c r="B20" s="285">
        <f t="shared" si="0"/>
        <v>215870</v>
      </c>
      <c r="C20" s="286">
        <f t="shared" si="1"/>
        <v>55.85</v>
      </c>
      <c r="D20" s="431">
        <f t="shared" si="2"/>
        <v>56.99</v>
      </c>
      <c r="E20" s="289">
        <f t="shared" si="3"/>
        <v>248952</v>
      </c>
      <c r="F20" s="432">
        <f t="shared" si="4"/>
        <v>55.85</v>
      </c>
      <c r="G20" s="201">
        <f t="shared" si="5"/>
        <v>1.61E-2</v>
      </c>
      <c r="H20" s="104">
        <f t="shared" si="6"/>
        <v>56</v>
      </c>
      <c r="I20" s="445">
        <f t="shared" si="7"/>
        <v>57</v>
      </c>
      <c r="J20" s="446">
        <f t="shared" si="8"/>
        <v>55</v>
      </c>
      <c r="K20" s="413">
        <f t="shared" si="9"/>
        <v>54.96</v>
      </c>
      <c r="L20" s="105">
        <f t="shared" si="10"/>
        <v>282820</v>
      </c>
      <c r="M20" s="413">
        <f t="shared" si="11"/>
        <v>508040</v>
      </c>
      <c r="N20" s="231">
        <f t="shared" si="12"/>
        <v>275</v>
      </c>
      <c r="O20" s="225">
        <f t="shared" si="25"/>
        <v>45440.685324074075</v>
      </c>
      <c r="P20" s="88">
        <v>19</v>
      </c>
      <c r="Q20" s="239"/>
      <c r="R20" s="270"/>
      <c r="S20" s="246"/>
      <c r="T20" s="267"/>
      <c r="U20" s="236"/>
      <c r="V20" s="194"/>
      <c r="W20" s="198"/>
      <c r="X20" s="150"/>
      <c r="Y20" s="146">
        <f t="shared" si="14"/>
        <v>2</v>
      </c>
      <c r="Z20" s="251">
        <f>IFERROR($C20*(1-$AB$1)/100*INT($Y20),"")</f>
        <v>1.1168883000000001</v>
      </c>
      <c r="AA20" s="553">
        <f>IFERROR($Z20-$Z21,"")</f>
        <v>1.1168883000000001</v>
      </c>
      <c r="AB20" s="479"/>
      <c r="AC20" s="468"/>
      <c r="AD20" s="468"/>
      <c r="AE20" s="469"/>
      <c r="AF20" s="469"/>
      <c r="AG20" s="469"/>
      <c r="AH20" s="505"/>
      <c r="AI20" s="498"/>
      <c r="AJ20" s="499"/>
      <c r="AK20" s="499"/>
      <c r="AL20" s="499"/>
      <c r="AM20" s="499"/>
      <c r="AN20" s="499"/>
      <c r="AO20" s="499"/>
      <c r="AP20" s="499"/>
      <c r="AQ20" s="499"/>
      <c r="AR20" s="499"/>
      <c r="AS20" s="499"/>
      <c r="AT20" s="499"/>
      <c r="AU20" s="499"/>
      <c r="AV20" s="499"/>
      <c r="AW20" s="499"/>
      <c r="AX20" s="499"/>
      <c r="AY20" s="499"/>
      <c r="AZ20" s="499"/>
      <c r="BA20" s="499"/>
      <c r="BB20" s="499"/>
      <c r="BC20" s="499"/>
    </row>
    <row r="21" spans="1:55" ht="12.75" hidden="1" customHeight="1" outlineLevel="1">
      <c r="A21" s="125" t="s">
        <v>459</v>
      </c>
      <c r="B21" s="290">
        <f t="shared" si="0"/>
        <v>0</v>
      </c>
      <c r="C21" s="433">
        <f t="shared" si="1"/>
        <v>0</v>
      </c>
      <c r="D21" s="291">
        <f t="shared" si="2"/>
        <v>0</v>
      </c>
      <c r="E21" s="292">
        <f t="shared" si="3"/>
        <v>0</v>
      </c>
      <c r="F21" s="434">
        <f t="shared" si="4"/>
        <v>0</v>
      </c>
      <c r="G21" s="203">
        <f t="shared" si="5"/>
        <v>0</v>
      </c>
      <c r="H21" s="156">
        <f t="shared" si="6"/>
        <v>0</v>
      </c>
      <c r="I21" s="447">
        <f t="shared" si="7"/>
        <v>0</v>
      </c>
      <c r="J21" s="448">
        <f t="shared" si="8"/>
        <v>0</v>
      </c>
      <c r="K21" s="414">
        <f t="shared" si="9"/>
        <v>1.3</v>
      </c>
      <c r="L21" s="157">
        <f t="shared" si="10"/>
        <v>0</v>
      </c>
      <c r="M21" s="414">
        <f t="shared" si="11"/>
        <v>0</v>
      </c>
      <c r="N21" s="232">
        <f t="shared" si="12"/>
        <v>0</v>
      </c>
      <c r="O21" s="83">
        <f t="shared" si="25"/>
        <v>0</v>
      </c>
      <c r="P21" s="158">
        <v>20</v>
      </c>
      <c r="Q21" s="238"/>
      <c r="R21" s="269"/>
      <c r="S21" s="247"/>
      <c r="T21" s="266"/>
      <c r="U21" s="237"/>
      <c r="V21" s="195"/>
      <c r="W21" s="159"/>
      <c r="X21" s="160"/>
      <c r="Y21" s="206">
        <f t="shared" ref="Y21" si="27">IFERROR($Z20/($D21*(1+$AB$1)/100),0)</f>
        <v>0</v>
      </c>
      <c r="Z21" s="252">
        <f>IFERROR($D21/100*INT($Y21),"")</f>
        <v>0</v>
      </c>
      <c r="AA21" s="554"/>
      <c r="AB21" s="478"/>
      <c r="AC21" s="465"/>
      <c r="AD21" s="465"/>
      <c r="AE21" s="466"/>
      <c r="AF21" s="466"/>
      <c r="AG21" s="466"/>
      <c r="AH21" s="505"/>
      <c r="AI21" s="498"/>
      <c r="AJ21" s="499"/>
      <c r="AK21" s="499"/>
      <c r="AL21" s="499"/>
      <c r="AM21" s="499"/>
      <c r="AN21" s="499"/>
      <c r="AO21" s="499"/>
      <c r="AP21" s="499"/>
      <c r="AQ21" s="499"/>
      <c r="AR21" s="499"/>
      <c r="AS21" s="499"/>
      <c r="AT21" s="499"/>
      <c r="AU21" s="499"/>
      <c r="AV21" s="499"/>
      <c r="AW21" s="499"/>
      <c r="AX21" s="499"/>
      <c r="AY21" s="499"/>
      <c r="AZ21" s="499"/>
      <c r="BA21" s="499"/>
      <c r="BB21" s="499"/>
      <c r="BC21" s="499"/>
    </row>
    <row r="22" spans="1:55" ht="12.75" hidden="1" customHeight="1" outlineLevel="1">
      <c r="A22" s="126" t="s">
        <v>573</v>
      </c>
      <c r="B22" s="285">
        <f t="shared" si="0"/>
        <v>68</v>
      </c>
      <c r="C22" s="286">
        <f t="shared" si="1"/>
        <v>3.12</v>
      </c>
      <c r="D22" s="423">
        <f t="shared" si="2"/>
        <v>3.15</v>
      </c>
      <c r="E22" s="263">
        <f t="shared" si="3"/>
        <v>71</v>
      </c>
      <c r="F22" s="424">
        <f t="shared" si="4"/>
        <v>3.12</v>
      </c>
      <c r="G22" s="201">
        <f t="shared" si="5"/>
        <v>-9.4999999999999998E-3</v>
      </c>
      <c r="H22" s="102">
        <f t="shared" si="6"/>
        <v>3.16</v>
      </c>
      <c r="I22" s="441">
        <f t="shared" si="7"/>
        <v>3.23</v>
      </c>
      <c r="J22" s="442">
        <f t="shared" si="8"/>
        <v>3.09</v>
      </c>
      <c r="K22" s="411">
        <f t="shared" si="9"/>
        <v>3.15</v>
      </c>
      <c r="L22" s="103">
        <f t="shared" si="10"/>
        <v>37350</v>
      </c>
      <c r="M22" s="415">
        <f t="shared" si="11"/>
        <v>11848</v>
      </c>
      <c r="N22" s="228">
        <f t="shared" si="12"/>
        <v>296</v>
      </c>
      <c r="O22" s="80">
        <f t="shared" si="25"/>
        <v>45440.706631944442</v>
      </c>
      <c r="P22" s="88">
        <v>21</v>
      </c>
      <c r="Q22" s="239"/>
      <c r="R22" s="270"/>
      <c r="S22" s="246"/>
      <c r="T22" s="267"/>
      <c r="U22" s="236"/>
      <c r="V22" s="194"/>
      <c r="W22" s="198"/>
      <c r="X22" s="150"/>
      <c r="Y22" s="147">
        <f t="shared" ref="Y22" si="28">IFERROR(IF($AA$1&lt;1000,INT($AA$1/(D25/100)),100),100)</f>
        <v>100</v>
      </c>
      <c r="Z22" s="249">
        <f>IFERROR($C22*(1-$AB$1)/100*$Y22,"")</f>
        <v>3.119688</v>
      </c>
      <c r="AA22" s="564">
        <f>IFERROR($Z22-$Z23,"")</f>
        <v>0.35968799999999979</v>
      </c>
      <c r="AB22" s="479"/>
      <c r="AC22" s="468"/>
      <c r="AD22" s="468"/>
      <c r="AE22" s="469"/>
      <c r="AF22" s="469"/>
      <c r="AG22" s="469"/>
      <c r="AH22" s="505"/>
      <c r="AI22" s="498"/>
      <c r="AJ22" s="499"/>
      <c r="AK22" s="499"/>
      <c r="AL22" s="499"/>
      <c r="AM22" s="499"/>
      <c r="AN22" s="499"/>
      <c r="AO22" s="499"/>
      <c r="AP22" s="499"/>
      <c r="AQ22" s="499"/>
      <c r="AR22" s="499"/>
      <c r="AS22" s="499"/>
      <c r="AT22" s="499"/>
      <c r="AU22" s="499"/>
      <c r="AV22" s="499"/>
      <c r="AW22" s="499"/>
      <c r="AX22" s="499"/>
      <c r="AY22" s="499"/>
      <c r="AZ22" s="499"/>
      <c r="BA22" s="499"/>
      <c r="BB22" s="499"/>
      <c r="BC22" s="499"/>
    </row>
    <row r="23" spans="1:55" ht="12.75" hidden="1" customHeight="1" outlineLevel="1">
      <c r="A23" s="101" t="s">
        <v>561</v>
      </c>
      <c r="B23" s="258">
        <f t="shared" si="0"/>
        <v>3</v>
      </c>
      <c r="C23" s="427">
        <f t="shared" si="1"/>
        <v>91.6</v>
      </c>
      <c r="D23" s="287">
        <f t="shared" si="2"/>
        <v>92</v>
      </c>
      <c r="E23" s="288">
        <f t="shared" si="3"/>
        <v>11000</v>
      </c>
      <c r="F23" s="428">
        <f t="shared" si="4"/>
        <v>91.9</v>
      </c>
      <c r="G23" s="283">
        <f t="shared" si="5"/>
        <v>1.54E-2</v>
      </c>
      <c r="H23" s="403">
        <f t="shared" si="6"/>
        <v>92</v>
      </c>
      <c r="I23" s="443">
        <f t="shared" si="7"/>
        <v>93.15</v>
      </c>
      <c r="J23" s="444">
        <f t="shared" si="8"/>
        <v>90.5</v>
      </c>
      <c r="K23" s="412">
        <f t="shared" si="9"/>
        <v>90.5</v>
      </c>
      <c r="L23" s="404">
        <f t="shared" si="10"/>
        <v>105306</v>
      </c>
      <c r="M23" s="416">
        <f t="shared" si="11"/>
        <v>114399</v>
      </c>
      <c r="N23" s="229">
        <f t="shared" si="12"/>
        <v>69</v>
      </c>
      <c r="O23" s="81">
        <f t="shared" si="25"/>
        <v>45440.70144675926</v>
      </c>
      <c r="P23" s="87">
        <v>22</v>
      </c>
      <c r="Q23" s="238"/>
      <c r="R23" s="269"/>
      <c r="S23" s="247"/>
      <c r="T23" s="266"/>
      <c r="U23" s="237"/>
      <c r="V23" s="195"/>
      <c r="W23" s="120"/>
      <c r="X23" s="149"/>
      <c r="Y23" s="145">
        <f t="shared" ref="Y23" si="29">IFERROR(INT($Z22/($D23*(1+$AB$1)/100)),0)</f>
        <v>3</v>
      </c>
      <c r="Z23" s="250">
        <f>IFERROR($D23/100*INT($Y23),"")</f>
        <v>2.7600000000000002</v>
      </c>
      <c r="AA23" s="556"/>
      <c r="AB23" s="478"/>
      <c r="AC23" s="465"/>
      <c r="AD23" s="465"/>
      <c r="AE23" s="466"/>
      <c r="AF23" s="466"/>
      <c r="AG23" s="466"/>
      <c r="AH23" s="505"/>
      <c r="AI23" s="498"/>
      <c r="AJ23" s="499"/>
      <c r="AK23" s="499"/>
      <c r="AL23" s="499"/>
      <c r="AM23" s="499"/>
      <c r="AN23" s="499"/>
      <c r="AO23" s="499"/>
      <c r="AP23" s="499"/>
      <c r="AQ23" s="499"/>
      <c r="AR23" s="499"/>
      <c r="AS23" s="499"/>
      <c r="AT23" s="499"/>
      <c r="AU23" s="499"/>
      <c r="AV23" s="499"/>
      <c r="AW23" s="499"/>
      <c r="AX23" s="499"/>
      <c r="AY23" s="499"/>
      <c r="AZ23" s="499"/>
      <c r="BA23" s="499"/>
      <c r="BB23" s="499"/>
      <c r="BC23" s="499"/>
    </row>
    <row r="24" spans="1:55" ht="12.75" hidden="1" customHeight="1" outlineLevel="1">
      <c r="A24" s="100" t="s">
        <v>560</v>
      </c>
      <c r="B24" s="285">
        <f t="shared" si="0"/>
        <v>150000</v>
      </c>
      <c r="C24" s="286">
        <f t="shared" si="1"/>
        <v>86.5</v>
      </c>
      <c r="D24" s="431">
        <f t="shared" si="2"/>
        <v>89.9</v>
      </c>
      <c r="E24" s="289">
        <f t="shared" si="3"/>
        <v>3000</v>
      </c>
      <c r="F24" s="432">
        <f t="shared" si="4"/>
        <v>89.7</v>
      </c>
      <c r="G24" s="201">
        <f t="shared" si="5"/>
        <v>8.8999999999999999E-3</v>
      </c>
      <c r="H24" s="102">
        <f t="shared" si="6"/>
        <v>89.8</v>
      </c>
      <c r="I24" s="437">
        <f t="shared" si="7"/>
        <v>90.06</v>
      </c>
      <c r="J24" s="442">
        <f t="shared" si="8"/>
        <v>89.7</v>
      </c>
      <c r="K24" s="411">
        <f t="shared" si="9"/>
        <v>88.9</v>
      </c>
      <c r="L24" s="103">
        <f t="shared" si="10"/>
        <v>956487</v>
      </c>
      <c r="M24" s="417">
        <f t="shared" si="11"/>
        <v>1064041</v>
      </c>
      <c r="N24" s="228">
        <f t="shared" si="12"/>
        <v>109</v>
      </c>
      <c r="O24" s="80">
        <f t="shared" si="25"/>
        <v>45440.703865740739</v>
      </c>
      <c r="P24" s="88">
        <v>23</v>
      </c>
      <c r="Q24" s="239"/>
      <c r="R24" s="270"/>
      <c r="S24" s="246"/>
      <c r="T24" s="267"/>
      <c r="U24" s="236"/>
      <c r="V24" s="194"/>
      <c r="W24" s="386"/>
      <c r="X24" s="151"/>
      <c r="Y24" s="146">
        <f t="shared" si="14"/>
        <v>3</v>
      </c>
      <c r="Z24" s="251">
        <f>IFERROR($C24*(1-$AB$1)/100*INT($Y24),"")</f>
        <v>2.5947404999999999</v>
      </c>
      <c r="AA24" s="553">
        <f>IFERROR($Z24-$Z25,"")</f>
        <v>2.5947404999999999</v>
      </c>
      <c r="AB24" s="479"/>
      <c r="AC24" s="468"/>
      <c r="AD24" s="468"/>
      <c r="AE24" s="469"/>
      <c r="AF24" s="469"/>
      <c r="AG24" s="469"/>
      <c r="AH24" s="505"/>
      <c r="AI24" s="498"/>
      <c r="AJ24" s="499"/>
      <c r="AK24" s="499"/>
      <c r="AL24" s="499"/>
      <c r="AM24" s="499"/>
      <c r="AN24" s="499"/>
      <c r="AO24" s="499"/>
      <c r="AP24" s="499"/>
      <c r="AQ24" s="499"/>
      <c r="AR24" s="499"/>
      <c r="AS24" s="499"/>
      <c r="AT24" s="499"/>
      <c r="AU24" s="499"/>
      <c r="AV24" s="499"/>
      <c r="AW24" s="499"/>
      <c r="AX24" s="499"/>
      <c r="AY24" s="499"/>
      <c r="AZ24" s="499"/>
      <c r="BA24" s="499"/>
      <c r="BB24" s="499"/>
      <c r="BC24" s="499"/>
    </row>
    <row r="25" spans="1:55" ht="12.75" hidden="1" customHeight="1" outlineLevel="1">
      <c r="A25" s="380" t="s">
        <v>572</v>
      </c>
      <c r="B25" s="381">
        <f t="shared" si="0"/>
        <v>0</v>
      </c>
      <c r="C25" s="449">
        <f t="shared" si="1"/>
        <v>0</v>
      </c>
      <c r="D25" s="382">
        <f t="shared" si="2"/>
        <v>0</v>
      </c>
      <c r="E25" s="383">
        <f t="shared" si="3"/>
        <v>0</v>
      </c>
      <c r="F25" s="450">
        <f t="shared" si="4"/>
        <v>0</v>
      </c>
      <c r="G25" s="346">
        <f t="shared" si="5"/>
        <v>0</v>
      </c>
      <c r="H25" s="384">
        <f t="shared" si="6"/>
        <v>0</v>
      </c>
      <c r="I25" s="451">
        <f t="shared" si="7"/>
        <v>0</v>
      </c>
      <c r="J25" s="452">
        <f t="shared" si="8"/>
        <v>0</v>
      </c>
      <c r="K25" s="540">
        <f t="shared" si="9"/>
        <v>1.885</v>
      </c>
      <c r="L25" s="385">
        <f t="shared" si="10"/>
        <v>0</v>
      </c>
      <c r="M25" s="418">
        <f t="shared" si="11"/>
        <v>0</v>
      </c>
      <c r="N25" s="234">
        <f t="shared" si="12"/>
        <v>0</v>
      </c>
      <c r="O25" s="167">
        <f t="shared" si="25"/>
        <v>0</v>
      </c>
      <c r="P25" s="168">
        <v>24</v>
      </c>
      <c r="Q25" s="238"/>
      <c r="R25" s="269"/>
      <c r="S25" s="247"/>
      <c r="T25" s="266"/>
      <c r="U25" s="237"/>
      <c r="V25" s="195"/>
      <c r="W25" s="354"/>
      <c r="X25" s="355"/>
      <c r="Y25" s="387">
        <f t="shared" ref="Y25" si="30">IFERROR($Z24/($D25*(1+$AB$1)/100),0)</f>
        <v>0</v>
      </c>
      <c r="Z25" s="388">
        <f>IFERROR($D25/100*INT($Y25),"")</f>
        <v>0</v>
      </c>
      <c r="AA25" s="565"/>
      <c r="AB25" s="497"/>
      <c r="AC25" s="475"/>
      <c r="AD25" s="475"/>
      <c r="AE25" s="476"/>
      <c r="AF25" s="476"/>
      <c r="AG25" s="476"/>
      <c r="AH25" s="505"/>
      <c r="AI25" s="498"/>
      <c r="AJ25" s="499"/>
      <c r="AK25" s="499"/>
      <c r="AL25" s="499"/>
      <c r="AM25" s="499"/>
      <c r="AN25" s="499"/>
      <c r="AO25" s="499"/>
      <c r="AP25" s="499"/>
      <c r="AQ25" s="499"/>
      <c r="AR25" s="499"/>
      <c r="AS25" s="499"/>
      <c r="AT25" s="499"/>
      <c r="AU25" s="499"/>
      <c r="AV25" s="499"/>
      <c r="AW25" s="499"/>
      <c r="AX25" s="499"/>
      <c r="AY25" s="499"/>
      <c r="AZ25" s="499"/>
      <c r="BA25" s="499"/>
      <c r="BB25" s="499"/>
      <c r="BC25" s="499"/>
    </row>
    <row r="26" spans="1:55" ht="12.75" customHeight="1" collapsed="1">
      <c r="A26" s="398" t="s">
        <v>14</v>
      </c>
      <c r="B26" s="285">
        <f t="shared" si="0"/>
        <v>11677</v>
      </c>
      <c r="C26" s="286">
        <f>IF(A26&lt;&gt;"",VLOOKUP($A26,$A$30:$N$199,3,0),"")</f>
        <v>55.95</v>
      </c>
      <c r="D26" s="286">
        <f>IF(A26&lt;&gt;"",VLOOKUP($A26,$A$30:$N$199,4,0),"")</f>
        <v>55.96</v>
      </c>
      <c r="E26" s="285">
        <f>IF(A26&lt;&gt;"",VLOOKUP($A26,$A$30:$N$199,5,0),"")</f>
        <v>82</v>
      </c>
      <c r="F26" s="432">
        <f>IF($A26&lt;&gt;"",VLOOKUP($A26,$A$30:$N$199,6,0),"")</f>
        <v>55.95</v>
      </c>
      <c r="G26" s="201">
        <f>IF($A26&lt;&gt;"",VLOOKUP($A26,$A$30:$N$199,7,0),"")</f>
        <v>1.4499999999999999E-2</v>
      </c>
      <c r="H26" s="65">
        <f>IF($A26&lt;&gt;"",VLOOKUP($A26,$A$30:$N$199,8,0),"")</f>
        <v>54.75</v>
      </c>
      <c r="I26" s="425">
        <f>IF($A26&lt;&gt;"",VLOOKUP($A26,$A$30:$N$199,9,0),"")</f>
        <v>56</v>
      </c>
      <c r="J26" s="426">
        <f>IF($A26&lt;&gt;"",VLOOKUP($A26,$A$30:$N$199,10,0),"")</f>
        <v>54.45</v>
      </c>
      <c r="K26" s="405">
        <f>IF($A26&lt;&gt;"",VLOOKUP($A26,$A$30:$N$199,11,0),"")</f>
        <v>55.15</v>
      </c>
      <c r="L26" s="68">
        <f>IF($A26&lt;&gt;"",VLOOKUP($A26,$A$30:$N$199,12,0),"")</f>
        <v>76608234</v>
      </c>
      <c r="M26" s="415">
        <f>IF($A26&lt;&gt;"",VLOOKUP($A26,$A$30:$N$199,13,0),"")</f>
        <v>138971318</v>
      </c>
      <c r="N26" s="228">
        <f t="shared" si="12"/>
        <v>60924</v>
      </c>
      <c r="O26" s="80">
        <f t="shared" si="25"/>
        <v>45440.687581018516</v>
      </c>
      <c r="P26" s="88">
        <v>25</v>
      </c>
      <c r="Q26" s="239"/>
      <c r="R26" s="268"/>
      <c r="S26" s="246"/>
      <c r="T26" s="271"/>
      <c r="U26" s="236"/>
      <c r="V26" s="461"/>
      <c r="W26" s="198"/>
      <c r="X26" s="150"/>
      <c r="Y26" s="313">
        <v>30</v>
      </c>
      <c r="Z26" s="568">
        <f>F27/F26/100</f>
        <v>1.033065236818588E-2</v>
      </c>
      <c r="AA26" s="492" t="str">
        <f>IF(V26&lt;&gt;"",($C26*$V26/100)/($D27/100),"")</f>
        <v/>
      </c>
      <c r="AB26" s="477"/>
      <c r="AC26" s="463"/>
      <c r="AD26" s="463"/>
      <c r="AE26" s="464"/>
      <c r="AF26" s="464"/>
      <c r="AG26" s="464"/>
      <c r="AH26" s="505"/>
      <c r="AI26" s="498"/>
      <c r="AJ26" s="499"/>
      <c r="AK26" s="499"/>
      <c r="AL26" s="499"/>
      <c r="AM26" s="499"/>
      <c r="AN26" s="499"/>
      <c r="AO26" s="499"/>
      <c r="AP26" s="499"/>
      <c r="AQ26" s="499"/>
      <c r="AR26" s="499"/>
      <c r="AS26" s="499"/>
      <c r="AT26" s="499"/>
      <c r="AU26" s="499"/>
      <c r="AV26" s="499"/>
      <c r="AW26" s="499"/>
      <c r="AX26" s="499"/>
      <c r="AY26" s="499"/>
      <c r="AZ26" s="499"/>
      <c r="BA26" s="499"/>
      <c r="BB26" s="499"/>
      <c r="BC26" s="499"/>
    </row>
    <row r="27" spans="1:55" ht="12.75" customHeight="1">
      <c r="A27" s="192" t="s">
        <v>18</v>
      </c>
      <c r="B27" s="453">
        <f t="shared" si="0"/>
        <v>5314</v>
      </c>
      <c r="C27" s="287">
        <f>IF(A27&lt;&gt;"",VLOOKUP($A27,$A$30:$N$199,3,0),"")</f>
        <v>57.6</v>
      </c>
      <c r="D27" s="293">
        <f>IF(A27&lt;&gt;"",VLOOKUP($A27,$A$30:$N$199,4,0),"")</f>
        <v>57.84</v>
      </c>
      <c r="E27" s="453">
        <f>IF(A27&lt;&gt;"",VLOOKUP($A27,$A$30:$N$199,5,0),"")</f>
        <v>9829</v>
      </c>
      <c r="F27" s="428">
        <f>IF($A27&lt;&gt;"",VLOOKUP($A27,$A$30:$N$199,6,0),"")</f>
        <v>57.8</v>
      </c>
      <c r="G27" s="202">
        <f>IF($A27&lt;&gt;"",VLOOKUP($A27,$A$30:$N$199,7,0),"")</f>
        <v>1.77E-2</v>
      </c>
      <c r="H27" s="114">
        <f>IF($A27&lt;&gt;"",VLOOKUP($A27,$A$30:$N$199,8,0),"")</f>
        <v>56.42</v>
      </c>
      <c r="I27" s="429">
        <f>IF($A27&lt;&gt;"",VLOOKUP($A27,$A$30:$N$199,9,0),"")</f>
        <v>58.5</v>
      </c>
      <c r="J27" s="430">
        <f>IF($A27&lt;&gt;"",VLOOKUP($A27,$A$30:$N$199,10,0),"")</f>
        <v>55.1</v>
      </c>
      <c r="K27" s="406">
        <f>IF($A27&lt;&gt;"",VLOOKUP($A27,$A$30:$N$199,11,0),"")</f>
        <v>56.79</v>
      </c>
      <c r="L27" s="115">
        <f>IF($A27&lt;&gt;"",VLOOKUP($A27,$A$30:$N$199,12,0),"")</f>
        <v>2362617</v>
      </c>
      <c r="M27" s="416">
        <f>IF($A27&lt;&gt;"",VLOOKUP($A27,$A$30:$N$199,13,0),"")</f>
        <v>4156561</v>
      </c>
      <c r="N27" s="235">
        <f t="shared" si="12"/>
        <v>2058</v>
      </c>
      <c r="O27" s="227">
        <f t="shared" si="25"/>
        <v>45440.684502314813</v>
      </c>
      <c r="P27" s="87">
        <v>26</v>
      </c>
      <c r="Q27" s="238"/>
      <c r="R27" s="269"/>
      <c r="S27" s="247"/>
      <c r="T27" s="266"/>
      <c r="U27" s="237"/>
      <c r="V27" s="462"/>
      <c r="W27" s="120"/>
      <c r="X27" s="149"/>
      <c r="Y27" s="312">
        <v>30</v>
      </c>
      <c r="Z27" s="569"/>
      <c r="AA27" s="493" t="str">
        <f t="shared" ref="AA27:AA29" si="31">IF(V27&lt;&gt;"",($C27*$V27/100)/($D28/100),"")</f>
        <v/>
      </c>
      <c r="AB27" s="478"/>
      <c r="AC27" s="465"/>
      <c r="AD27" s="465"/>
      <c r="AE27" s="466"/>
      <c r="AF27" s="466"/>
      <c r="AG27" s="466"/>
      <c r="AH27" s="505"/>
      <c r="AI27" s="498"/>
      <c r="AJ27" s="499"/>
      <c r="AK27" s="499"/>
      <c r="AL27" s="499"/>
      <c r="AM27" s="499"/>
      <c r="AN27" s="499"/>
      <c r="AO27" s="499"/>
      <c r="AP27" s="499"/>
      <c r="AQ27" s="499"/>
      <c r="AR27" s="499"/>
      <c r="AS27" s="499"/>
      <c r="AT27" s="499"/>
      <c r="AU27" s="499"/>
      <c r="AV27" s="499"/>
      <c r="AW27" s="499"/>
      <c r="AX27" s="499"/>
      <c r="AY27" s="499"/>
      <c r="AZ27" s="499"/>
      <c r="BA27" s="499"/>
      <c r="BB27" s="499"/>
      <c r="BC27" s="499"/>
    </row>
    <row r="28" spans="1:55" ht="12.75" customHeight="1">
      <c r="A28" s="191" t="s">
        <v>13</v>
      </c>
      <c r="B28" s="285">
        <f t="shared" si="0"/>
        <v>792</v>
      </c>
      <c r="C28" s="286">
        <f>IF(A28&lt;&gt;"",VLOOKUP($A28,$A$30:$N$199,3,0),"")</f>
        <v>66860</v>
      </c>
      <c r="D28" s="286">
        <f>IF(A28&lt;&gt;"",VLOOKUP($A28,$A$30:$N$199,4,0),"")</f>
        <v>66980</v>
      </c>
      <c r="E28" s="285">
        <f>IF(A28&lt;&gt;"",VLOOKUP($A28,$A$30:$N$199,5,0),"")</f>
        <v>3462</v>
      </c>
      <c r="F28" s="424">
        <f>IF($A28&lt;&gt;"",VLOOKUP($A28,$A$30:$N$199,6,0),"")</f>
        <v>66980</v>
      </c>
      <c r="G28" s="201">
        <f>IF($A28&lt;&gt;"",VLOOKUP($A28,$A$30:$N$199,7,0),"")</f>
        <v>-6.1999999999999998E-3</v>
      </c>
      <c r="H28" s="63">
        <f>IF($A28&lt;&gt;"",VLOOKUP($A28,$A$30:$N$199,8,0),"")</f>
        <v>68470</v>
      </c>
      <c r="I28" s="437">
        <f>IF($A28&lt;&gt;"",VLOOKUP($A28,$A$30:$N$199,9,0),"")</f>
        <v>68470</v>
      </c>
      <c r="J28" s="437">
        <f>IF($A28&lt;&gt;"",VLOOKUP($A28,$A$30:$N$199,10,0),"")</f>
        <v>65700</v>
      </c>
      <c r="K28" s="408">
        <f>IF($A28&lt;&gt;"",VLOOKUP($A28,$A$30:$N$199,11,0),"")</f>
        <v>67400</v>
      </c>
      <c r="L28" s="73">
        <f>IF($A28&lt;&gt;"",VLOOKUP($A28,$A$30:$N$199,12,0),"")</f>
        <v>141346119993</v>
      </c>
      <c r="M28" s="417">
        <f>IF($A28&lt;&gt;"",VLOOKUP($A28,$A$30:$N$199,13,0),"")</f>
        <v>213177668</v>
      </c>
      <c r="N28" s="231">
        <f t="shared" si="12"/>
        <v>73252</v>
      </c>
      <c r="O28" s="225">
        <f t="shared" si="25"/>
        <v>45440.687731481485</v>
      </c>
      <c r="P28" s="88">
        <v>27</v>
      </c>
      <c r="Q28" s="239"/>
      <c r="R28" s="268"/>
      <c r="S28" s="246"/>
      <c r="T28" s="271"/>
      <c r="U28" s="236"/>
      <c r="V28" s="459"/>
      <c r="W28" s="198"/>
      <c r="X28" s="150"/>
      <c r="Y28" s="147"/>
      <c r="Z28" s="566">
        <f>F29/F28/100</f>
        <v>1.0328456255598686E-2</v>
      </c>
      <c r="AA28" s="494" t="str">
        <f t="shared" si="31"/>
        <v/>
      </c>
      <c r="AB28" s="479"/>
      <c r="AC28" s="468"/>
      <c r="AD28" s="468"/>
      <c r="AE28" s="469"/>
      <c r="AF28" s="469"/>
      <c r="AG28" s="469"/>
      <c r="AH28" s="506"/>
      <c r="AI28" s="498"/>
      <c r="AJ28" s="499"/>
      <c r="AK28" s="499"/>
      <c r="AL28" s="499"/>
      <c r="AM28" s="499"/>
      <c r="AN28" s="499"/>
      <c r="AO28" s="499"/>
      <c r="AP28" s="499"/>
      <c r="AQ28" s="499"/>
      <c r="AR28" s="499"/>
      <c r="AS28" s="499"/>
      <c r="AT28" s="499"/>
      <c r="AU28" s="499"/>
      <c r="AV28" s="499"/>
      <c r="AW28" s="499"/>
      <c r="AX28" s="499"/>
      <c r="AY28" s="499"/>
      <c r="AZ28" s="499"/>
      <c r="BA28" s="499"/>
      <c r="BB28" s="499"/>
      <c r="BC28" s="499"/>
    </row>
    <row r="29" spans="1:55" ht="12.75" customHeight="1">
      <c r="A29" s="357" t="s">
        <v>16</v>
      </c>
      <c r="B29" s="454">
        <f t="shared" si="0"/>
        <v>1130</v>
      </c>
      <c r="C29" s="358">
        <f>IF(A29&lt;&gt;"",VLOOKUP($A29,$A$30:$N$199,3,0),"")</f>
        <v>68600</v>
      </c>
      <c r="D29" s="359">
        <f>IF(A29&lt;&gt;"",VLOOKUP($A29,$A$30:$N$199,4,0),"")</f>
        <v>69260</v>
      </c>
      <c r="E29" s="454">
        <f>IF(A29&lt;&gt;"",VLOOKUP($A29,$A$30:$N$199,5,0),"")</f>
        <v>3</v>
      </c>
      <c r="F29" s="450">
        <f>IF($A29&lt;&gt;"",VLOOKUP($A29,$A$30:$N$199,6,0),"")</f>
        <v>69180</v>
      </c>
      <c r="G29" s="346">
        <f>IF($A29&lt;&gt;"",VLOOKUP($A29,$A$30:$N$199,7,0),"")</f>
        <v>-2.8000000000000004E-3</v>
      </c>
      <c r="H29" s="347">
        <f>IF($A29&lt;&gt;"",VLOOKUP($A29,$A$30:$N$199,8,0),"")</f>
        <v>69500</v>
      </c>
      <c r="I29" s="455">
        <f>IF($A29&lt;&gt;"",VLOOKUP($A29,$A$30:$N$199,9,0),"")</f>
        <v>69500</v>
      </c>
      <c r="J29" s="456">
        <f>IF($A29&lt;&gt;"",VLOOKUP($A29,$A$30:$N$199,10,0),"")</f>
        <v>67560</v>
      </c>
      <c r="K29" s="422">
        <f>IF($A29&lt;&gt;"",VLOOKUP($A29,$A$30:$N$199,11,0),"")</f>
        <v>69380</v>
      </c>
      <c r="L29" s="351">
        <f>IF($A29&lt;&gt;"",VLOOKUP($A29,$A$30:$N$199,12,0),"")</f>
        <v>6171758203</v>
      </c>
      <c r="M29" s="418">
        <f>IF($A29&lt;&gt;"",VLOOKUP($A29,$A$30:$N$199,13,0),"")</f>
        <v>9018385</v>
      </c>
      <c r="N29" s="234">
        <f t="shared" si="12"/>
        <v>3920</v>
      </c>
      <c r="O29" s="167">
        <f t="shared" si="25"/>
        <v>45440.687638888892</v>
      </c>
      <c r="P29" s="168">
        <v>28</v>
      </c>
      <c r="Q29" s="238"/>
      <c r="R29" s="269"/>
      <c r="S29" s="247"/>
      <c r="T29" s="266"/>
      <c r="U29" s="237"/>
      <c r="V29" s="460"/>
      <c r="W29" s="354"/>
      <c r="X29" s="355"/>
      <c r="Y29" s="360">
        <v>50</v>
      </c>
      <c r="Z29" s="567"/>
      <c r="AA29" s="495" t="str">
        <f t="shared" si="31"/>
        <v/>
      </c>
      <c r="AB29" s="497"/>
      <c r="AC29" s="475"/>
      <c r="AD29" s="475"/>
      <c r="AE29" s="476"/>
      <c r="AF29" s="476"/>
      <c r="AG29" s="476"/>
      <c r="AH29" s="506"/>
      <c r="AI29" s="498"/>
      <c r="AJ29" s="499"/>
      <c r="AK29" s="499"/>
      <c r="AL29" s="499"/>
      <c r="AM29" s="499"/>
      <c r="AN29" s="499"/>
      <c r="AO29" s="499"/>
      <c r="AP29" s="499"/>
      <c r="AQ29" s="499"/>
      <c r="AR29" s="499"/>
      <c r="AS29" s="499"/>
      <c r="AT29" s="499"/>
      <c r="AU29" s="499"/>
      <c r="AV29" s="499"/>
      <c r="AW29" s="499"/>
      <c r="AX29" s="499"/>
      <c r="AY29" s="499"/>
      <c r="AZ29" s="499"/>
      <c r="BA29" s="499"/>
      <c r="BB29" s="499"/>
      <c r="BC29" s="499"/>
    </row>
    <row r="30" spans="1:55" ht="12.75" customHeight="1">
      <c r="A30" s="284" t="s">
        <v>474</v>
      </c>
      <c r="B30" s="259">
        <v>38</v>
      </c>
      <c r="C30" s="518">
        <v>0.3</v>
      </c>
      <c r="D30" s="519">
        <v>0.42</v>
      </c>
      <c r="E30" s="263">
        <v>22</v>
      </c>
      <c r="F30" s="282">
        <v>0.33</v>
      </c>
      <c r="G30" s="201">
        <v>-0.43099999999999999</v>
      </c>
      <c r="H30" s="65">
        <v>0.59</v>
      </c>
      <c r="I30" s="58">
        <v>0.59</v>
      </c>
      <c r="J30" s="85">
        <v>0.3</v>
      </c>
      <c r="K30" s="405">
        <v>0.57999999999999996</v>
      </c>
      <c r="L30" s="68">
        <v>26947</v>
      </c>
      <c r="M30" s="405">
        <v>662</v>
      </c>
      <c r="N30" s="111">
        <v>156</v>
      </c>
      <c r="O30" s="80">
        <v>45440.706018518518</v>
      </c>
      <c r="P30" s="88">
        <v>29</v>
      </c>
      <c r="Q30" s="239"/>
      <c r="R30" s="268"/>
      <c r="S30" s="246"/>
      <c r="T30" s="267"/>
      <c r="U30" s="236"/>
      <c r="V30" s="200"/>
      <c r="W30" s="198"/>
      <c r="X30" s="150"/>
      <c r="Y30" s="273"/>
      <c r="Z30" s="536">
        <f t="shared" ref="Z30:Z39" si="32">IFERROR((NORMSDIST(-(((LN($F$61/_xlfn.CONCAT(MID($A30,5,4),",","8"))+($AS$4+($AS$3^2)/2)*$AS$7)/($AS$3*SQRT($AS$7)))-$AS$3*SQRT($AS$7)))*_xlfn.CONCAT(MID($A30,5,4),",","8")*EXP(-$AS$4*$AS$7)-NORMSDIST(-((LN($F$61/_xlfn.CONCAT(MID($A30,5,4),",","8"))+($AS$4+($AS$3^2)/2)*$AS$7)/($AS$3*SQRT($AS$7))))*$F$61),0)</f>
        <v>1.5200971889151926E-2</v>
      </c>
      <c r="AA30" s="528"/>
      <c r="AB30" s="477"/>
      <c r="AC30" s="463"/>
      <c r="AD30" s="463"/>
      <c r="AE30" s="464"/>
      <c r="AF30" s="464"/>
      <c r="AG30" s="464"/>
      <c r="AH30" s="505"/>
      <c r="AI30" s="498"/>
      <c r="AJ30" s="499"/>
      <c r="AK30" s="499"/>
      <c r="AL30" s="499"/>
      <c r="AM30" s="499"/>
      <c r="AN30" s="499"/>
      <c r="AO30" s="499"/>
      <c r="AP30" s="499"/>
      <c r="AQ30" s="499"/>
      <c r="AR30" s="499"/>
      <c r="AS30" s="499"/>
      <c r="AT30" s="499"/>
      <c r="AU30" s="499"/>
      <c r="AV30" s="499"/>
      <c r="AW30" s="499"/>
      <c r="AX30" s="499"/>
      <c r="AY30" s="499"/>
      <c r="AZ30" s="499"/>
      <c r="BA30" s="499"/>
      <c r="BB30" s="499"/>
      <c r="BC30" s="499"/>
    </row>
    <row r="31" spans="1:55" ht="12.75" customHeight="1">
      <c r="A31" s="110" t="s">
        <v>475</v>
      </c>
      <c r="B31" s="258">
        <v>5</v>
      </c>
      <c r="C31" s="520">
        <v>0.67500000000000004</v>
      </c>
      <c r="D31" s="520">
        <v>0.75</v>
      </c>
      <c r="E31" s="258">
        <v>20</v>
      </c>
      <c r="F31" s="196">
        <v>0.75</v>
      </c>
      <c r="G31" s="202">
        <v>-0.1389</v>
      </c>
      <c r="H31" s="64">
        <v>0.88</v>
      </c>
      <c r="I31" s="56">
        <v>0.98</v>
      </c>
      <c r="J31" s="84">
        <v>0.61</v>
      </c>
      <c r="K31" s="410">
        <v>0.871</v>
      </c>
      <c r="L31" s="62">
        <v>84961</v>
      </c>
      <c r="M31" s="410">
        <v>1042</v>
      </c>
      <c r="N31" s="112">
        <v>199</v>
      </c>
      <c r="O31" s="81">
        <v>45440.704456018517</v>
      </c>
      <c r="P31" s="87">
        <v>30</v>
      </c>
      <c r="Q31" s="238"/>
      <c r="R31" s="269"/>
      <c r="S31" s="247"/>
      <c r="T31" s="266"/>
      <c r="U31" s="237"/>
      <c r="V31" s="199"/>
      <c r="W31" s="120"/>
      <c r="X31" s="149"/>
      <c r="Y31" s="274"/>
      <c r="Z31" s="537">
        <f t="shared" si="32"/>
        <v>5.1936496108250907E-2</v>
      </c>
      <c r="AA31" s="529"/>
      <c r="AB31" s="478"/>
      <c r="AC31" s="465"/>
      <c r="AD31" s="465"/>
      <c r="AE31" s="466"/>
      <c r="AF31" s="466"/>
      <c r="AG31" s="466"/>
      <c r="AH31" s="505"/>
      <c r="AI31" s="498"/>
      <c r="AJ31" s="499"/>
      <c r="AK31" s="499"/>
      <c r="AL31" s="499"/>
      <c r="AM31" s="499"/>
      <c r="AN31" s="499"/>
      <c r="AO31" s="499"/>
      <c r="AP31" s="499"/>
      <c r="AQ31" s="499"/>
      <c r="AR31" s="499"/>
      <c r="AS31" s="499"/>
      <c r="AT31" s="499"/>
      <c r="AU31" s="499"/>
      <c r="AV31" s="499"/>
      <c r="AW31" s="499"/>
      <c r="AX31" s="499"/>
      <c r="AY31" s="499"/>
      <c r="AZ31" s="499"/>
      <c r="BA31" s="499"/>
      <c r="BB31" s="499"/>
      <c r="BC31" s="499"/>
    </row>
    <row r="32" spans="1:55" ht="12.75" customHeight="1">
      <c r="A32" s="284" t="s">
        <v>476</v>
      </c>
      <c r="B32" s="259">
        <v>38</v>
      </c>
      <c r="C32" s="518">
        <v>1.1499999999999999</v>
      </c>
      <c r="D32" s="519">
        <v>1.42</v>
      </c>
      <c r="E32" s="259">
        <v>13</v>
      </c>
      <c r="F32" s="281">
        <v>1.4</v>
      </c>
      <c r="G32" s="201">
        <v>-0.1255</v>
      </c>
      <c r="H32" s="66">
        <v>1.53</v>
      </c>
      <c r="I32" s="57">
        <v>2.0499999999999998</v>
      </c>
      <c r="J32" s="86">
        <v>1</v>
      </c>
      <c r="K32" s="419">
        <v>1.601</v>
      </c>
      <c r="L32" s="67">
        <v>521392</v>
      </c>
      <c r="M32" s="419">
        <v>3945</v>
      </c>
      <c r="N32" s="113">
        <v>804</v>
      </c>
      <c r="O32" s="82">
        <v>45440.708171296297</v>
      </c>
      <c r="P32" s="88">
        <v>31</v>
      </c>
      <c r="Q32" s="239"/>
      <c r="R32" s="270"/>
      <c r="S32" s="246"/>
      <c r="T32" s="267"/>
      <c r="U32" s="236"/>
      <c r="V32" s="200"/>
      <c r="W32" s="198"/>
      <c r="X32" s="170"/>
      <c r="Y32" s="275"/>
      <c r="Z32" s="572">
        <f t="shared" si="32"/>
        <v>0.26153306480620397</v>
      </c>
      <c r="AA32" s="530"/>
      <c r="AB32" s="479"/>
      <c r="AC32" s="468"/>
      <c r="AD32" s="468"/>
      <c r="AE32" s="469"/>
      <c r="AF32" s="469"/>
      <c r="AG32" s="469"/>
      <c r="AH32" s="505"/>
      <c r="AI32" s="498"/>
      <c r="AJ32" s="499"/>
      <c r="AK32" s="499"/>
      <c r="AL32" s="499"/>
      <c r="AM32" s="499"/>
      <c r="AN32" s="499"/>
      <c r="AO32" s="499"/>
      <c r="AP32" s="499"/>
      <c r="AQ32" s="499"/>
      <c r="AR32" s="499"/>
      <c r="AS32" s="499"/>
      <c r="AT32" s="499"/>
      <c r="AU32" s="499"/>
      <c r="AV32" s="499"/>
      <c r="AW32" s="499"/>
      <c r="AX32" s="499"/>
      <c r="AY32" s="499"/>
      <c r="AZ32" s="499"/>
      <c r="BA32" s="499"/>
      <c r="BB32" s="499"/>
      <c r="BC32" s="499"/>
    </row>
    <row r="33" spans="1:55" ht="12.75" customHeight="1">
      <c r="A33" s="255" t="s">
        <v>477</v>
      </c>
      <c r="B33" s="258">
        <v>118</v>
      </c>
      <c r="C33" s="520">
        <v>1.95</v>
      </c>
      <c r="D33" s="520">
        <v>2.4350000000000001</v>
      </c>
      <c r="E33" s="258">
        <v>6</v>
      </c>
      <c r="F33" s="196">
        <v>2.29</v>
      </c>
      <c r="G33" s="202">
        <v>-8.2799999999999999E-2</v>
      </c>
      <c r="H33" s="64">
        <v>2.65</v>
      </c>
      <c r="I33" s="56">
        <v>2.65</v>
      </c>
      <c r="J33" s="84">
        <v>1.8819999999999999</v>
      </c>
      <c r="K33" s="410">
        <v>2.4969999999999999</v>
      </c>
      <c r="L33" s="62">
        <v>599340</v>
      </c>
      <c r="M33" s="410">
        <v>2868</v>
      </c>
      <c r="N33" s="112">
        <v>632</v>
      </c>
      <c r="O33" s="81">
        <v>45440.706458333334</v>
      </c>
      <c r="P33" s="87">
        <v>32</v>
      </c>
      <c r="Q33" s="238"/>
      <c r="R33" s="269"/>
      <c r="S33" s="247"/>
      <c r="T33" s="266"/>
      <c r="U33" s="237"/>
      <c r="V33" s="199"/>
      <c r="W33" s="120"/>
      <c r="X33" s="149"/>
      <c r="Y33" s="274"/>
      <c r="Z33" s="537">
        <f t="shared" si="32"/>
        <v>1.0385199207626918</v>
      </c>
      <c r="AA33" s="529"/>
      <c r="AB33" s="478"/>
      <c r="AC33" s="465"/>
      <c r="AD33" s="465"/>
      <c r="AE33" s="466"/>
      <c r="AF33" s="466"/>
      <c r="AG33" s="466"/>
      <c r="AH33" s="505"/>
      <c r="AI33" s="498"/>
      <c r="AJ33" s="499"/>
      <c r="AK33" s="499"/>
      <c r="AL33" s="499"/>
      <c r="AM33" s="499"/>
      <c r="AN33" s="499"/>
      <c r="AO33" s="499"/>
      <c r="AP33" s="499"/>
      <c r="AQ33" s="499"/>
      <c r="AR33" s="499"/>
      <c r="AS33" s="499"/>
      <c r="AT33" s="499"/>
      <c r="AU33" s="499"/>
      <c r="AV33" s="499"/>
      <c r="AW33" s="499"/>
      <c r="AX33" s="499"/>
      <c r="AY33" s="499"/>
      <c r="AZ33" s="499"/>
      <c r="BA33" s="499"/>
      <c r="BB33" s="499"/>
      <c r="BC33" s="499"/>
    </row>
    <row r="34" spans="1:55" ht="12.75" customHeight="1">
      <c r="A34" s="284" t="s">
        <v>478</v>
      </c>
      <c r="B34" s="259">
        <v>5</v>
      </c>
      <c r="C34" s="518">
        <v>3.66</v>
      </c>
      <c r="D34" s="519">
        <v>4.5</v>
      </c>
      <c r="E34" s="259">
        <v>94</v>
      </c>
      <c r="F34" s="281">
        <v>3.5</v>
      </c>
      <c r="G34" s="201">
        <v>-0.28910000000000002</v>
      </c>
      <c r="H34" s="66">
        <v>5</v>
      </c>
      <c r="I34" s="57">
        <v>5</v>
      </c>
      <c r="J34" s="86">
        <v>3.01</v>
      </c>
      <c r="K34" s="419">
        <v>4.9240000000000004</v>
      </c>
      <c r="L34" s="67">
        <v>650109</v>
      </c>
      <c r="M34" s="419">
        <v>1633</v>
      </c>
      <c r="N34" s="113">
        <v>360</v>
      </c>
      <c r="O34" s="82">
        <v>45440.698530092595</v>
      </c>
      <c r="P34" s="88">
        <v>33</v>
      </c>
      <c r="Q34" s="239"/>
      <c r="R34" s="270"/>
      <c r="S34" s="246"/>
      <c r="T34" s="267"/>
      <c r="U34" s="236"/>
      <c r="V34" s="200"/>
      <c r="W34" s="198"/>
      <c r="X34" s="170"/>
      <c r="Y34" s="275"/>
      <c r="Z34" s="572">
        <f t="shared" si="32"/>
        <v>3.361375352280433</v>
      </c>
      <c r="AA34" s="530"/>
      <c r="AB34" s="479"/>
      <c r="AC34" s="468"/>
      <c r="AD34" s="468"/>
      <c r="AE34" s="469"/>
      <c r="AF34" s="469"/>
      <c r="AG34" s="469"/>
      <c r="AH34" s="505"/>
      <c r="AI34" s="498"/>
      <c r="AJ34" s="499"/>
      <c r="AK34" s="499"/>
      <c r="AL34" s="499"/>
      <c r="AM34" s="499"/>
      <c r="AN34" s="499"/>
      <c r="AO34" s="499"/>
      <c r="AP34" s="499"/>
      <c r="AQ34" s="499"/>
      <c r="AR34" s="499"/>
      <c r="AS34" s="499"/>
      <c r="AT34" s="499"/>
      <c r="AU34" s="499"/>
      <c r="AV34" s="499"/>
      <c r="AW34" s="499"/>
      <c r="AX34" s="499"/>
      <c r="AY34" s="499"/>
      <c r="AZ34" s="499"/>
      <c r="BA34" s="499"/>
      <c r="BB34" s="499"/>
      <c r="BC34" s="499"/>
    </row>
    <row r="35" spans="1:55" ht="12.75" customHeight="1">
      <c r="A35" s="255" t="s">
        <v>479</v>
      </c>
      <c r="B35" s="258">
        <v>7</v>
      </c>
      <c r="C35" s="520">
        <v>9</v>
      </c>
      <c r="D35" s="520">
        <v>9.1489999999999991</v>
      </c>
      <c r="E35" s="258">
        <v>2</v>
      </c>
      <c r="F35" s="196">
        <v>9</v>
      </c>
      <c r="G35" s="202">
        <v>-0.17910000000000001</v>
      </c>
      <c r="H35" s="64">
        <v>8.3000000000000007</v>
      </c>
      <c r="I35" s="56">
        <v>12</v>
      </c>
      <c r="J35" s="84">
        <v>6.4009999999999998</v>
      </c>
      <c r="K35" s="410">
        <v>10.964</v>
      </c>
      <c r="L35" s="62">
        <v>4314529</v>
      </c>
      <c r="M35" s="410">
        <v>5057</v>
      </c>
      <c r="N35" s="112">
        <v>638</v>
      </c>
      <c r="O35" s="81">
        <v>45440.708287037036</v>
      </c>
      <c r="P35" s="87">
        <v>34</v>
      </c>
      <c r="Q35" s="238"/>
      <c r="R35" s="269"/>
      <c r="S35" s="247"/>
      <c r="T35" s="266"/>
      <c r="U35" s="237"/>
      <c r="V35" s="199"/>
      <c r="W35" s="120"/>
      <c r="X35" s="149"/>
      <c r="Y35" s="276"/>
      <c r="Z35" s="537">
        <f t="shared" si="32"/>
        <v>9.1232324988017979</v>
      </c>
      <c r="AA35" s="529"/>
      <c r="AB35" s="478"/>
      <c r="AC35" s="465"/>
      <c r="AD35" s="465"/>
      <c r="AE35" s="466"/>
      <c r="AF35" s="466"/>
      <c r="AG35" s="466"/>
      <c r="AH35" s="505"/>
      <c r="AI35" s="498"/>
      <c r="AJ35" s="499"/>
      <c r="AK35" s="499"/>
      <c r="AL35" s="499"/>
      <c r="AM35" s="499"/>
      <c r="AN35" s="499"/>
      <c r="AO35" s="499"/>
      <c r="AP35" s="499"/>
      <c r="AQ35" s="499"/>
      <c r="AR35" s="499"/>
      <c r="AS35" s="499"/>
      <c r="AT35" s="499"/>
      <c r="AU35" s="499"/>
      <c r="AV35" s="499"/>
      <c r="AW35" s="499"/>
      <c r="AX35" s="499"/>
      <c r="AY35" s="499"/>
      <c r="AZ35" s="499"/>
      <c r="BA35" s="499"/>
      <c r="BB35" s="499"/>
      <c r="BC35" s="499"/>
    </row>
    <row r="36" spans="1:55" ht="12.75" customHeight="1">
      <c r="A36" s="284" t="s">
        <v>480</v>
      </c>
      <c r="B36" s="260">
        <v>1</v>
      </c>
      <c r="C36" s="518">
        <v>18.850000000000001</v>
      </c>
      <c r="D36" s="519">
        <v>18.98</v>
      </c>
      <c r="E36" s="260">
        <v>21</v>
      </c>
      <c r="F36" s="281">
        <v>18.98</v>
      </c>
      <c r="G36" s="201">
        <v>-0.1492</v>
      </c>
      <c r="H36" s="66">
        <v>19.600000000000001</v>
      </c>
      <c r="I36" s="57">
        <v>25</v>
      </c>
      <c r="J36" s="86">
        <v>13.51</v>
      </c>
      <c r="K36" s="419">
        <v>22.31</v>
      </c>
      <c r="L36" s="67">
        <v>7233667</v>
      </c>
      <c r="M36" s="419">
        <v>3914</v>
      </c>
      <c r="N36" s="113">
        <v>539</v>
      </c>
      <c r="O36" s="82">
        <v>45440.707881944443</v>
      </c>
      <c r="P36" s="88">
        <v>35</v>
      </c>
      <c r="Q36" s="239"/>
      <c r="R36" s="270"/>
      <c r="S36" s="246"/>
      <c r="T36" s="267"/>
      <c r="U36" s="236"/>
      <c r="V36" s="200"/>
      <c r="W36" s="198"/>
      <c r="X36" s="170"/>
      <c r="Y36" s="273"/>
      <c r="Z36" s="572">
        <f t="shared" si="32"/>
        <v>21.279312334060592</v>
      </c>
      <c r="AA36" s="530"/>
      <c r="AB36" s="479"/>
      <c r="AC36" s="468"/>
      <c r="AD36" s="468"/>
      <c r="AE36" s="469"/>
      <c r="AF36" s="469"/>
      <c r="AG36" s="469"/>
      <c r="AH36" s="505"/>
      <c r="AI36" s="498"/>
      <c r="AJ36" s="499"/>
      <c r="AK36" s="499"/>
      <c r="AL36" s="499"/>
      <c r="AM36" s="499"/>
      <c r="AN36" s="499"/>
      <c r="AO36" s="499"/>
      <c r="AP36" s="499"/>
      <c r="AQ36" s="499"/>
      <c r="AR36" s="499"/>
      <c r="AS36" s="499"/>
      <c r="AT36" s="499"/>
      <c r="AU36" s="499"/>
      <c r="AV36" s="499"/>
      <c r="AW36" s="499"/>
      <c r="AX36" s="499"/>
      <c r="AY36" s="499"/>
      <c r="AZ36" s="499"/>
      <c r="BA36" s="499"/>
      <c r="BB36" s="499"/>
      <c r="BC36" s="499"/>
    </row>
    <row r="37" spans="1:55" ht="12.75" customHeight="1">
      <c r="A37" s="255" t="s">
        <v>481</v>
      </c>
      <c r="B37" s="258">
        <v>2</v>
      </c>
      <c r="C37" s="520">
        <v>40</v>
      </c>
      <c r="D37" s="520">
        <v>42.6</v>
      </c>
      <c r="E37" s="258">
        <v>87</v>
      </c>
      <c r="F37" s="196">
        <v>42.68</v>
      </c>
      <c r="G37" s="202">
        <v>-5.2600000000000001E-2</v>
      </c>
      <c r="H37" s="64">
        <v>45</v>
      </c>
      <c r="I37" s="56">
        <v>52.99</v>
      </c>
      <c r="J37" s="84">
        <v>30</v>
      </c>
      <c r="K37" s="410">
        <v>45.05</v>
      </c>
      <c r="L37" s="62">
        <v>24518699</v>
      </c>
      <c r="M37" s="410">
        <v>6295</v>
      </c>
      <c r="N37" s="112">
        <v>780</v>
      </c>
      <c r="O37" s="81">
        <v>45440.708020833335</v>
      </c>
      <c r="P37" s="87">
        <v>36</v>
      </c>
      <c r="Q37" s="238"/>
      <c r="R37" s="269"/>
      <c r="S37" s="247"/>
      <c r="T37" s="266"/>
      <c r="U37" s="237"/>
      <c r="V37" s="199"/>
      <c r="W37" s="120"/>
      <c r="X37" s="149"/>
      <c r="Y37" s="274"/>
      <c r="Z37" s="537">
        <f t="shared" si="32"/>
        <v>43.57377975589236</v>
      </c>
      <c r="AA37" s="529"/>
      <c r="AB37" s="478"/>
      <c r="AC37" s="465"/>
      <c r="AD37" s="465"/>
      <c r="AE37" s="466"/>
      <c r="AF37" s="466"/>
      <c r="AG37" s="466"/>
      <c r="AH37" s="506"/>
      <c r="AI37" s="498"/>
      <c r="AJ37" s="499"/>
      <c r="AK37" s="499"/>
      <c r="AL37" s="499"/>
      <c r="AM37" s="499"/>
      <c r="AN37" s="499"/>
      <c r="AO37" s="499"/>
      <c r="AP37" s="499"/>
      <c r="AQ37" s="499"/>
      <c r="AR37" s="499"/>
      <c r="AS37" s="499"/>
      <c r="AT37" s="499"/>
      <c r="AU37" s="499"/>
      <c r="AV37" s="499"/>
      <c r="AW37" s="499"/>
      <c r="AX37" s="499"/>
      <c r="AY37" s="499"/>
      <c r="AZ37" s="499"/>
      <c r="BA37" s="499"/>
      <c r="BB37" s="499"/>
      <c r="BC37" s="499"/>
    </row>
    <row r="38" spans="1:55" ht="12.75" customHeight="1">
      <c r="A38" s="284" t="s">
        <v>482</v>
      </c>
      <c r="B38" s="259">
        <v>2</v>
      </c>
      <c r="C38" s="518">
        <v>72.5</v>
      </c>
      <c r="D38" s="519">
        <v>80</v>
      </c>
      <c r="E38" s="259">
        <v>3</v>
      </c>
      <c r="F38" s="281">
        <v>80</v>
      </c>
      <c r="G38" s="201">
        <v>-3.8399999999999997E-2</v>
      </c>
      <c r="H38" s="66">
        <v>80</v>
      </c>
      <c r="I38" s="57">
        <v>98.99</v>
      </c>
      <c r="J38" s="86">
        <v>59</v>
      </c>
      <c r="K38" s="419">
        <v>83.198999999999998</v>
      </c>
      <c r="L38" s="67">
        <v>43510720</v>
      </c>
      <c r="M38" s="419">
        <v>5992</v>
      </c>
      <c r="N38" s="113">
        <v>977</v>
      </c>
      <c r="O38" s="82">
        <v>45440.708229166667</v>
      </c>
      <c r="P38" s="88">
        <v>37</v>
      </c>
      <c r="Q38" s="239"/>
      <c r="R38" s="270"/>
      <c r="S38" s="246"/>
      <c r="T38" s="267"/>
      <c r="U38" s="236"/>
      <c r="V38" s="200"/>
      <c r="W38" s="198"/>
      <c r="X38" s="170"/>
      <c r="Y38" s="275"/>
      <c r="Z38" s="572">
        <f t="shared" si="32"/>
        <v>79.817124814933777</v>
      </c>
      <c r="AA38" s="530"/>
      <c r="AB38" s="479"/>
      <c r="AC38" s="468"/>
      <c r="AD38" s="468"/>
      <c r="AE38" s="469"/>
      <c r="AF38" s="469"/>
      <c r="AG38" s="469"/>
      <c r="AH38" s="512"/>
      <c r="AI38" s="511"/>
      <c r="AJ38" s="511"/>
      <c r="AK38" s="511"/>
      <c r="AL38" s="511"/>
      <c r="AM38" s="499"/>
      <c r="AN38" s="499"/>
      <c r="AO38" s="499"/>
      <c r="AP38" s="499"/>
      <c r="AQ38" s="499"/>
      <c r="AR38" s="499"/>
      <c r="AS38" s="499"/>
      <c r="AT38" s="499"/>
      <c r="AU38" s="499"/>
      <c r="AV38" s="499"/>
      <c r="AW38" s="499"/>
      <c r="AX38" s="499"/>
      <c r="AY38" s="499"/>
      <c r="AZ38" s="499"/>
      <c r="BA38" s="499"/>
      <c r="BB38" s="499"/>
      <c r="BC38" s="499"/>
    </row>
    <row r="39" spans="1:55" ht="12.75" customHeight="1">
      <c r="A39" s="317" t="s">
        <v>483</v>
      </c>
      <c r="B39" s="318">
        <v>1</v>
      </c>
      <c r="C39" s="521">
        <v>130.01</v>
      </c>
      <c r="D39" s="521">
        <v>132</v>
      </c>
      <c r="E39" s="318">
        <v>83</v>
      </c>
      <c r="F39" s="319">
        <v>132</v>
      </c>
      <c r="G39" s="320">
        <v>-2.7000000000000003E-2</v>
      </c>
      <c r="H39" s="321">
        <v>135</v>
      </c>
      <c r="I39" s="322">
        <v>161</v>
      </c>
      <c r="J39" s="323">
        <v>103</v>
      </c>
      <c r="K39" s="420">
        <v>135.673</v>
      </c>
      <c r="L39" s="324">
        <v>44621253</v>
      </c>
      <c r="M39" s="420">
        <v>3423</v>
      </c>
      <c r="N39" s="301">
        <v>432</v>
      </c>
      <c r="O39" s="302">
        <v>45440.708321759259</v>
      </c>
      <c r="P39" s="303">
        <v>38</v>
      </c>
      <c r="Q39" s="238"/>
      <c r="R39" s="269"/>
      <c r="S39" s="247"/>
      <c r="T39" s="266"/>
      <c r="U39" s="237"/>
      <c r="V39" s="199"/>
      <c r="W39" s="325"/>
      <c r="X39" s="326"/>
      <c r="Y39" s="327"/>
      <c r="Z39" s="538">
        <f t="shared" si="32"/>
        <v>132.96801561857524</v>
      </c>
      <c r="AA39" s="531"/>
      <c r="AB39" s="480"/>
      <c r="AC39" s="471"/>
      <c r="AD39" s="471"/>
      <c r="AE39" s="472"/>
      <c r="AF39" s="472"/>
      <c r="AG39" s="472"/>
      <c r="AH39" s="512"/>
      <c r="AI39" s="511"/>
      <c r="AJ39" s="511"/>
      <c r="AK39" s="511"/>
      <c r="AL39" s="511"/>
      <c r="AM39" s="499"/>
      <c r="AN39" s="499"/>
      <c r="AO39" s="499"/>
      <c r="AP39" s="499"/>
      <c r="AQ39" s="499"/>
      <c r="AR39" s="499"/>
      <c r="AS39" s="499"/>
      <c r="AT39" s="499"/>
      <c r="AU39" s="499"/>
      <c r="AV39" s="499"/>
      <c r="AW39" s="499"/>
      <c r="AX39" s="499"/>
      <c r="AY39" s="499"/>
      <c r="AZ39" s="499"/>
      <c r="BA39" s="499"/>
      <c r="BB39" s="499"/>
      <c r="BC39" s="499"/>
    </row>
    <row r="40" spans="1:55" ht="12.75" customHeight="1">
      <c r="A40" s="253" t="s">
        <v>484</v>
      </c>
      <c r="B40" s="263">
        <v>1</v>
      </c>
      <c r="C40" s="513">
        <v>580</v>
      </c>
      <c r="D40" s="513">
        <v>595</v>
      </c>
      <c r="E40" s="263">
        <v>1</v>
      </c>
      <c r="F40" s="282">
        <v>590</v>
      </c>
      <c r="G40" s="201">
        <v>8.5000000000000006E-3</v>
      </c>
      <c r="H40" s="65">
        <v>560</v>
      </c>
      <c r="I40" s="58">
        <v>645</v>
      </c>
      <c r="J40" s="85">
        <v>530</v>
      </c>
      <c r="K40" s="405">
        <v>585</v>
      </c>
      <c r="L40" s="68">
        <v>20450072</v>
      </c>
      <c r="M40" s="405">
        <v>336</v>
      </c>
      <c r="N40" s="111">
        <v>63</v>
      </c>
      <c r="O40" s="80">
        <v>45440.699652777781</v>
      </c>
      <c r="P40" s="88">
        <v>39</v>
      </c>
      <c r="Q40" s="239"/>
      <c r="R40" s="270"/>
      <c r="S40" s="246"/>
      <c r="T40" s="267"/>
      <c r="U40" s="236"/>
      <c r="V40" s="200"/>
      <c r="W40" s="198"/>
      <c r="X40" s="150"/>
      <c r="Y40" s="273"/>
      <c r="Z40" s="536">
        <f t="shared" ref="Z40:Z49" si="33">IFERROR((NORMSDIST(((LN($F$61/_xlfn.CONCAT(MID($A40,5,4),",","8"))+($AS$4+($AS$2^2)/2)*$AS$7)/($AS$2*SQRT($AS$7))))*$F$61-NORMSDIST((((LN($F$61/_xlfn.CONCAT(MID($A40,5,4),",","8"))+($AS$4+($AS$2^2)/2)*$AS$7)/($AS$2*SQRT($AS$7)))-$AS$2*SQRT(($AS$7))))*(_xlfn.CONCAT(MID($A40,5,4),",","8"))*EXP(-$AS$4*$AS$7)),0)</f>
        <v>573.75021121219334</v>
      </c>
      <c r="AA40" s="530"/>
      <c r="AB40" s="477"/>
      <c r="AC40" s="463"/>
      <c r="AD40" s="463"/>
      <c r="AE40" s="464"/>
      <c r="AF40" s="464"/>
      <c r="AG40" s="464"/>
      <c r="AH40" s="512"/>
      <c r="AI40" s="511"/>
      <c r="AJ40" s="511"/>
      <c r="AK40" s="511"/>
      <c r="AL40" s="511"/>
      <c r="AM40" s="499"/>
      <c r="AN40" s="499"/>
      <c r="AO40" s="499"/>
      <c r="AP40" s="499"/>
      <c r="AQ40" s="499"/>
      <c r="AR40" s="499"/>
      <c r="AS40" s="499"/>
      <c r="AT40" s="499"/>
      <c r="AU40" s="499"/>
      <c r="AV40" s="499"/>
      <c r="AW40" s="499"/>
      <c r="AX40" s="499"/>
      <c r="AY40" s="499"/>
      <c r="AZ40" s="499"/>
      <c r="BA40" s="499"/>
      <c r="BB40" s="499"/>
      <c r="BC40" s="499"/>
    </row>
    <row r="41" spans="1:55" ht="12.75" customHeight="1">
      <c r="A41" s="280" t="s">
        <v>485</v>
      </c>
      <c r="B41" s="264">
        <v>1</v>
      </c>
      <c r="C41" s="520">
        <v>457.03</v>
      </c>
      <c r="D41" s="522">
        <v>470</v>
      </c>
      <c r="E41" s="261">
        <v>5</v>
      </c>
      <c r="F41" s="196">
        <v>464</v>
      </c>
      <c r="G41" s="202">
        <v>4.0000000000000001E-3</v>
      </c>
      <c r="H41" s="64">
        <v>425</v>
      </c>
      <c r="I41" s="56">
        <v>525.17999999999995</v>
      </c>
      <c r="J41" s="84">
        <v>410</v>
      </c>
      <c r="K41" s="410">
        <v>462.10700000000003</v>
      </c>
      <c r="L41" s="62">
        <v>87513755</v>
      </c>
      <c r="M41" s="410">
        <v>1858</v>
      </c>
      <c r="N41" s="112">
        <v>346</v>
      </c>
      <c r="O41" s="81">
        <v>45440.708275462966</v>
      </c>
      <c r="P41" s="87">
        <v>40</v>
      </c>
      <c r="Q41" s="238"/>
      <c r="R41" s="269"/>
      <c r="S41" s="247"/>
      <c r="T41" s="266"/>
      <c r="U41" s="237"/>
      <c r="V41" s="199"/>
      <c r="W41" s="120"/>
      <c r="X41" s="149"/>
      <c r="Y41" s="274"/>
      <c r="Z41" s="537">
        <f t="shared" si="33"/>
        <v>444.45860599307571</v>
      </c>
      <c r="AA41" s="529"/>
      <c r="AB41" s="478"/>
      <c r="AC41" s="465"/>
      <c r="AD41" s="465"/>
      <c r="AE41" s="466"/>
      <c r="AF41" s="466"/>
      <c r="AG41" s="466"/>
      <c r="AH41" s="512"/>
      <c r="AI41" s="511"/>
      <c r="AJ41" s="511"/>
      <c r="AK41" s="511"/>
      <c r="AL41" s="511"/>
      <c r="AM41" s="499"/>
      <c r="AN41" s="499"/>
      <c r="AO41" s="499"/>
      <c r="AP41" s="499"/>
      <c r="AQ41" s="499"/>
      <c r="AR41" s="499"/>
      <c r="AS41" s="499"/>
      <c r="AT41" s="499"/>
      <c r="AU41" s="499"/>
      <c r="AV41" s="499"/>
      <c r="AW41" s="499"/>
      <c r="AX41" s="499"/>
      <c r="AY41" s="499"/>
      <c r="AZ41" s="499"/>
      <c r="BA41" s="499"/>
      <c r="BB41" s="499"/>
      <c r="BC41" s="499"/>
    </row>
    <row r="42" spans="1:55" ht="12.75" customHeight="1">
      <c r="A42" s="284" t="s">
        <v>486</v>
      </c>
      <c r="B42" s="262">
        <v>5</v>
      </c>
      <c r="C42" s="523">
        <v>350</v>
      </c>
      <c r="D42" s="523">
        <v>359</v>
      </c>
      <c r="E42" s="262">
        <v>20</v>
      </c>
      <c r="F42" s="281">
        <v>357</v>
      </c>
      <c r="G42" s="201">
        <v>2.1700000000000001E-2</v>
      </c>
      <c r="H42" s="66">
        <v>350</v>
      </c>
      <c r="I42" s="57">
        <v>400</v>
      </c>
      <c r="J42" s="86">
        <v>302.00200000000001</v>
      </c>
      <c r="K42" s="419">
        <v>349.38799999999998</v>
      </c>
      <c r="L42" s="67">
        <v>96003662</v>
      </c>
      <c r="M42" s="419">
        <v>2679</v>
      </c>
      <c r="N42" s="113">
        <v>424</v>
      </c>
      <c r="O42" s="82">
        <v>45440.707511574074</v>
      </c>
      <c r="P42" s="88">
        <v>41</v>
      </c>
      <c r="Q42" s="239"/>
      <c r="R42" s="270"/>
      <c r="S42" s="246"/>
      <c r="T42" s="267"/>
      <c r="U42" s="236"/>
      <c r="V42" s="200"/>
      <c r="W42" s="198"/>
      <c r="X42" s="170"/>
      <c r="Y42" s="275"/>
      <c r="Z42" s="572">
        <f t="shared" si="33"/>
        <v>329.22224168039656</v>
      </c>
      <c r="AA42" s="530"/>
      <c r="AB42" s="479"/>
      <c r="AC42" s="468"/>
      <c r="AD42" s="468"/>
      <c r="AE42" s="469"/>
      <c r="AF42" s="469"/>
      <c r="AG42" s="469"/>
      <c r="AH42" s="512"/>
      <c r="AI42" s="511"/>
      <c r="AJ42" s="511"/>
      <c r="AK42" s="511"/>
      <c r="AL42" s="511"/>
      <c r="AM42" s="499"/>
      <c r="AN42" s="499"/>
      <c r="AO42" s="499"/>
      <c r="AP42" s="499"/>
      <c r="AQ42" s="499"/>
      <c r="AR42" s="499"/>
      <c r="AS42" s="499"/>
      <c r="AT42" s="499"/>
      <c r="AU42" s="499"/>
      <c r="AV42" s="499"/>
      <c r="AW42" s="499"/>
      <c r="AX42" s="499"/>
      <c r="AY42" s="499"/>
      <c r="AZ42" s="499"/>
      <c r="BA42" s="499"/>
      <c r="BB42" s="499"/>
      <c r="BC42" s="499"/>
    </row>
    <row r="43" spans="1:55" ht="12.75" customHeight="1">
      <c r="A43" s="315" t="s">
        <v>487</v>
      </c>
      <c r="B43" s="264">
        <v>5</v>
      </c>
      <c r="C43" s="520">
        <v>253.21</v>
      </c>
      <c r="D43" s="522">
        <v>256.99900000000002</v>
      </c>
      <c r="E43" s="261">
        <v>2</v>
      </c>
      <c r="F43" s="196">
        <v>253.5</v>
      </c>
      <c r="G43" s="202">
        <v>3.1400000000000004E-2</v>
      </c>
      <c r="H43" s="64">
        <v>255</v>
      </c>
      <c r="I43" s="56">
        <v>293</v>
      </c>
      <c r="J43" s="84">
        <v>211</v>
      </c>
      <c r="K43" s="410">
        <v>245.77199999999999</v>
      </c>
      <c r="L43" s="62">
        <v>748838328</v>
      </c>
      <c r="M43" s="410">
        <v>28779</v>
      </c>
      <c r="N43" s="112">
        <v>2029</v>
      </c>
      <c r="O43" s="81">
        <v>45440.708298611113</v>
      </c>
      <c r="P43" s="87">
        <v>42</v>
      </c>
      <c r="Q43" s="238"/>
      <c r="R43" s="269"/>
      <c r="S43" s="247"/>
      <c r="T43" s="266"/>
      <c r="U43" s="237"/>
      <c r="V43" s="199">
        <v>1</v>
      </c>
      <c r="W43" s="120" t="s">
        <v>580</v>
      </c>
      <c r="X43" s="149">
        <v>26000</v>
      </c>
      <c r="Y43" s="552">
        <f>V43</f>
        <v>1</v>
      </c>
      <c r="Z43" s="537">
        <f t="shared" si="33"/>
        <v>232.10666410781732</v>
      </c>
      <c r="AA43" s="529"/>
      <c r="AB43" s="478"/>
      <c r="AC43" s="465"/>
      <c r="AD43" s="465"/>
      <c r="AE43" s="466"/>
      <c r="AF43" s="466"/>
      <c r="AG43" s="466"/>
      <c r="AH43" s="512"/>
      <c r="AI43" s="511"/>
      <c r="AJ43" s="511"/>
      <c r="AK43" s="511"/>
      <c r="AL43" s="511"/>
      <c r="AM43" s="499"/>
      <c r="AN43" s="499"/>
      <c r="AO43" s="499"/>
      <c r="AP43" s="499"/>
      <c r="AQ43" s="499"/>
      <c r="AR43" s="499"/>
      <c r="AS43" s="499"/>
      <c r="AT43" s="499"/>
      <c r="AU43" s="499"/>
      <c r="AV43" s="499"/>
      <c r="AW43" s="499"/>
      <c r="AX43" s="499"/>
      <c r="AY43" s="499"/>
      <c r="AZ43" s="499"/>
      <c r="BA43" s="499"/>
      <c r="BB43" s="499"/>
      <c r="BC43" s="499"/>
    </row>
    <row r="44" spans="1:55" ht="12.75" customHeight="1">
      <c r="A44" s="284" t="s">
        <v>488</v>
      </c>
      <c r="B44" s="262">
        <v>56</v>
      </c>
      <c r="C44" s="523">
        <v>157</v>
      </c>
      <c r="D44" s="523">
        <v>158</v>
      </c>
      <c r="E44" s="262">
        <v>28</v>
      </c>
      <c r="F44" s="281">
        <v>158</v>
      </c>
      <c r="G44" s="201">
        <v>3.9E-2</v>
      </c>
      <c r="H44" s="66">
        <v>152.5</v>
      </c>
      <c r="I44" s="57">
        <v>189</v>
      </c>
      <c r="J44" s="86">
        <v>122.002</v>
      </c>
      <c r="K44" s="419">
        <v>152.06399999999999</v>
      </c>
      <c r="L44" s="67">
        <v>274050389</v>
      </c>
      <c r="M44" s="419">
        <v>17294</v>
      </c>
      <c r="N44" s="113">
        <v>1838</v>
      </c>
      <c r="O44" s="82">
        <v>45440.708287037036</v>
      </c>
      <c r="P44" s="88">
        <v>43</v>
      </c>
      <c r="Q44" s="239"/>
      <c r="R44" s="270"/>
      <c r="S44" s="246"/>
      <c r="T44" s="267"/>
      <c r="U44" s="236"/>
      <c r="V44" s="200">
        <v>2</v>
      </c>
      <c r="W44" s="198" t="s">
        <v>580</v>
      </c>
      <c r="X44" s="170">
        <v>15997.999999999998</v>
      </c>
      <c r="Y44" s="275">
        <v>2</v>
      </c>
      <c r="Z44" s="572">
        <f t="shared" si="33"/>
        <v>134.17145265353338</v>
      </c>
      <c r="AA44" s="530"/>
      <c r="AB44" s="479"/>
      <c r="AC44" s="468"/>
      <c r="AD44" s="468"/>
      <c r="AE44" s="469"/>
      <c r="AF44" s="469"/>
      <c r="AG44" s="469"/>
      <c r="AH44" s="512"/>
      <c r="AI44" s="511"/>
      <c r="AJ44" s="511"/>
      <c r="AK44" s="511"/>
      <c r="AL44" s="511"/>
      <c r="AM44" s="499"/>
      <c r="AN44" s="499"/>
      <c r="AO44" s="499"/>
      <c r="AP44" s="499"/>
      <c r="AQ44" s="499"/>
      <c r="AR44" s="499"/>
      <c r="AS44" s="499"/>
      <c r="AT44" s="499"/>
      <c r="AU44" s="499"/>
      <c r="AV44" s="499"/>
      <c r="AW44" s="499"/>
      <c r="AX44" s="499"/>
      <c r="AY44" s="499"/>
      <c r="AZ44" s="499"/>
      <c r="BA44" s="499"/>
      <c r="BB44" s="499"/>
      <c r="BC44" s="499"/>
    </row>
    <row r="45" spans="1:55" ht="12.75" customHeight="1">
      <c r="A45" s="315" t="s">
        <v>489</v>
      </c>
      <c r="B45" s="264">
        <v>20</v>
      </c>
      <c r="C45" s="520">
        <v>88.01</v>
      </c>
      <c r="D45" s="522">
        <v>88.998999999999995</v>
      </c>
      <c r="E45" s="261">
        <v>7</v>
      </c>
      <c r="F45" s="196">
        <v>88.998999999999995</v>
      </c>
      <c r="G45" s="202">
        <v>-2.8999999999999998E-2</v>
      </c>
      <c r="H45" s="64">
        <v>90.603999999999999</v>
      </c>
      <c r="I45" s="56">
        <v>109.39</v>
      </c>
      <c r="J45" s="84">
        <v>74</v>
      </c>
      <c r="K45" s="410">
        <v>91.659000000000006</v>
      </c>
      <c r="L45" s="62">
        <v>273797182</v>
      </c>
      <c r="M45" s="410">
        <v>29388</v>
      </c>
      <c r="N45" s="62">
        <v>2279</v>
      </c>
      <c r="O45" s="81">
        <v>45440.70826388889</v>
      </c>
      <c r="P45" s="121">
        <v>44</v>
      </c>
      <c r="Q45" s="240"/>
      <c r="R45" s="269"/>
      <c r="S45" s="247"/>
      <c r="T45" s="266"/>
      <c r="U45" s="237"/>
      <c r="V45" s="199"/>
      <c r="W45" s="120"/>
      <c r="X45" s="149"/>
      <c r="Y45" s="276"/>
      <c r="Z45" s="537">
        <f t="shared" si="33"/>
        <v>70.42728289475167</v>
      </c>
      <c r="AA45" s="529"/>
      <c r="AB45" s="478"/>
      <c r="AC45" s="465"/>
      <c r="AD45" s="465"/>
      <c r="AE45" s="466"/>
      <c r="AF45" s="466"/>
      <c r="AG45" s="466"/>
      <c r="AH45" s="512"/>
      <c r="AI45" s="511"/>
      <c r="AJ45" s="511"/>
      <c r="AK45" s="511"/>
      <c r="AL45" s="511"/>
      <c r="AM45" s="499"/>
      <c r="AN45" s="499"/>
      <c r="AO45" s="499"/>
      <c r="AP45" s="499"/>
      <c r="AQ45" s="499"/>
      <c r="AR45" s="499"/>
      <c r="AS45" s="499"/>
      <c r="AT45" s="499"/>
      <c r="AU45" s="499"/>
      <c r="AV45" s="499"/>
      <c r="AW45" s="499"/>
      <c r="AX45" s="499"/>
      <c r="AY45" s="499"/>
      <c r="AZ45" s="499"/>
      <c r="BA45" s="499"/>
      <c r="BB45" s="499"/>
      <c r="BC45" s="499"/>
    </row>
    <row r="46" spans="1:55" ht="12.75" customHeight="1">
      <c r="A46" s="316" t="s">
        <v>490</v>
      </c>
      <c r="B46" s="262">
        <v>20</v>
      </c>
      <c r="C46" s="523">
        <v>48.6</v>
      </c>
      <c r="D46" s="523">
        <v>50.99</v>
      </c>
      <c r="E46" s="262">
        <v>2</v>
      </c>
      <c r="F46" s="281">
        <v>48.600999999999999</v>
      </c>
      <c r="G46" s="201">
        <v>-4.6799999999999994E-2</v>
      </c>
      <c r="H46" s="66">
        <v>52.5</v>
      </c>
      <c r="I46" s="57">
        <v>62</v>
      </c>
      <c r="J46" s="86">
        <v>43</v>
      </c>
      <c r="K46" s="419">
        <v>50.988</v>
      </c>
      <c r="L46" s="67">
        <v>56556156</v>
      </c>
      <c r="M46" s="419">
        <v>10671</v>
      </c>
      <c r="N46" s="67">
        <v>1090</v>
      </c>
      <c r="O46" s="82">
        <v>45440.708298611113</v>
      </c>
      <c r="P46" s="122">
        <v>45</v>
      </c>
      <c r="Q46" s="239"/>
      <c r="R46" s="270"/>
      <c r="S46" s="246"/>
      <c r="T46" s="267"/>
      <c r="U46" s="236"/>
      <c r="V46" s="200"/>
      <c r="W46" s="198"/>
      <c r="X46" s="170"/>
      <c r="Y46" s="314"/>
      <c r="Z46" s="572">
        <f t="shared" si="33"/>
        <v>33.592548999096266</v>
      </c>
      <c r="AA46" s="530"/>
      <c r="AB46" s="479"/>
      <c r="AC46" s="468"/>
      <c r="AD46" s="468"/>
      <c r="AE46" s="469"/>
      <c r="AF46" s="469"/>
      <c r="AG46" s="469"/>
      <c r="AH46" s="512"/>
      <c r="AI46" s="511"/>
      <c r="AJ46" s="511"/>
      <c r="AK46" s="511"/>
      <c r="AL46" s="511"/>
      <c r="AM46" s="499"/>
      <c r="AN46" s="499"/>
      <c r="AO46" s="499"/>
      <c r="AP46" s="499"/>
      <c r="AQ46" s="499"/>
      <c r="AR46" s="499"/>
      <c r="AS46" s="499"/>
      <c r="AT46" s="499"/>
      <c r="AU46" s="499"/>
      <c r="AV46" s="499"/>
      <c r="AW46" s="499"/>
      <c r="AX46" s="499"/>
      <c r="AY46" s="499"/>
      <c r="AZ46" s="499"/>
      <c r="BA46" s="499"/>
      <c r="BB46" s="499"/>
      <c r="BC46" s="499"/>
    </row>
    <row r="47" spans="1:55" ht="12.75" customHeight="1">
      <c r="A47" s="280" t="s">
        <v>491</v>
      </c>
      <c r="B47" s="264">
        <v>1</v>
      </c>
      <c r="C47" s="520">
        <v>26.2</v>
      </c>
      <c r="D47" s="520">
        <v>27.998000000000001</v>
      </c>
      <c r="E47" s="261">
        <v>5</v>
      </c>
      <c r="F47" s="196">
        <v>26.399000000000001</v>
      </c>
      <c r="G47" s="202">
        <v>-2.8799999999999999E-2</v>
      </c>
      <c r="H47" s="64">
        <v>28</v>
      </c>
      <c r="I47" s="56">
        <v>32</v>
      </c>
      <c r="J47" s="84">
        <v>23.5</v>
      </c>
      <c r="K47" s="410">
        <v>27.183</v>
      </c>
      <c r="L47" s="62">
        <v>17129932</v>
      </c>
      <c r="M47" s="410">
        <v>6240</v>
      </c>
      <c r="N47" s="62">
        <v>750</v>
      </c>
      <c r="O47" s="81">
        <v>45440.708321759259</v>
      </c>
      <c r="P47" s="123">
        <v>46</v>
      </c>
      <c r="Q47" s="240"/>
      <c r="R47" s="269"/>
      <c r="S47" s="247"/>
      <c r="T47" s="266"/>
      <c r="U47" s="237"/>
      <c r="V47" s="199"/>
      <c r="W47" s="120"/>
      <c r="X47" s="149"/>
      <c r="Y47" s="274"/>
      <c r="Z47" s="537">
        <f t="shared" si="33"/>
        <v>14.611681901637724</v>
      </c>
      <c r="AA47" s="529"/>
      <c r="AB47" s="478"/>
      <c r="AC47" s="465"/>
      <c r="AD47" s="465"/>
      <c r="AE47" s="466"/>
      <c r="AF47" s="466"/>
      <c r="AG47" s="466"/>
      <c r="AH47" s="512"/>
      <c r="AI47" s="511"/>
      <c r="AJ47" s="511"/>
      <c r="AK47" s="511"/>
      <c r="AL47" s="511"/>
      <c r="AM47" s="499"/>
      <c r="AN47" s="499"/>
      <c r="AO47" s="499"/>
      <c r="AP47" s="499"/>
      <c r="AQ47" s="499"/>
      <c r="AR47" s="499"/>
      <c r="AS47" s="499"/>
      <c r="AT47" s="499"/>
      <c r="AU47" s="499"/>
      <c r="AV47" s="499"/>
      <c r="AW47" s="499"/>
      <c r="AX47" s="499"/>
      <c r="AY47" s="499"/>
      <c r="AZ47" s="499"/>
      <c r="BA47" s="499"/>
      <c r="BB47" s="499"/>
      <c r="BC47" s="499"/>
    </row>
    <row r="48" spans="1:55" ht="12.75" customHeight="1">
      <c r="A48" s="253" t="s">
        <v>492</v>
      </c>
      <c r="B48" s="262">
        <v>1</v>
      </c>
      <c r="C48" s="523">
        <v>15.13</v>
      </c>
      <c r="D48" s="524">
        <v>16.45</v>
      </c>
      <c r="E48" s="262">
        <v>1</v>
      </c>
      <c r="F48" s="281">
        <v>15.13</v>
      </c>
      <c r="G48" s="201">
        <v>-0.13980000000000001</v>
      </c>
      <c r="H48" s="66">
        <v>18</v>
      </c>
      <c r="I48" s="57">
        <v>19</v>
      </c>
      <c r="J48" s="86">
        <v>15</v>
      </c>
      <c r="K48" s="419">
        <v>17.59</v>
      </c>
      <c r="L48" s="67">
        <v>5335801</v>
      </c>
      <c r="M48" s="419">
        <v>3105</v>
      </c>
      <c r="N48" s="67">
        <v>618</v>
      </c>
      <c r="O48" s="82">
        <v>45440.70826388889</v>
      </c>
      <c r="P48" s="122">
        <v>47</v>
      </c>
      <c r="Q48" s="239"/>
      <c r="R48" s="270"/>
      <c r="S48" s="246"/>
      <c r="T48" s="267"/>
      <c r="U48" s="236"/>
      <c r="V48" s="200"/>
      <c r="W48" s="198"/>
      <c r="X48" s="170"/>
      <c r="Y48" s="275"/>
      <c r="Z48" s="572">
        <f t="shared" si="33"/>
        <v>5.8263826272168444</v>
      </c>
      <c r="AA48" s="530"/>
      <c r="AB48" s="479"/>
      <c r="AC48" s="468"/>
      <c r="AD48" s="468"/>
      <c r="AE48" s="469"/>
      <c r="AF48" s="469"/>
      <c r="AG48" s="469"/>
      <c r="AH48" s="510"/>
      <c r="AI48" s="511"/>
      <c r="AJ48" s="511"/>
      <c r="AK48" s="511"/>
      <c r="AL48" s="511"/>
      <c r="AM48" s="499"/>
      <c r="AN48" s="499"/>
      <c r="AO48" s="499"/>
      <c r="AP48" s="499"/>
      <c r="AQ48" s="499"/>
      <c r="AR48" s="499"/>
      <c r="AS48" s="499"/>
      <c r="AT48" s="499"/>
      <c r="AU48" s="499"/>
      <c r="AV48" s="499"/>
      <c r="AW48" s="499"/>
      <c r="AX48" s="499"/>
      <c r="AY48" s="499"/>
      <c r="AZ48" s="499"/>
      <c r="BA48" s="499"/>
      <c r="BB48" s="499"/>
      <c r="BC48" s="499"/>
    </row>
    <row r="49" spans="1:55" ht="12.75" customHeight="1">
      <c r="A49" s="328" t="s">
        <v>493</v>
      </c>
      <c r="B49" s="329">
        <v>2</v>
      </c>
      <c r="C49" s="525">
        <v>10.201000000000001</v>
      </c>
      <c r="D49" s="525">
        <v>10.5</v>
      </c>
      <c r="E49" s="329">
        <v>47</v>
      </c>
      <c r="F49" s="330">
        <v>10.23</v>
      </c>
      <c r="G49" s="331">
        <v>-0.1351</v>
      </c>
      <c r="H49" s="332">
        <v>12.9</v>
      </c>
      <c r="I49" s="333">
        <v>13.898</v>
      </c>
      <c r="J49" s="334">
        <v>10.199999999999999</v>
      </c>
      <c r="K49" s="421">
        <v>11.829000000000001</v>
      </c>
      <c r="L49" s="335">
        <v>8333725</v>
      </c>
      <c r="M49" s="421">
        <v>7005</v>
      </c>
      <c r="N49" s="304">
        <v>900</v>
      </c>
      <c r="O49" s="305">
        <v>45440.708113425928</v>
      </c>
      <c r="P49" s="306">
        <v>48</v>
      </c>
      <c r="Q49" s="238"/>
      <c r="R49" s="269"/>
      <c r="S49" s="247"/>
      <c r="T49" s="266"/>
      <c r="U49" s="237"/>
      <c r="V49" s="199"/>
      <c r="W49" s="336"/>
      <c r="X49" s="337"/>
      <c r="Y49" s="338"/>
      <c r="Z49" s="570">
        <f t="shared" si="33"/>
        <v>2.1429804875696945</v>
      </c>
      <c r="AA49" s="532"/>
      <c r="AB49" s="481"/>
      <c r="AC49" s="473"/>
      <c r="AD49" s="473"/>
      <c r="AE49" s="474"/>
      <c r="AF49" s="474"/>
      <c r="AG49" s="474"/>
      <c r="AH49" s="510"/>
      <c r="AI49" s="511"/>
      <c r="AJ49" s="511"/>
      <c r="AK49" s="511"/>
      <c r="AL49" s="511"/>
      <c r="AM49" s="499"/>
      <c r="AN49" s="499"/>
      <c r="AO49" s="499"/>
      <c r="AP49" s="499"/>
      <c r="AQ49" s="499"/>
      <c r="AR49" s="499"/>
      <c r="AS49" s="499"/>
      <c r="AT49" s="499"/>
      <c r="AU49" s="499"/>
      <c r="AV49" s="499"/>
      <c r="AW49" s="499"/>
      <c r="AX49" s="499"/>
      <c r="AY49" s="499"/>
      <c r="AZ49" s="499"/>
      <c r="BA49" s="499"/>
      <c r="BB49" s="499"/>
      <c r="BC49" s="499"/>
    </row>
    <row r="50" spans="1:55" ht="12.75" customHeight="1">
      <c r="A50" s="308" t="s">
        <v>499</v>
      </c>
      <c r="B50" s="259"/>
      <c r="C50" s="518"/>
      <c r="D50" s="519"/>
      <c r="E50" s="263"/>
      <c r="F50" s="282"/>
      <c r="G50" s="201"/>
      <c r="H50" s="65"/>
      <c r="I50" s="58"/>
      <c r="J50" s="85"/>
      <c r="K50" s="405"/>
      <c r="L50" s="68"/>
      <c r="M50" s="405"/>
      <c r="N50" s="68"/>
      <c r="O50" s="80"/>
      <c r="P50" s="122">
        <v>49</v>
      </c>
      <c r="Q50" s="239"/>
      <c r="R50" s="270"/>
      <c r="S50" s="246"/>
      <c r="T50" s="267"/>
      <c r="U50" s="236"/>
      <c r="V50" s="200"/>
      <c r="W50" s="198"/>
      <c r="X50" s="150"/>
      <c r="Y50" s="307"/>
      <c r="Z50" s="536">
        <f>IFERROR((NORMSDIST(-(((LN($F$61/_xlfn.CONCAT(MID($A50,5,4),",","8"))+($AS$4+($AS$3^2)/2)*$AS$7)/($AS$3*SQRT($AS$7)))-$AS$3*SQRT($AS$7)))*_xlfn.CONCAT(MID($A50,5,4),",","8")*EXP(-$AS$4*$AS$7)-NORMSDIST(-((LN($F$61/_xlfn.CONCAT(MID($A50,5,4),",","8"))+($AS$4+($AS$3^2)/2)*$AS$7)/($AS$3*SQRT($AS$7))))*$F$61),0)</f>
        <v>0.26153306480620397</v>
      </c>
      <c r="AA50" s="509"/>
      <c r="AB50" s="477"/>
      <c r="AC50" s="463"/>
      <c r="AD50" s="463"/>
      <c r="AE50" s="464"/>
      <c r="AF50" s="464"/>
      <c r="AG50" s="464"/>
      <c r="AH50" s="507"/>
      <c r="AI50" s="500"/>
      <c r="AJ50" s="500"/>
      <c r="AK50" s="500"/>
      <c r="AL50" s="499"/>
      <c r="AM50" s="499"/>
      <c r="AN50" s="499"/>
      <c r="AO50" s="499"/>
      <c r="AP50" s="499"/>
      <c r="AQ50" s="499"/>
      <c r="AR50" s="499"/>
      <c r="AS50" s="499"/>
      <c r="AT50" s="499"/>
      <c r="AU50" s="499"/>
      <c r="AV50" s="499"/>
      <c r="AW50" s="499"/>
      <c r="AX50" s="499"/>
      <c r="AY50" s="499"/>
      <c r="AZ50" s="499"/>
      <c r="BA50" s="499"/>
      <c r="BB50" s="499"/>
      <c r="BC50" s="499"/>
    </row>
    <row r="51" spans="1:55" ht="12.75" customHeight="1">
      <c r="A51" s="309" t="s">
        <v>500</v>
      </c>
      <c r="B51" s="258"/>
      <c r="C51" s="520"/>
      <c r="D51" s="520">
        <v>22</v>
      </c>
      <c r="E51" s="258">
        <v>5</v>
      </c>
      <c r="F51" s="196"/>
      <c r="G51" s="202"/>
      <c r="H51" s="64"/>
      <c r="I51" s="56"/>
      <c r="J51" s="84"/>
      <c r="K51" s="410">
        <v>30</v>
      </c>
      <c r="L51" s="62"/>
      <c r="M51" s="410"/>
      <c r="N51" s="62"/>
      <c r="O51" s="81"/>
      <c r="P51" s="123">
        <v>50</v>
      </c>
      <c r="Q51" s="240"/>
      <c r="R51" s="269"/>
      <c r="S51" s="247"/>
      <c r="T51" s="266"/>
      <c r="U51" s="237"/>
      <c r="V51" s="199"/>
      <c r="W51" s="120"/>
      <c r="X51" s="149"/>
      <c r="Y51" s="164"/>
      <c r="Z51" s="537">
        <f>IFERROR((NORMSDIST(-(((LN($F$61/_xlfn.CONCAT(MID($A51,5,4),",","8"))+($AS$4+($AS$3^2)/2)*$AS$7)/($AS$3*SQRT($AS$7)))-$AS$3*SQRT($AS$7)))*_xlfn.CONCAT(MID($A51,5,4),",","8")*EXP(-$AS$4*$AS$7)-NORMSDIST(-((LN($F$61/_xlfn.CONCAT(MID($A51,5,4),",","8"))+($AS$4+($AS$3^2)/2)*$AS$7)/($AS$3*SQRT($AS$7))))*$F$61),0)</f>
        <v>1.0385199207626918</v>
      </c>
      <c r="AA51" s="508"/>
      <c r="AB51" s="478"/>
      <c r="AC51" s="465"/>
      <c r="AD51" s="465"/>
      <c r="AE51" s="466"/>
      <c r="AF51" s="466"/>
      <c r="AG51" s="466"/>
      <c r="AH51" s="507"/>
      <c r="AI51" s="500"/>
      <c r="AJ51" s="500"/>
      <c r="AK51" s="500"/>
      <c r="AL51" s="499"/>
      <c r="AM51" s="499"/>
      <c r="AN51" s="499"/>
      <c r="AO51" s="499"/>
      <c r="AP51" s="499"/>
      <c r="AQ51" s="499"/>
      <c r="AR51" s="499"/>
      <c r="AS51" s="499"/>
      <c r="AT51" s="499"/>
      <c r="AU51" s="499"/>
      <c r="AV51" s="499"/>
      <c r="AW51" s="499"/>
      <c r="AX51" s="499"/>
      <c r="AY51" s="499"/>
      <c r="AZ51" s="499"/>
      <c r="BA51" s="499"/>
      <c r="BB51" s="499"/>
      <c r="BC51" s="499"/>
    </row>
    <row r="52" spans="1:55" ht="12.75" customHeight="1">
      <c r="A52" s="308" t="s">
        <v>501</v>
      </c>
      <c r="B52" s="259">
        <v>1</v>
      </c>
      <c r="C52" s="523">
        <v>20</v>
      </c>
      <c r="D52" s="523">
        <v>75</v>
      </c>
      <c r="E52" s="263">
        <v>2</v>
      </c>
      <c r="F52" s="281"/>
      <c r="G52" s="201"/>
      <c r="H52" s="66"/>
      <c r="I52" s="57"/>
      <c r="J52" s="86"/>
      <c r="K52" s="419"/>
      <c r="L52" s="67"/>
      <c r="M52" s="419"/>
      <c r="N52" s="67"/>
      <c r="O52" s="82"/>
      <c r="P52" s="122">
        <v>51</v>
      </c>
      <c r="Q52" s="239"/>
      <c r="R52" s="270"/>
      <c r="S52" s="246"/>
      <c r="T52" s="267"/>
      <c r="U52" s="236"/>
      <c r="V52" s="200"/>
      <c r="W52" s="198"/>
      <c r="X52" s="170"/>
      <c r="Y52" s="165"/>
      <c r="Z52" s="572">
        <f>IFERROR((NORMSDIST(-(((LN($F$61/_xlfn.CONCAT(MID($A52,5,4),",","8"))+($AS$4+($AS$3^2)/2)*$AS$7)/($AS$3*SQRT($AS$7)))-$AS$3*SQRT($AS$7)))*_xlfn.CONCAT(MID($A52,5,4),",","8")*EXP(-$AS$4*$AS$7)-NORMSDIST(-((LN($F$61/_xlfn.CONCAT(MID($A52,5,4),",","8"))+($AS$4+($AS$3^2)/2)*$AS$7)/($AS$3*SQRT($AS$7))))*$F$61),0)</f>
        <v>3.361375352280433</v>
      </c>
      <c r="AA52" s="509"/>
      <c r="AB52" s="479"/>
      <c r="AC52" s="468"/>
      <c r="AD52" s="468"/>
      <c r="AE52" s="469"/>
      <c r="AF52" s="469"/>
      <c r="AG52" s="469"/>
      <c r="AH52" s="507"/>
      <c r="AI52" s="500"/>
      <c r="AJ52" s="500"/>
      <c r="AK52" s="500"/>
      <c r="AL52" s="499"/>
      <c r="AM52" s="499"/>
      <c r="AN52" s="499"/>
      <c r="AO52" s="499"/>
      <c r="AP52" s="499"/>
      <c r="AQ52" s="499"/>
      <c r="AR52" s="499"/>
      <c r="AS52" s="499"/>
      <c r="AT52" s="499"/>
      <c r="AU52" s="499"/>
      <c r="AV52" s="499"/>
      <c r="AW52" s="499"/>
      <c r="AX52" s="499"/>
      <c r="AY52" s="499"/>
      <c r="AZ52" s="499"/>
      <c r="BA52" s="499"/>
      <c r="BB52" s="499"/>
      <c r="BC52" s="499"/>
    </row>
    <row r="53" spans="1:55" ht="12.75" customHeight="1">
      <c r="A53" s="309" t="s">
        <v>502</v>
      </c>
      <c r="B53" s="258"/>
      <c r="C53" s="520"/>
      <c r="D53" s="522">
        <v>101</v>
      </c>
      <c r="E53" s="258">
        <v>1</v>
      </c>
      <c r="F53" s="196"/>
      <c r="G53" s="202"/>
      <c r="H53" s="64"/>
      <c r="I53" s="56"/>
      <c r="J53" s="84"/>
      <c r="K53" s="410"/>
      <c r="L53" s="62"/>
      <c r="M53" s="410"/>
      <c r="N53" s="62"/>
      <c r="O53" s="81"/>
      <c r="P53" s="123">
        <v>52</v>
      </c>
      <c r="Q53" s="240"/>
      <c r="R53" s="269"/>
      <c r="S53" s="247"/>
      <c r="T53" s="266"/>
      <c r="U53" s="237"/>
      <c r="V53" s="199"/>
      <c r="W53" s="120"/>
      <c r="X53" s="149"/>
      <c r="Y53" s="164"/>
      <c r="Z53" s="537">
        <f>IFERROR((NORMSDIST(-(((LN($F$61/_xlfn.CONCAT(MID($A53,5,4),",","8"))+($AS$4+($AS$3^2)/2)*$AS$7)/($AS$3*SQRT($AS$7)))-$AS$3*SQRT($AS$7)))*_xlfn.CONCAT(MID($A53,5,4),",","8")*EXP(-$AS$4*$AS$7)-NORMSDIST(-((LN($F$61/_xlfn.CONCAT(MID($A53,5,4),",","8"))+($AS$4+($AS$3^2)/2)*$AS$7)/($AS$3*SQRT($AS$7))))*$F$61),0)</f>
        <v>9.1232324988017979</v>
      </c>
      <c r="AA53" s="508"/>
      <c r="AB53" s="478"/>
      <c r="AC53" s="465"/>
      <c r="AD53" s="465"/>
      <c r="AE53" s="466"/>
      <c r="AF53" s="466"/>
      <c r="AG53" s="466"/>
      <c r="AH53" s="507"/>
      <c r="AI53" s="500"/>
      <c r="AJ53" s="500"/>
      <c r="AK53" s="500"/>
      <c r="AL53" s="499"/>
      <c r="AM53" s="499"/>
      <c r="AN53" s="499"/>
      <c r="AO53" s="499"/>
      <c r="AP53" s="499"/>
      <c r="AQ53" s="499"/>
      <c r="AR53" s="499"/>
      <c r="AS53" s="499"/>
      <c r="AT53" s="499"/>
      <c r="AU53" s="499"/>
      <c r="AV53" s="499"/>
      <c r="AW53" s="499"/>
      <c r="AX53" s="499"/>
      <c r="AY53" s="499"/>
      <c r="AZ53" s="499"/>
      <c r="BA53" s="499"/>
      <c r="BB53" s="499"/>
      <c r="BC53" s="499"/>
    </row>
    <row r="54" spans="1:55" ht="12.75" customHeight="1">
      <c r="A54" s="308" t="s">
        <v>503</v>
      </c>
      <c r="B54" s="265"/>
      <c r="C54" s="523"/>
      <c r="D54" s="523">
        <v>100</v>
      </c>
      <c r="E54" s="262">
        <v>10</v>
      </c>
      <c r="F54" s="281"/>
      <c r="G54" s="201"/>
      <c r="H54" s="66"/>
      <c r="I54" s="57"/>
      <c r="J54" s="86"/>
      <c r="K54" s="419">
        <v>67.566000000000003</v>
      </c>
      <c r="L54" s="67"/>
      <c r="M54" s="419"/>
      <c r="N54" s="67"/>
      <c r="O54" s="82"/>
      <c r="P54" s="193">
        <v>53</v>
      </c>
      <c r="Q54" s="239"/>
      <c r="R54" s="270"/>
      <c r="S54" s="246"/>
      <c r="T54" s="267"/>
      <c r="U54" s="236"/>
      <c r="V54" s="200"/>
      <c r="W54" s="198"/>
      <c r="X54" s="151"/>
      <c r="Y54" s="165"/>
      <c r="Z54" s="572">
        <f>IFERROR((NORMSDIST(-(((LN($F$61/_xlfn.CONCAT(MID($A54,5,4),",","8"))+($AS$4+($AS$3^2)/2)*$AS$7)/($AS$3*SQRT($AS$7)))-$AS$3*SQRT($AS$7)))*_xlfn.CONCAT(MID($A54,5,4),",","8")*EXP(-$AS$4*$AS$7)-NORMSDIST(-((LN($F$61/_xlfn.CONCAT(MID($A54,5,4),",","8"))+($AS$4+($AS$3^2)/2)*$AS$7)/($AS$3*SQRT($AS$7))))*$F$61),0)</f>
        <v>21.279312334060592</v>
      </c>
      <c r="AA54" s="533"/>
      <c r="AB54" s="479"/>
      <c r="AC54" s="468"/>
      <c r="AD54" s="468"/>
      <c r="AE54" s="469"/>
      <c r="AF54" s="469"/>
      <c r="AG54" s="469"/>
      <c r="AH54" s="507"/>
      <c r="AI54" s="500"/>
      <c r="AJ54" s="500"/>
      <c r="AK54" s="500"/>
      <c r="AL54" s="499"/>
      <c r="AM54" s="499"/>
      <c r="AN54" s="499"/>
      <c r="AO54" s="499"/>
      <c r="AP54" s="499"/>
      <c r="AQ54" s="499"/>
      <c r="AR54" s="499"/>
      <c r="AS54" s="499"/>
      <c r="AT54" s="499"/>
      <c r="AU54" s="499"/>
      <c r="AV54" s="499"/>
      <c r="AW54" s="499"/>
      <c r="AX54" s="499"/>
      <c r="AY54" s="499"/>
      <c r="AZ54" s="499"/>
      <c r="BA54" s="499"/>
      <c r="BB54" s="499"/>
      <c r="BC54" s="499"/>
    </row>
    <row r="55" spans="1:55" ht="12.75" customHeight="1">
      <c r="A55" s="310" t="s">
        <v>494</v>
      </c>
      <c r="B55" s="264">
        <v>5</v>
      </c>
      <c r="C55" s="520">
        <v>543</v>
      </c>
      <c r="D55" s="522">
        <v>560</v>
      </c>
      <c r="E55" s="261">
        <v>1</v>
      </c>
      <c r="F55" s="196">
        <v>550</v>
      </c>
      <c r="G55" s="202">
        <v>5.6600000000000004E-2</v>
      </c>
      <c r="H55" s="64">
        <v>530</v>
      </c>
      <c r="I55" s="56">
        <v>560</v>
      </c>
      <c r="J55" s="84">
        <v>505</v>
      </c>
      <c r="K55" s="410">
        <v>520.50099999999998</v>
      </c>
      <c r="L55" s="62">
        <v>10694775</v>
      </c>
      <c r="M55" s="410">
        <v>195</v>
      </c>
      <c r="N55" s="62">
        <v>28</v>
      </c>
      <c r="O55" s="81">
        <v>45440.691493055558</v>
      </c>
      <c r="P55" s="123">
        <v>54</v>
      </c>
      <c r="Q55" s="240"/>
      <c r="R55" s="269"/>
      <c r="S55" s="247"/>
      <c r="T55" s="266"/>
      <c r="U55" s="237"/>
      <c r="V55" s="199"/>
      <c r="W55" s="120"/>
      <c r="X55" s="171"/>
      <c r="Y55" s="145"/>
      <c r="Z55" s="537">
        <f>IFERROR((NORMSDIST(((LN($F$61/_xlfn.CONCAT(MID($A55,5,4),",","8"))+($AS$4+($AS$2^2)/2)*$AS$7)/($AS$2*SQRT($AS$7))))*$F$61-NORMSDIST((((LN($F$61/_xlfn.CONCAT(MID($A55,5,4),",","8"))+($AS$4+($AS$2^2)/2)*$AS$7)/($AS$2*SQRT($AS$7)))-$AS$2*SQRT(($AS$7))))*(_xlfn.CONCAT(MID($A55,5,4),",","8"))*EXP(-$AS$4*$AS$7)),0)</f>
        <v>232.10666410781732</v>
      </c>
      <c r="AA55" s="534"/>
      <c r="AB55" s="478"/>
      <c r="AC55" s="465"/>
      <c r="AD55" s="465"/>
      <c r="AE55" s="466"/>
      <c r="AF55" s="466"/>
      <c r="AG55" s="466"/>
      <c r="AH55" s="507"/>
      <c r="AI55" s="500"/>
      <c r="AJ55" s="500"/>
      <c r="AK55" s="500"/>
      <c r="AL55" s="499"/>
      <c r="AM55" s="499"/>
      <c r="AN55" s="499"/>
      <c r="AO55" s="499"/>
      <c r="AP55" s="499"/>
      <c r="AQ55" s="499"/>
      <c r="AR55" s="499"/>
      <c r="AS55" s="499"/>
      <c r="AT55" s="499"/>
      <c r="AU55" s="499"/>
      <c r="AV55" s="499"/>
      <c r="AW55" s="499"/>
      <c r="AX55" s="499"/>
      <c r="AY55" s="499"/>
      <c r="AZ55" s="499"/>
      <c r="BA55" s="499"/>
      <c r="BB55" s="499"/>
      <c r="BC55" s="499"/>
    </row>
    <row r="56" spans="1:55" ht="12.75" customHeight="1">
      <c r="A56" s="311" t="s">
        <v>495</v>
      </c>
      <c r="B56" s="262">
        <v>5</v>
      </c>
      <c r="C56" s="523">
        <v>420</v>
      </c>
      <c r="D56" s="523">
        <v>460</v>
      </c>
      <c r="E56" s="262">
        <v>31</v>
      </c>
      <c r="F56" s="281">
        <v>430</v>
      </c>
      <c r="G56" s="201">
        <v>4.36E-2</v>
      </c>
      <c r="H56" s="66">
        <v>395</v>
      </c>
      <c r="I56" s="57">
        <v>490</v>
      </c>
      <c r="J56" s="86">
        <v>395</v>
      </c>
      <c r="K56" s="419">
        <v>412</v>
      </c>
      <c r="L56" s="67">
        <v>14499125</v>
      </c>
      <c r="M56" s="419">
        <v>307</v>
      </c>
      <c r="N56" s="67">
        <v>18</v>
      </c>
      <c r="O56" s="82">
        <v>45440.703067129631</v>
      </c>
      <c r="P56" s="122">
        <v>55</v>
      </c>
      <c r="Q56" s="239"/>
      <c r="R56" s="270"/>
      <c r="S56" s="246"/>
      <c r="T56" s="267"/>
      <c r="U56" s="236"/>
      <c r="V56" s="200"/>
      <c r="W56" s="198"/>
      <c r="X56" s="170"/>
      <c r="Y56" s="166"/>
      <c r="Z56" s="572">
        <f>IFERROR((NORMSDIST(((LN($F$61/_xlfn.CONCAT(MID($A56,5,4),",","8"))+($AS$4+($AS$2^2)/2)*$AS$7)/($AS$2*SQRT($AS$7))))*$F$61-NORMSDIST((((LN($F$61/_xlfn.CONCAT(MID($A56,5,4),",","8"))+($AS$4+($AS$2^2)/2)*$AS$7)/($AS$2*SQRT($AS$7)))-$AS$2*SQRT(($AS$7))))*(_xlfn.CONCAT(MID($A56,5,4),",","8"))*EXP(-$AS$4*$AS$7)),0)</f>
        <v>134.17145265353338</v>
      </c>
      <c r="AA56" s="530"/>
      <c r="AB56" s="479"/>
      <c r="AC56" s="468"/>
      <c r="AD56" s="468"/>
      <c r="AE56" s="469"/>
      <c r="AF56" s="469"/>
      <c r="AG56" s="469"/>
      <c r="AH56" s="505"/>
      <c r="AI56" s="498"/>
      <c r="AJ56" s="499"/>
      <c r="AK56" s="499"/>
      <c r="AL56" s="499"/>
      <c r="AM56" s="499"/>
      <c r="AN56" s="499"/>
      <c r="AO56" s="499"/>
      <c r="AP56" s="499"/>
      <c r="AQ56" s="499"/>
      <c r="AR56" s="499"/>
      <c r="AS56" s="499"/>
      <c r="AT56" s="499"/>
      <c r="AU56" s="499"/>
      <c r="AV56" s="499"/>
      <c r="AW56" s="499"/>
      <c r="AX56" s="499"/>
      <c r="AY56" s="499"/>
      <c r="AZ56" s="499"/>
      <c r="BA56" s="499"/>
      <c r="BB56" s="499"/>
      <c r="BC56" s="499"/>
    </row>
    <row r="57" spans="1:55" ht="12.75" customHeight="1">
      <c r="A57" s="310" t="s">
        <v>496</v>
      </c>
      <c r="B57" s="264">
        <v>1</v>
      </c>
      <c r="C57" s="520">
        <v>330</v>
      </c>
      <c r="D57" s="522">
        <v>430</v>
      </c>
      <c r="E57" s="261">
        <v>5</v>
      </c>
      <c r="F57" s="196">
        <v>340</v>
      </c>
      <c r="G57" s="202">
        <v>4.4000000000000004E-2</v>
      </c>
      <c r="H57" s="64">
        <v>360</v>
      </c>
      <c r="I57" s="56">
        <v>365</v>
      </c>
      <c r="J57" s="84">
        <v>340</v>
      </c>
      <c r="K57" s="410">
        <v>325.66699999999997</v>
      </c>
      <c r="L57" s="62">
        <v>1194500</v>
      </c>
      <c r="M57" s="410">
        <v>35</v>
      </c>
      <c r="N57" s="62">
        <v>5</v>
      </c>
      <c r="O57" s="81">
        <v>45440.684467592589</v>
      </c>
      <c r="P57" s="123">
        <v>56</v>
      </c>
      <c r="Q57" s="240"/>
      <c r="R57" s="269"/>
      <c r="S57" s="247"/>
      <c r="T57" s="266"/>
      <c r="U57" s="237"/>
      <c r="V57" s="199"/>
      <c r="W57" s="120"/>
      <c r="X57" s="149"/>
      <c r="Y57" s="164"/>
      <c r="Z57" s="537">
        <f>IFERROR((NORMSDIST(((LN($F$61/_xlfn.CONCAT(MID($A57,5,4),",","8"))+($AS$4+($AS$2^2)/2)*$AS$7)/($AS$2*SQRT($AS$7))))*$F$61-NORMSDIST((((LN($F$61/_xlfn.CONCAT(MID($A57,5,4),",","8"))+($AS$4+($AS$2^2)/2)*$AS$7)/($AS$2*SQRT($AS$7)))-$AS$2*SQRT(($AS$7))))*(_xlfn.CONCAT(MID($A57,5,4),",","8"))*EXP(-$AS$4*$AS$7)),0)</f>
        <v>70.42728289475167</v>
      </c>
      <c r="AA57" s="529"/>
      <c r="AB57" s="478"/>
      <c r="AC57" s="465"/>
      <c r="AD57" s="465"/>
      <c r="AE57" s="466"/>
      <c r="AF57" s="466"/>
      <c r="AG57" s="466"/>
      <c r="AH57" s="505"/>
      <c r="AI57" s="498"/>
      <c r="AJ57" s="499"/>
      <c r="AK57" s="499"/>
      <c r="AL57" s="499"/>
      <c r="AM57" s="499"/>
      <c r="AN57" s="499"/>
      <c r="AO57" s="499"/>
      <c r="AP57" s="499"/>
      <c r="AQ57" s="499"/>
      <c r="AR57" s="499"/>
      <c r="AS57" s="499"/>
      <c r="AT57" s="499"/>
      <c r="AU57" s="499"/>
      <c r="AV57" s="499"/>
      <c r="AW57" s="499"/>
      <c r="AX57" s="499"/>
      <c r="AY57" s="499"/>
      <c r="AZ57" s="499"/>
      <c r="BA57" s="499"/>
      <c r="BB57" s="499"/>
      <c r="BC57" s="499"/>
    </row>
    <row r="58" spans="1:55" ht="12.75" customHeight="1">
      <c r="A58" s="311" t="s">
        <v>497</v>
      </c>
      <c r="B58" s="262">
        <v>11</v>
      </c>
      <c r="C58" s="523">
        <v>130</v>
      </c>
      <c r="D58" s="523">
        <v>148</v>
      </c>
      <c r="E58" s="262">
        <v>6</v>
      </c>
      <c r="F58" s="281">
        <v>149.999</v>
      </c>
      <c r="G58" s="201">
        <v>-0.1333</v>
      </c>
      <c r="H58" s="66">
        <v>150</v>
      </c>
      <c r="I58" s="57">
        <v>160</v>
      </c>
      <c r="J58" s="86">
        <v>130</v>
      </c>
      <c r="K58" s="419">
        <v>150</v>
      </c>
      <c r="L58" s="67">
        <v>558999</v>
      </c>
      <c r="M58" s="419">
        <v>37</v>
      </c>
      <c r="N58" s="67">
        <v>12</v>
      </c>
      <c r="O58" s="82">
        <v>45440.703217592592</v>
      </c>
      <c r="P58" s="122">
        <v>57</v>
      </c>
      <c r="Q58" s="239"/>
      <c r="R58" s="270"/>
      <c r="S58" s="246"/>
      <c r="T58" s="267"/>
      <c r="U58" s="236"/>
      <c r="V58" s="200"/>
      <c r="W58" s="198"/>
      <c r="X58" s="170"/>
      <c r="Y58" s="165"/>
      <c r="Z58" s="572">
        <f>IFERROR((NORMSDIST(((LN($F$61/_xlfn.CONCAT(MID($A58,5,4),",","8"))+($AS$4+($AS$2^2)/2)*$AS$7)/($AS$2*SQRT($AS$7))))*$F$61-NORMSDIST((((LN($F$61/_xlfn.CONCAT(MID($A58,5,4),",","8"))+($AS$4+($AS$2^2)/2)*$AS$7)/($AS$2*SQRT($AS$7)))-$AS$2*SQRT(($AS$7))))*(_xlfn.CONCAT(MID($A58,5,4),",","8"))*EXP(-$AS$4*$AS$7)),0)</f>
        <v>4.7070351338714289</v>
      </c>
      <c r="AA58" s="530"/>
      <c r="AB58" s="479"/>
      <c r="AC58" s="468"/>
      <c r="AD58" s="468"/>
      <c r="AE58" s="469"/>
      <c r="AF58" s="469"/>
      <c r="AG58" s="469"/>
      <c r="AH58" s="505"/>
      <c r="AI58" s="498"/>
      <c r="AJ58" s="499"/>
      <c r="AK58" s="499"/>
      <c r="AL58" s="499"/>
      <c r="AM58" s="499"/>
      <c r="AN58" s="499"/>
      <c r="AO58" s="499"/>
      <c r="AP58" s="499"/>
      <c r="AQ58" s="499"/>
      <c r="AR58" s="499"/>
      <c r="AS58" s="499"/>
      <c r="AT58" s="499"/>
      <c r="AU58" s="499"/>
      <c r="AV58" s="499"/>
      <c r="AW58" s="499"/>
      <c r="AX58" s="499"/>
      <c r="AY58" s="499"/>
      <c r="AZ58" s="499"/>
      <c r="BA58" s="499"/>
      <c r="BB58" s="499"/>
      <c r="BC58" s="499"/>
    </row>
    <row r="59" spans="1:55" ht="12.75" customHeight="1">
      <c r="A59" s="342" t="s">
        <v>498</v>
      </c>
      <c r="B59" s="343">
        <v>7</v>
      </c>
      <c r="C59" s="526">
        <v>102</v>
      </c>
      <c r="D59" s="527">
        <v>110</v>
      </c>
      <c r="E59" s="344">
        <v>3</v>
      </c>
      <c r="F59" s="345">
        <v>110</v>
      </c>
      <c r="G59" s="346">
        <v>0.1578</v>
      </c>
      <c r="H59" s="347">
        <v>95</v>
      </c>
      <c r="I59" s="348">
        <v>110</v>
      </c>
      <c r="J59" s="349">
        <v>90</v>
      </c>
      <c r="K59" s="422">
        <v>95</v>
      </c>
      <c r="L59" s="351">
        <v>2208201</v>
      </c>
      <c r="M59" s="422">
        <v>220</v>
      </c>
      <c r="N59" s="351">
        <v>37</v>
      </c>
      <c r="O59" s="352">
        <v>45440.703125</v>
      </c>
      <c r="P59" s="353">
        <v>58</v>
      </c>
      <c r="Q59" s="240"/>
      <c r="R59" s="269"/>
      <c r="S59" s="247"/>
      <c r="T59" s="266"/>
      <c r="U59" s="237"/>
      <c r="V59" s="199"/>
      <c r="W59" s="354"/>
      <c r="X59" s="355"/>
      <c r="Y59" s="356"/>
      <c r="Z59" s="571">
        <f>IFERROR((NORMSDIST(((LN($F$61/_xlfn.CONCAT(MID($A59,5,4),",","8"))+($AS$4+($AS$2^2)/2)*$AS$7)/($AS$2*SQRT($AS$7))))*$F$61-NORMSDIST((((LN($F$61/_xlfn.CONCAT(MID($A59,5,4),",","8"))+($AS$4+($AS$2^2)/2)*$AS$7)/($AS$2*SQRT($AS$7)))-$AS$2*SQRT(($AS$7))))*(_xlfn.CONCAT(MID($A59,5,4),",","8"))*EXP(-$AS$4*$AS$7)),0)</f>
        <v>1.7022629535016662</v>
      </c>
      <c r="AA59" s="535"/>
      <c r="AB59" s="482"/>
      <c r="AC59" s="475"/>
      <c r="AD59" s="475"/>
      <c r="AE59" s="476"/>
      <c r="AF59" s="476"/>
      <c r="AG59" s="476"/>
      <c r="AH59" s="505"/>
      <c r="AI59" s="498"/>
      <c r="AJ59" s="499"/>
      <c r="AK59" s="499"/>
      <c r="AL59" s="499"/>
      <c r="AM59" s="499"/>
      <c r="AN59" s="499"/>
      <c r="AO59" s="499"/>
      <c r="AP59" s="499"/>
      <c r="AQ59" s="499"/>
      <c r="AR59" s="499"/>
      <c r="AS59" s="499"/>
      <c r="AT59" s="499"/>
      <c r="AU59" s="499"/>
      <c r="AV59" s="499"/>
      <c r="AW59" s="499"/>
      <c r="AX59" s="499"/>
      <c r="AY59" s="499"/>
      <c r="AZ59" s="499"/>
      <c r="BA59" s="499"/>
      <c r="BB59" s="499"/>
      <c r="BC59" s="499"/>
    </row>
    <row r="60" spans="1:55">
      <c r="A60" s="253" t="s">
        <v>334</v>
      </c>
      <c r="B60" s="263">
        <v>80</v>
      </c>
      <c r="C60" s="514">
        <v>4093.05</v>
      </c>
      <c r="D60" s="514">
        <v>4117</v>
      </c>
      <c r="E60" s="263">
        <v>152</v>
      </c>
      <c r="F60" s="282">
        <v>4092.05</v>
      </c>
      <c r="G60" s="201">
        <v>-9.5999999999999992E-3</v>
      </c>
      <c r="H60" s="65">
        <v>4190</v>
      </c>
      <c r="I60" s="58">
        <v>4190</v>
      </c>
      <c r="J60" s="85">
        <v>4033.85</v>
      </c>
      <c r="K60" s="405">
        <v>4132</v>
      </c>
      <c r="L60" s="68">
        <v>339427297</v>
      </c>
      <c r="M60" s="61">
        <v>82629</v>
      </c>
      <c r="N60" s="68">
        <v>1088</v>
      </c>
      <c r="O60" s="80">
        <v>45440.686631944445</v>
      </c>
      <c r="P60" s="122">
        <v>59</v>
      </c>
      <c r="Q60" s="76"/>
      <c r="R60" s="141">
        <v>0</v>
      </c>
      <c r="S60" s="153">
        <v>0</v>
      </c>
      <c r="T60" s="241">
        <v>0</v>
      </c>
      <c r="U60" s="241"/>
      <c r="V60" s="241"/>
      <c r="W60" s="339"/>
      <c r="X60" s="340"/>
      <c r="Y60" s="127">
        <f>IF(D60&lt;&gt;0,($C61*(1-$AB$1))-$D60,0)</f>
        <v>-27.409000000000106</v>
      </c>
      <c r="Z60" s="341"/>
      <c r="AA60" s="483">
        <v>33.840000000000003</v>
      </c>
      <c r="AB60" s="477"/>
      <c r="AC60" s="463"/>
      <c r="AD60" s="463"/>
      <c r="AE60" s="464"/>
      <c r="AF60" s="464"/>
      <c r="AG60" s="464"/>
      <c r="AH60" s="498"/>
      <c r="AI60" s="498"/>
      <c r="AJ60" s="499"/>
      <c r="AK60" s="499"/>
      <c r="AL60" s="499"/>
      <c r="AM60" s="499"/>
      <c r="AN60" s="499"/>
      <c r="AO60" s="499"/>
      <c r="AP60" s="499"/>
      <c r="AQ60" s="499"/>
      <c r="AR60" s="499"/>
      <c r="AS60" s="499"/>
      <c r="AT60" s="499"/>
      <c r="AU60" s="499"/>
      <c r="AV60" s="499"/>
      <c r="AW60" s="499"/>
      <c r="AX60" s="499"/>
      <c r="AY60" s="499"/>
      <c r="AZ60" s="499"/>
      <c r="BA60" s="499"/>
      <c r="BB60" s="499"/>
      <c r="BC60" s="499"/>
    </row>
    <row r="61" spans="1:55" ht="12.75" customHeight="1">
      <c r="A61" s="361" t="s">
        <v>510</v>
      </c>
      <c r="B61" s="362">
        <v>18</v>
      </c>
      <c r="C61" s="515">
        <v>4090</v>
      </c>
      <c r="D61" s="516">
        <v>4105.1499999999996</v>
      </c>
      <c r="E61" s="363">
        <v>4791</v>
      </c>
      <c r="F61" s="517">
        <v>4105.1499999999996</v>
      </c>
      <c r="G61" s="364">
        <v>-2.8000000000000004E-3</v>
      </c>
      <c r="H61" s="365">
        <v>4141</v>
      </c>
      <c r="I61" s="366">
        <v>4180</v>
      </c>
      <c r="J61" s="367">
        <v>4031</v>
      </c>
      <c r="K61" s="541">
        <v>4116.75</v>
      </c>
      <c r="L61" s="369">
        <v>6942207561</v>
      </c>
      <c r="M61" s="368">
        <v>1689143</v>
      </c>
      <c r="N61" s="369">
        <v>5401</v>
      </c>
      <c r="O61" s="370">
        <v>45440.708240740743</v>
      </c>
      <c r="P61" s="371">
        <v>60</v>
      </c>
      <c r="Q61" s="372">
        <v>0</v>
      </c>
      <c r="R61" s="373">
        <v>0</v>
      </c>
      <c r="S61" s="374">
        <v>0</v>
      </c>
      <c r="T61" s="375">
        <v>0</v>
      </c>
      <c r="U61" s="375"/>
      <c r="V61" s="375"/>
      <c r="W61" s="376">
        <v>0</v>
      </c>
      <c r="X61" s="377">
        <v>0</v>
      </c>
      <c r="Y61" s="378" t="str">
        <f>IFERROR(INT(#REF!/(F60)),"")</f>
        <v/>
      </c>
      <c r="Z61" s="379"/>
      <c r="AA61" s="484">
        <f>F61/AA60*10</f>
        <v>1213.1057919621749</v>
      </c>
      <c r="AB61" s="478"/>
      <c r="AC61" s="465"/>
      <c r="AD61" s="465"/>
      <c r="AE61" s="466"/>
      <c r="AF61" s="466"/>
      <c r="AG61" s="466"/>
      <c r="AH61" s="498"/>
      <c r="AI61" s="498"/>
      <c r="AJ61" s="499"/>
      <c r="AK61" s="499"/>
      <c r="AL61" s="499"/>
      <c r="AM61" s="499"/>
      <c r="AN61" s="499"/>
      <c r="AO61" s="499"/>
      <c r="AP61" s="499"/>
      <c r="AQ61" s="499"/>
      <c r="AR61" s="499"/>
      <c r="AS61" s="499"/>
      <c r="AT61" s="499"/>
      <c r="AU61" s="499"/>
      <c r="AV61" s="499"/>
      <c r="AW61" s="499"/>
      <c r="AX61" s="499"/>
      <c r="AY61" s="499"/>
      <c r="AZ61" s="499"/>
      <c r="BA61" s="499"/>
      <c r="BB61" s="499"/>
      <c r="BC61" s="499"/>
    </row>
    <row r="62" spans="1:55" ht="12.75" customHeight="1">
      <c r="A62" s="191" t="s">
        <v>13</v>
      </c>
      <c r="B62" s="259">
        <v>792</v>
      </c>
      <c r="C62" s="294">
        <v>66860</v>
      </c>
      <c r="D62" s="295">
        <v>66980</v>
      </c>
      <c r="E62" s="263">
        <v>3462</v>
      </c>
      <c r="F62" s="282">
        <v>66980</v>
      </c>
      <c r="G62" s="201">
        <v>-6.1999999999999998E-3</v>
      </c>
      <c r="H62" s="65">
        <v>68470</v>
      </c>
      <c r="I62" s="58">
        <v>68470</v>
      </c>
      <c r="J62" s="85">
        <v>65700</v>
      </c>
      <c r="K62" s="405">
        <v>67400</v>
      </c>
      <c r="L62" s="68">
        <v>141346119993</v>
      </c>
      <c r="M62" s="61">
        <v>213177668</v>
      </c>
      <c r="N62" s="68">
        <v>73252</v>
      </c>
      <c r="O62" s="80">
        <v>45440.687731481485</v>
      </c>
      <c r="P62" s="122">
        <v>61</v>
      </c>
      <c r="Q62" s="76">
        <v>0</v>
      </c>
      <c r="R62" s="141">
        <v>0</v>
      </c>
      <c r="S62" s="153">
        <v>0</v>
      </c>
      <c r="T62" s="241">
        <v>0</v>
      </c>
      <c r="U62" s="241"/>
      <c r="V62" s="241"/>
      <c r="W62" s="211">
        <f t="shared" ref="W62" si="34">(V62*X62)</f>
        <v>0</v>
      </c>
      <c r="X62" s="150"/>
      <c r="Y62" s="127">
        <f>IF(D62&lt;&gt;0,($C63*(1-$AB$1))-$D62,0)</f>
        <v>73.293999999994412</v>
      </c>
      <c r="Z62" s="128"/>
      <c r="AA62" s="485"/>
      <c r="AB62" s="477"/>
      <c r="AC62" s="463"/>
      <c r="AD62" s="463"/>
      <c r="AE62" s="464"/>
      <c r="AF62" s="464"/>
      <c r="AG62" s="464"/>
      <c r="AH62" s="498"/>
      <c r="AI62" s="498"/>
      <c r="AJ62" s="499"/>
      <c r="AK62" s="499"/>
      <c r="AL62" s="499"/>
      <c r="AM62" s="499"/>
      <c r="AN62" s="501"/>
      <c r="AO62" s="499"/>
      <c r="AP62" s="499"/>
      <c r="AQ62" s="499"/>
      <c r="AR62" s="499"/>
      <c r="AS62" s="499"/>
      <c r="AT62" s="499"/>
      <c r="AU62" s="499"/>
      <c r="AV62" s="499"/>
      <c r="AW62" s="499"/>
      <c r="AX62" s="499"/>
      <c r="AY62" s="499"/>
      <c r="AZ62" s="499"/>
      <c r="BA62" s="499"/>
      <c r="BB62" s="499"/>
      <c r="BC62" s="499"/>
    </row>
    <row r="63" spans="1:55" ht="12.75" customHeight="1">
      <c r="A63" s="110" t="s">
        <v>511</v>
      </c>
      <c r="B63" s="258">
        <v>4470</v>
      </c>
      <c r="C63" s="296">
        <v>67060</v>
      </c>
      <c r="D63" s="296">
        <v>67080</v>
      </c>
      <c r="E63" s="258">
        <v>5000</v>
      </c>
      <c r="F63" s="196">
        <v>67070</v>
      </c>
      <c r="G63" s="202">
        <v>-7.0999999999999995E-3</v>
      </c>
      <c r="H63" s="64">
        <v>67600</v>
      </c>
      <c r="I63" s="56">
        <v>67700</v>
      </c>
      <c r="J63" s="84">
        <v>65800</v>
      </c>
      <c r="K63" s="410">
        <v>67550</v>
      </c>
      <c r="L63" s="62">
        <v>96958739331</v>
      </c>
      <c r="M63" s="59">
        <v>146001946</v>
      </c>
      <c r="N63" s="62">
        <v>31272</v>
      </c>
      <c r="O63" s="81">
        <v>45440.708645833336</v>
      </c>
      <c r="P63" s="123">
        <v>30</v>
      </c>
      <c r="Q63" s="74">
        <v>0</v>
      </c>
      <c r="R63" s="140">
        <v>0</v>
      </c>
      <c r="S63" s="154">
        <v>0</v>
      </c>
      <c r="T63" s="242">
        <v>0</v>
      </c>
      <c r="U63" s="242"/>
      <c r="V63" s="242"/>
      <c r="W63" s="119">
        <f>V62*(F63/100)</f>
        <v>0</v>
      </c>
      <c r="X63" s="149"/>
      <c r="Y63" s="116" t="str">
        <f>IFERROR(INT(#REF!/(F30/100)),"")</f>
        <v/>
      </c>
      <c r="Z63" s="130"/>
      <c r="AA63" s="486"/>
      <c r="AB63" s="478"/>
      <c r="AC63" s="465"/>
      <c r="AD63" s="465"/>
      <c r="AE63" s="466"/>
      <c r="AF63" s="466"/>
      <c r="AG63" s="466"/>
      <c r="AH63" s="498"/>
      <c r="AI63" s="498"/>
      <c r="AJ63" s="499"/>
      <c r="AK63" s="499"/>
      <c r="AL63" s="499"/>
      <c r="AM63" s="499"/>
      <c r="AN63" s="501"/>
      <c r="AO63" s="499"/>
      <c r="AP63" s="499"/>
      <c r="AQ63" s="499"/>
      <c r="AR63" s="499"/>
      <c r="AS63" s="499"/>
      <c r="AT63" s="499"/>
      <c r="AU63" s="499"/>
      <c r="AV63" s="499"/>
      <c r="AW63" s="499"/>
      <c r="AX63" s="499"/>
      <c r="AY63" s="499"/>
      <c r="AZ63" s="499"/>
      <c r="BA63" s="499"/>
      <c r="BB63" s="499"/>
      <c r="BC63" s="499"/>
    </row>
    <row r="64" spans="1:55" ht="12.75" hidden="1" customHeight="1">
      <c r="A64" s="190" t="s">
        <v>15</v>
      </c>
      <c r="B64" s="259">
        <v>16544</v>
      </c>
      <c r="C64" s="294">
        <v>54.41</v>
      </c>
      <c r="D64" s="295">
        <v>54.42</v>
      </c>
      <c r="E64" s="263">
        <v>45787</v>
      </c>
      <c r="F64" s="281">
        <v>54.41</v>
      </c>
      <c r="G64" s="201">
        <v>2.12E-2</v>
      </c>
      <c r="H64" s="66">
        <v>52.6</v>
      </c>
      <c r="I64" s="57">
        <v>54.67</v>
      </c>
      <c r="J64" s="86">
        <v>52.6</v>
      </c>
      <c r="K64" s="419">
        <v>53.28</v>
      </c>
      <c r="L64" s="67">
        <v>33460513</v>
      </c>
      <c r="M64" s="60">
        <v>62000785</v>
      </c>
      <c r="N64" s="67">
        <v>8736</v>
      </c>
      <c r="O64" s="82">
        <v>45440.687627314815</v>
      </c>
      <c r="P64" s="122">
        <v>63</v>
      </c>
      <c r="Q64" s="75">
        <v>0</v>
      </c>
      <c r="R64" s="143">
        <v>0</v>
      </c>
      <c r="S64" s="155">
        <v>0</v>
      </c>
      <c r="T64" s="243">
        <v>0</v>
      </c>
      <c r="U64" s="243"/>
      <c r="V64" s="243"/>
      <c r="W64" s="212">
        <f t="shared" ref="W64:W66" si="35">(V64*X64)</f>
        <v>0</v>
      </c>
      <c r="X64" s="152"/>
      <c r="Y64" s="132">
        <f>IF(D64&lt;&gt;0,($C65*(1-$AB$1))-$D64,0)</f>
        <v>-0.40540199999999516</v>
      </c>
      <c r="Z64" s="133">
        <f>IFERROR(IF(C64&lt;&gt;"",$AA$1/(D62/100)*(C64/100),""),"")</f>
        <v>0.97055968826429995</v>
      </c>
      <c r="AA64" s="487">
        <f>IFERROR($AC$1/(D64/100)*(C62/100),"")</f>
        <v>1228.5924292539507</v>
      </c>
      <c r="AB64" s="479"/>
      <c r="AC64" s="469"/>
      <c r="AD64" s="470"/>
      <c r="AE64" s="470"/>
      <c r="AF64" s="498"/>
      <c r="AG64" s="498"/>
      <c r="AH64" s="498"/>
      <c r="AI64" s="498"/>
      <c r="AJ64" s="499"/>
      <c r="AK64" s="499"/>
      <c r="AL64" s="499"/>
      <c r="AM64" s="499"/>
      <c r="AN64" s="501"/>
      <c r="AO64" s="499"/>
      <c r="AP64" s="499"/>
      <c r="AQ64" s="499"/>
      <c r="AR64" s="499"/>
      <c r="AS64" s="499"/>
      <c r="AT64" s="499"/>
      <c r="AU64" s="499"/>
      <c r="AV64" s="499"/>
      <c r="AW64" s="499"/>
      <c r="AX64" s="499"/>
      <c r="AY64" s="499"/>
      <c r="AZ64" s="499"/>
      <c r="BA64" s="499"/>
      <c r="BB64" s="499"/>
      <c r="BC64" s="499"/>
    </row>
    <row r="65" spans="1:55" ht="12.75" hidden="1" customHeight="1">
      <c r="A65" s="110" t="s">
        <v>512</v>
      </c>
      <c r="B65" s="258">
        <v>10000</v>
      </c>
      <c r="C65" s="296">
        <v>54.02</v>
      </c>
      <c r="D65" s="296">
        <v>54.5</v>
      </c>
      <c r="E65" s="258">
        <v>25000</v>
      </c>
      <c r="F65" s="196">
        <v>54.4</v>
      </c>
      <c r="G65" s="283">
        <v>8.6999999999999994E-3</v>
      </c>
      <c r="H65" s="64">
        <v>54.99</v>
      </c>
      <c r="I65" s="56">
        <v>54.99</v>
      </c>
      <c r="J65" s="84">
        <v>53.53</v>
      </c>
      <c r="K65" s="410">
        <v>53.93</v>
      </c>
      <c r="L65" s="62">
        <v>1750016</v>
      </c>
      <c r="M65" s="59">
        <v>3244456</v>
      </c>
      <c r="N65" s="62">
        <v>760</v>
      </c>
      <c r="O65" s="81">
        <v>45440.705497685187</v>
      </c>
      <c r="P65" s="123">
        <v>64</v>
      </c>
      <c r="Q65" s="74">
        <v>0</v>
      </c>
      <c r="R65" s="140">
        <v>0</v>
      </c>
      <c r="S65" s="154">
        <v>0</v>
      </c>
      <c r="T65" s="242">
        <v>0</v>
      </c>
      <c r="U65" s="242"/>
      <c r="V65" s="242"/>
      <c r="W65" s="213">
        <f>V64*(F64/100)</f>
        <v>0</v>
      </c>
      <c r="X65" s="149"/>
      <c r="Y65" s="117" t="str">
        <f>IFERROR(INT(#REF!/(F64/100)),"")</f>
        <v/>
      </c>
      <c r="Z65" s="135">
        <f>IFERROR(IF(C65&lt;&gt;"",$AA$1/(D63/100)*(C65/100),""),"")</f>
        <v>0.9621664124174224</v>
      </c>
      <c r="AA65" s="488">
        <f>IFERROR($AC$1/(D65/100)*(C63/100),"")</f>
        <v>1230.4587155963302</v>
      </c>
      <c r="AB65" s="478"/>
      <c r="AC65" s="466"/>
      <c r="AD65" s="467"/>
      <c r="AE65" s="467"/>
      <c r="AF65" s="498"/>
      <c r="AG65" s="498"/>
      <c r="AH65" s="498"/>
      <c r="AI65" s="498"/>
      <c r="AJ65" s="499"/>
      <c r="AK65" s="499"/>
      <c r="AL65" s="499"/>
      <c r="AM65" s="499"/>
      <c r="AN65" s="501"/>
      <c r="AO65" s="499"/>
      <c r="AP65" s="499"/>
      <c r="AQ65" s="499"/>
      <c r="AR65" s="499"/>
      <c r="AS65" s="499"/>
      <c r="AT65" s="499"/>
      <c r="AU65" s="499"/>
      <c r="AV65" s="499"/>
      <c r="AW65" s="499"/>
      <c r="AX65" s="499"/>
      <c r="AY65" s="499"/>
      <c r="AZ65" s="499"/>
      <c r="BA65" s="499"/>
      <c r="BB65" s="499"/>
      <c r="BC65" s="499"/>
    </row>
    <row r="66" spans="1:55" ht="12.75" customHeight="1">
      <c r="A66" s="190" t="s">
        <v>14</v>
      </c>
      <c r="B66" s="259">
        <v>11677</v>
      </c>
      <c r="C66" s="294">
        <v>55.95</v>
      </c>
      <c r="D66" s="295">
        <v>55.96</v>
      </c>
      <c r="E66" s="263">
        <v>82</v>
      </c>
      <c r="F66" s="282">
        <v>55.95</v>
      </c>
      <c r="G66" s="201">
        <v>1.4499999999999999E-2</v>
      </c>
      <c r="H66" s="66">
        <v>54.75</v>
      </c>
      <c r="I66" s="57">
        <v>56</v>
      </c>
      <c r="J66" s="86">
        <v>54.45</v>
      </c>
      <c r="K66" s="419">
        <v>55.15</v>
      </c>
      <c r="L66" s="67">
        <v>76608234</v>
      </c>
      <c r="M66" s="60">
        <v>138971318</v>
      </c>
      <c r="N66" s="67">
        <v>60924</v>
      </c>
      <c r="O66" s="82">
        <v>45440.687581018516</v>
      </c>
      <c r="P66" s="122">
        <v>65</v>
      </c>
      <c r="Q66" s="75">
        <v>0</v>
      </c>
      <c r="R66" s="143">
        <v>0</v>
      </c>
      <c r="S66" s="155">
        <v>0</v>
      </c>
      <c r="T66" s="243">
        <v>0</v>
      </c>
      <c r="U66" s="243"/>
      <c r="V66" s="243"/>
      <c r="W66" s="214">
        <f t="shared" si="35"/>
        <v>0</v>
      </c>
      <c r="X66" s="151"/>
      <c r="Y66" s="137">
        <f>IF(D66&lt;&gt;0,($C67*(1-$AB$1))-$D66,0)</f>
        <v>-0.15558099999999797</v>
      </c>
      <c r="Z66" s="138">
        <f>IFERROR(IF(C66&lt;&gt;"",$AA$1/(D62/100)*(C66/100),""),"")</f>
        <v>0.99803004150684782</v>
      </c>
      <c r="AA66" s="489">
        <f>IFERROR($AC$1/(D66/100)*(C62/100),"")</f>
        <v>1194.7819871336669</v>
      </c>
      <c r="AB66" s="477"/>
      <c r="AC66" s="463"/>
      <c r="AD66" s="463"/>
      <c r="AE66" s="464"/>
      <c r="AF66" s="464"/>
      <c r="AG66" s="464"/>
      <c r="AH66" s="498"/>
      <c r="AI66" s="498"/>
      <c r="AJ66" s="499"/>
      <c r="AK66" s="499"/>
      <c r="AL66" s="499"/>
      <c r="AM66" s="499"/>
      <c r="AN66" s="499"/>
      <c r="AO66" s="499"/>
      <c r="AP66" s="499"/>
      <c r="AQ66" s="499"/>
      <c r="AR66" s="499"/>
      <c r="AS66" s="499"/>
      <c r="AT66" s="499"/>
      <c r="AU66" s="499"/>
      <c r="AV66" s="499"/>
      <c r="AW66" s="499"/>
      <c r="AX66" s="499"/>
      <c r="AY66" s="499"/>
      <c r="AZ66" s="499"/>
      <c r="BA66" s="499"/>
      <c r="BB66" s="499"/>
      <c r="BC66" s="499"/>
    </row>
    <row r="67" spans="1:55" ht="12.75" customHeight="1">
      <c r="A67" s="176" t="s">
        <v>513</v>
      </c>
      <c r="B67" s="297">
        <v>10000</v>
      </c>
      <c r="C67" s="298">
        <v>55.81</v>
      </c>
      <c r="D67" s="298">
        <v>55.85</v>
      </c>
      <c r="E67" s="297">
        <v>9247</v>
      </c>
      <c r="F67" s="197">
        <v>55.85</v>
      </c>
      <c r="G67" s="204">
        <v>1.54E-2</v>
      </c>
      <c r="H67" s="177">
        <v>54.99</v>
      </c>
      <c r="I67" s="178">
        <v>56.65</v>
      </c>
      <c r="J67" s="179">
        <v>54.5</v>
      </c>
      <c r="K67" s="542">
        <v>55</v>
      </c>
      <c r="L67" s="181">
        <v>17818516</v>
      </c>
      <c r="M67" s="180">
        <v>32295131</v>
      </c>
      <c r="N67" s="181">
        <v>15208</v>
      </c>
      <c r="O67" s="182">
        <v>45440.708657407406</v>
      </c>
      <c r="P67" s="123">
        <v>66</v>
      </c>
      <c r="Q67" s="183">
        <v>0</v>
      </c>
      <c r="R67" s="184">
        <v>0</v>
      </c>
      <c r="S67" s="185">
        <v>0</v>
      </c>
      <c r="T67" s="244">
        <v>0</v>
      </c>
      <c r="U67" s="244"/>
      <c r="V67" s="244"/>
      <c r="W67" s="215">
        <f>V66*(C66/100)</f>
        <v>0</v>
      </c>
      <c r="X67" s="186"/>
      <c r="Y67" s="187" t="str">
        <f>IFERROR(INT(#REF!/(F66/100)),"")</f>
        <v/>
      </c>
      <c r="Z67" s="188">
        <f>IFERROR(IF(C67&lt;&gt;"",$AA$1/(D63/100)*(C67/100),""),"")</f>
        <v>0.99404863896735185</v>
      </c>
      <c r="AA67" s="490">
        <f>IFERROR($AC$1/(D67/100)*(C63/100),"")</f>
        <v>1200.7162041181737</v>
      </c>
      <c r="AB67" s="478"/>
      <c r="AC67" s="465"/>
      <c r="AD67" s="465"/>
      <c r="AE67" s="466"/>
      <c r="AF67" s="466"/>
      <c r="AG67" s="466"/>
      <c r="AH67" s="498"/>
      <c r="AI67" s="498"/>
      <c r="AJ67" s="499"/>
      <c r="AK67" s="499"/>
      <c r="AL67" s="499"/>
      <c r="AM67" s="499"/>
      <c r="AN67" s="499"/>
      <c r="AO67" s="499"/>
      <c r="AP67" s="499"/>
      <c r="AQ67" s="499"/>
      <c r="AR67" s="499"/>
      <c r="AS67" s="499"/>
      <c r="AT67" s="499"/>
      <c r="AU67" s="499"/>
      <c r="AV67" s="499"/>
      <c r="AW67" s="499"/>
      <c r="AX67" s="499"/>
      <c r="AY67" s="499"/>
      <c r="AZ67" s="499"/>
      <c r="BA67" s="499"/>
      <c r="BB67" s="499"/>
      <c r="BC67" s="499"/>
    </row>
    <row r="68" spans="1:55" ht="12.75" customHeight="1">
      <c r="A68" s="191" t="s">
        <v>16</v>
      </c>
      <c r="B68" s="259">
        <v>1130</v>
      </c>
      <c r="C68" s="294">
        <v>68600</v>
      </c>
      <c r="D68" s="295">
        <v>69260</v>
      </c>
      <c r="E68" s="263">
        <v>3</v>
      </c>
      <c r="F68" s="281">
        <v>69180</v>
      </c>
      <c r="G68" s="201">
        <v>-2.8000000000000004E-3</v>
      </c>
      <c r="H68" s="65">
        <v>69500</v>
      </c>
      <c r="I68" s="58">
        <v>69500</v>
      </c>
      <c r="J68" s="85">
        <v>67560</v>
      </c>
      <c r="K68" s="405">
        <v>69380</v>
      </c>
      <c r="L68" s="68">
        <v>6171758203</v>
      </c>
      <c r="M68" s="61">
        <v>9018385</v>
      </c>
      <c r="N68" s="68">
        <v>3920</v>
      </c>
      <c r="O68" s="80">
        <v>45440.687638888892</v>
      </c>
      <c r="P68" s="122">
        <v>67</v>
      </c>
      <c r="Q68" s="76"/>
      <c r="R68" s="141">
        <v>0</v>
      </c>
      <c r="S68" s="153">
        <v>0</v>
      </c>
      <c r="T68" s="241">
        <v>0</v>
      </c>
      <c r="U68" s="241"/>
      <c r="V68" s="241">
        <v>0</v>
      </c>
      <c r="W68" s="211">
        <f t="shared" ref="W68:W80" si="36">(V68*X68)</f>
        <v>0</v>
      </c>
      <c r="X68" s="150"/>
      <c r="Y68" s="127">
        <f>IF(D68&lt;&gt;0,($C69*(1-$AB$1))-$D68,0)</f>
        <v>-66.919999999998254</v>
      </c>
      <c r="Z68" s="128"/>
      <c r="AA68" s="485"/>
      <c r="AB68" s="477"/>
      <c r="AC68" s="463"/>
      <c r="AD68" s="463"/>
      <c r="AE68" s="464"/>
      <c r="AF68" s="464"/>
      <c r="AG68" s="464"/>
      <c r="AH68" s="498"/>
      <c r="AI68" s="498"/>
      <c r="AJ68" s="499"/>
      <c r="AK68" s="499"/>
      <c r="AL68" s="499"/>
      <c r="AM68" s="499"/>
      <c r="AN68" s="499"/>
      <c r="AO68" s="499"/>
      <c r="AP68" s="499"/>
      <c r="AQ68" s="499"/>
      <c r="AR68" s="499"/>
      <c r="AS68" s="499"/>
      <c r="AT68" s="499"/>
      <c r="AU68" s="499"/>
      <c r="AV68" s="499"/>
      <c r="AW68" s="499"/>
      <c r="AX68" s="499"/>
      <c r="AY68" s="499"/>
      <c r="AZ68" s="499"/>
      <c r="BA68" s="499"/>
      <c r="BB68" s="499"/>
      <c r="BC68" s="499"/>
    </row>
    <row r="69" spans="1:55" ht="12.75" customHeight="1">
      <c r="A69" s="110" t="s">
        <v>514</v>
      </c>
      <c r="B69" s="258">
        <v>2234</v>
      </c>
      <c r="C69" s="296">
        <v>69200</v>
      </c>
      <c r="D69" s="296">
        <v>69250</v>
      </c>
      <c r="E69" s="258">
        <v>193718</v>
      </c>
      <c r="F69" s="196">
        <v>69250</v>
      </c>
      <c r="G69" s="202">
        <v>-3.4999999999999996E-3</v>
      </c>
      <c r="H69" s="64">
        <v>69490</v>
      </c>
      <c r="I69" s="56">
        <v>69600</v>
      </c>
      <c r="J69" s="84">
        <v>67800</v>
      </c>
      <c r="K69" s="410">
        <v>69500</v>
      </c>
      <c r="L69" s="62">
        <v>27102626641</v>
      </c>
      <c r="M69" s="59">
        <v>39571705</v>
      </c>
      <c r="N69" s="62">
        <v>4984</v>
      </c>
      <c r="O69" s="81">
        <v>45440.708645833336</v>
      </c>
      <c r="P69" s="123">
        <v>68</v>
      </c>
      <c r="Q69" s="74">
        <v>0</v>
      </c>
      <c r="R69" s="140">
        <v>0</v>
      </c>
      <c r="S69" s="154">
        <v>0</v>
      </c>
      <c r="T69" s="242">
        <v>0</v>
      </c>
      <c r="U69" s="242"/>
      <c r="V69" s="242">
        <v>0</v>
      </c>
      <c r="W69" s="118">
        <f>V68*(F69/100)</f>
        <v>0</v>
      </c>
      <c r="X69" s="149"/>
      <c r="Y69" s="116" t="str">
        <f>IFERROR(INT(#REF!/(F68/100)),"")</f>
        <v/>
      </c>
      <c r="Z69" s="130"/>
      <c r="AA69" s="486"/>
      <c r="AB69" s="478"/>
      <c r="AC69" s="465"/>
      <c r="AD69" s="465"/>
      <c r="AE69" s="466"/>
      <c r="AF69" s="466"/>
      <c r="AG69" s="466"/>
      <c r="AH69" s="498"/>
      <c r="AI69" s="498"/>
      <c r="AJ69" s="499"/>
      <c r="AK69" s="499"/>
      <c r="AL69" s="499"/>
      <c r="AM69" s="499"/>
      <c r="AN69" s="499"/>
      <c r="AO69" s="499"/>
      <c r="AP69" s="499"/>
      <c r="AQ69" s="499"/>
      <c r="AR69" s="499"/>
      <c r="AS69" s="499"/>
      <c r="AT69" s="499"/>
      <c r="AU69" s="499"/>
      <c r="AV69" s="499"/>
      <c r="AW69" s="499"/>
      <c r="AX69" s="499"/>
      <c r="AY69" s="499"/>
      <c r="AZ69" s="499"/>
      <c r="BA69" s="499"/>
      <c r="BB69" s="499"/>
      <c r="BC69" s="499"/>
    </row>
    <row r="70" spans="1:55" ht="12.75" hidden="1" customHeight="1">
      <c r="A70" s="190" t="s">
        <v>17</v>
      </c>
      <c r="B70" s="259">
        <v>215870</v>
      </c>
      <c r="C70" s="294">
        <v>55.85</v>
      </c>
      <c r="D70" s="295">
        <v>56.99</v>
      </c>
      <c r="E70" s="263">
        <v>248952</v>
      </c>
      <c r="F70" s="281">
        <v>55.85</v>
      </c>
      <c r="G70" s="201">
        <v>1.61E-2</v>
      </c>
      <c r="H70" s="66">
        <v>56</v>
      </c>
      <c r="I70" s="57">
        <v>57</v>
      </c>
      <c r="J70" s="86">
        <v>55</v>
      </c>
      <c r="K70" s="419">
        <v>54.96</v>
      </c>
      <c r="L70" s="67">
        <v>282820</v>
      </c>
      <c r="M70" s="60">
        <v>508040</v>
      </c>
      <c r="N70" s="67">
        <v>275</v>
      </c>
      <c r="O70" s="82">
        <v>45440.685324074075</v>
      </c>
      <c r="P70" s="122">
        <v>69</v>
      </c>
      <c r="Q70" s="75">
        <v>0</v>
      </c>
      <c r="R70" s="143">
        <v>0</v>
      </c>
      <c r="S70" s="155">
        <v>0</v>
      </c>
      <c r="T70" s="243">
        <v>0</v>
      </c>
      <c r="U70" s="243"/>
      <c r="V70" s="243">
        <v>0</v>
      </c>
      <c r="W70" s="212">
        <f t="shared" ref="W70" si="37">(V70*X70)</f>
        <v>0</v>
      </c>
      <c r="X70" s="152"/>
      <c r="Y70" s="132">
        <f>IF(D70&lt;&gt;0,($C71*(1-$AB$1))-$D70,0)</f>
        <v>-1.145584999999997</v>
      </c>
      <c r="Z70" s="133">
        <f>IFERROR(IF(C70&lt;&gt;"",$AA$1/(D68/100)*(C70/100),""),"")</f>
        <v>0.9634503895670703</v>
      </c>
      <c r="AA70" s="487">
        <f>IFERROR($AC$1/(D70/100)*(C68/100),"")</f>
        <v>1203.7199508685733</v>
      </c>
      <c r="AB70" s="477"/>
      <c r="AC70" s="463"/>
      <c r="AD70" s="463"/>
      <c r="AE70" s="464"/>
      <c r="AF70" s="464"/>
      <c r="AG70" s="464"/>
      <c r="AH70" s="498"/>
      <c r="AI70" s="498"/>
      <c r="AJ70" s="499"/>
      <c r="AK70" s="499"/>
      <c r="AL70" s="499"/>
      <c r="AM70" s="499"/>
      <c r="AN70" s="499"/>
      <c r="AO70" s="499"/>
      <c r="AP70" s="499"/>
      <c r="AQ70" s="499"/>
      <c r="AR70" s="499"/>
      <c r="AS70" s="499"/>
      <c r="AT70" s="499"/>
      <c r="AU70" s="499"/>
      <c r="AV70" s="499"/>
      <c r="AW70" s="499"/>
      <c r="AX70" s="499"/>
      <c r="AY70" s="499"/>
      <c r="AZ70" s="499"/>
      <c r="BA70" s="499"/>
      <c r="BB70" s="499"/>
      <c r="BC70" s="499"/>
    </row>
    <row r="71" spans="1:55" ht="12.75" hidden="1" customHeight="1">
      <c r="A71" s="110" t="s">
        <v>515</v>
      </c>
      <c r="B71" s="258">
        <v>97749</v>
      </c>
      <c r="C71" s="296">
        <v>55.85</v>
      </c>
      <c r="D71" s="296">
        <v>56.6</v>
      </c>
      <c r="E71" s="258">
        <v>25000</v>
      </c>
      <c r="F71" s="196">
        <v>55.85</v>
      </c>
      <c r="G71" s="283">
        <v>1.3600000000000001E-2</v>
      </c>
      <c r="H71" s="64">
        <v>56</v>
      </c>
      <c r="I71" s="56">
        <v>56.99</v>
      </c>
      <c r="J71" s="84">
        <v>55</v>
      </c>
      <c r="K71" s="410">
        <v>55.1</v>
      </c>
      <c r="L71" s="62">
        <v>65174</v>
      </c>
      <c r="M71" s="59">
        <v>117362</v>
      </c>
      <c r="N71" s="62">
        <v>93</v>
      </c>
      <c r="O71" s="81">
        <v>45440.704444444447</v>
      </c>
      <c r="P71" s="123">
        <v>70</v>
      </c>
      <c r="Q71" s="74">
        <v>0</v>
      </c>
      <c r="R71" s="140">
        <v>0</v>
      </c>
      <c r="S71" s="154">
        <v>0</v>
      </c>
      <c r="T71" s="242">
        <v>0</v>
      </c>
      <c r="U71" s="242"/>
      <c r="V71" s="242">
        <v>0</v>
      </c>
      <c r="W71" s="213">
        <f>V70*(F70/100)</f>
        <v>0</v>
      </c>
      <c r="X71" s="149"/>
      <c r="Y71" s="117" t="str">
        <f>IFERROR(INT(#REF!/(F70/100)),"")</f>
        <v/>
      </c>
      <c r="Z71" s="135">
        <f>IFERROR(IF(C71&lt;&gt;"",$AA$1/(D69/100)*(C71/100),""),"")</f>
        <v>0.96358951597711617</v>
      </c>
      <c r="AA71" s="488">
        <f>IFERROR($AC$1/(D71/100)*(C69/100),"")</f>
        <v>1222.6148409893992</v>
      </c>
      <c r="AB71" s="478"/>
      <c r="AC71" s="465"/>
      <c r="AD71" s="465"/>
      <c r="AE71" s="466"/>
      <c r="AF71" s="466"/>
      <c r="AG71" s="466"/>
      <c r="AH71" s="498"/>
      <c r="AI71" s="498"/>
      <c r="AJ71" s="499"/>
      <c r="AK71" s="499"/>
      <c r="AL71" s="499"/>
      <c r="AM71" s="499"/>
      <c r="AN71" s="499"/>
      <c r="AO71" s="499"/>
      <c r="AP71" s="499"/>
      <c r="AQ71" s="499"/>
      <c r="AR71" s="499"/>
      <c r="AS71" s="499"/>
      <c r="AT71" s="499"/>
      <c r="AU71" s="499"/>
      <c r="AV71" s="499"/>
      <c r="AW71" s="499"/>
      <c r="AX71" s="499"/>
      <c r="AY71" s="499"/>
      <c r="AZ71" s="499"/>
      <c r="BA71" s="499"/>
      <c r="BB71" s="499"/>
      <c r="BC71" s="499"/>
    </row>
    <row r="72" spans="1:55" ht="12.75" customHeight="1">
      <c r="A72" s="190" t="s">
        <v>18</v>
      </c>
      <c r="B72" s="259">
        <v>5314</v>
      </c>
      <c r="C72" s="294">
        <v>57.6</v>
      </c>
      <c r="D72" s="295">
        <v>57.84</v>
      </c>
      <c r="E72" s="263">
        <v>9829</v>
      </c>
      <c r="F72" s="282">
        <v>57.8</v>
      </c>
      <c r="G72" s="201">
        <v>1.77E-2</v>
      </c>
      <c r="H72" s="66">
        <v>56.42</v>
      </c>
      <c r="I72" s="57">
        <v>58.5</v>
      </c>
      <c r="J72" s="86">
        <v>55.1</v>
      </c>
      <c r="K72" s="419">
        <v>56.79</v>
      </c>
      <c r="L72" s="67">
        <v>2362617</v>
      </c>
      <c r="M72" s="60">
        <v>4156561</v>
      </c>
      <c r="N72" s="67">
        <v>2058</v>
      </c>
      <c r="O72" s="82">
        <v>45440.684502314813</v>
      </c>
      <c r="P72" s="122">
        <v>71</v>
      </c>
      <c r="Q72" s="75">
        <v>0</v>
      </c>
      <c r="R72" s="143">
        <v>0</v>
      </c>
      <c r="S72" s="155">
        <v>0</v>
      </c>
      <c r="T72" s="243">
        <v>0</v>
      </c>
      <c r="U72" s="243"/>
      <c r="V72" s="243">
        <v>0</v>
      </c>
      <c r="W72" s="214">
        <f t="shared" si="36"/>
        <v>0</v>
      </c>
      <c r="X72" s="151"/>
      <c r="Y72" s="137">
        <f>IF(D72&lt;&gt;0,($C73*(1-$AB$1))-$D72,0)</f>
        <v>-0.28575599999999923</v>
      </c>
      <c r="Z72" s="138">
        <f>IFERROR(IF(C72&lt;&gt;"",$AA$1/(D68/100)*(C72/100),""),"")</f>
        <v>0.99363907679611918</v>
      </c>
      <c r="AA72" s="489">
        <f>IFERROR($AC$1/(D72/100)*(C68/100),"")</f>
        <v>1186.0304287690178</v>
      </c>
      <c r="AB72" s="477"/>
      <c r="AC72" s="463"/>
      <c r="AD72" s="463"/>
      <c r="AE72" s="464"/>
      <c r="AF72" s="464"/>
      <c r="AG72" s="464"/>
      <c r="AH72" s="498"/>
      <c r="AI72" s="498"/>
      <c r="AJ72" s="499"/>
      <c r="AK72" s="499"/>
      <c r="AL72" s="499"/>
      <c r="AM72" s="499"/>
      <c r="AN72" s="499"/>
      <c r="AO72" s="499"/>
      <c r="AP72" s="499"/>
      <c r="AQ72" s="499"/>
      <c r="AR72" s="499"/>
      <c r="AS72" s="499"/>
      <c r="AT72" s="499"/>
      <c r="AU72" s="499"/>
      <c r="AV72" s="499"/>
      <c r="AW72" s="499"/>
      <c r="AX72" s="499"/>
      <c r="AY72" s="499"/>
      <c r="AZ72" s="499"/>
      <c r="BA72" s="499"/>
      <c r="BB72" s="499"/>
      <c r="BC72" s="499"/>
    </row>
    <row r="73" spans="1:55" ht="12.75" customHeight="1">
      <c r="A73" s="176" t="s">
        <v>516</v>
      </c>
      <c r="B73" s="297">
        <v>41650</v>
      </c>
      <c r="C73" s="298">
        <v>57.56</v>
      </c>
      <c r="D73" s="298">
        <v>57.88</v>
      </c>
      <c r="E73" s="297">
        <v>64910</v>
      </c>
      <c r="F73" s="197">
        <v>57.88</v>
      </c>
      <c r="G73" s="204">
        <v>2.1099999999999997E-2</v>
      </c>
      <c r="H73" s="177">
        <v>56.68</v>
      </c>
      <c r="I73" s="178">
        <v>57.98</v>
      </c>
      <c r="J73" s="179">
        <v>55.7</v>
      </c>
      <c r="K73" s="542">
        <v>56.68</v>
      </c>
      <c r="L73" s="189">
        <v>1536765</v>
      </c>
      <c r="M73" s="180">
        <v>2692441</v>
      </c>
      <c r="N73" s="181">
        <v>1051</v>
      </c>
      <c r="O73" s="182">
        <v>45440.705601851849</v>
      </c>
      <c r="P73" s="123">
        <v>72</v>
      </c>
      <c r="Q73" s="183">
        <v>0</v>
      </c>
      <c r="R73" s="184">
        <v>0</v>
      </c>
      <c r="S73" s="185">
        <v>0</v>
      </c>
      <c r="T73" s="244">
        <v>0</v>
      </c>
      <c r="U73" s="244"/>
      <c r="V73" s="244">
        <v>0</v>
      </c>
      <c r="W73" s="216">
        <f>V72*(F72/100)</f>
        <v>0</v>
      </c>
      <c r="X73" s="160"/>
      <c r="Y73" s="172" t="str">
        <f>IFERROR(INT(#REF!/(F72/100)),"")</f>
        <v/>
      </c>
      <c r="Z73" s="173">
        <f>IFERROR(IF(C73&lt;&gt;"",$AA$1/(D69/100)*(C73/100),""),"")</f>
        <v>0.99309243580381035</v>
      </c>
      <c r="AA73" s="491">
        <f>IFERROR($AC$1/(D73/100)*(C69/100),"")</f>
        <v>1195.5770559778853</v>
      </c>
      <c r="AB73" s="478"/>
      <c r="AC73" s="465"/>
      <c r="AD73" s="465"/>
      <c r="AE73" s="466"/>
      <c r="AF73" s="466"/>
      <c r="AG73" s="466"/>
      <c r="AH73" s="498"/>
      <c r="AI73" s="498"/>
      <c r="AJ73" s="499"/>
      <c r="AK73" s="499"/>
      <c r="AL73" s="499"/>
      <c r="AM73" s="499"/>
      <c r="AN73" s="499"/>
      <c r="AO73" s="499"/>
      <c r="AP73" s="499"/>
      <c r="AQ73" s="499"/>
      <c r="AR73" s="499"/>
      <c r="AS73" s="499"/>
      <c r="AT73" s="499"/>
      <c r="AU73" s="499"/>
      <c r="AV73" s="499"/>
      <c r="AW73" s="499"/>
      <c r="AX73" s="499"/>
      <c r="AY73" s="499"/>
      <c r="AZ73" s="499"/>
      <c r="BA73" s="499"/>
      <c r="BB73" s="499"/>
      <c r="BC73" s="499"/>
    </row>
    <row r="74" spans="1:55" ht="12.75" customHeight="1">
      <c r="A74" s="191" t="s">
        <v>504</v>
      </c>
      <c r="B74" s="259">
        <v>165654</v>
      </c>
      <c r="C74" s="294">
        <v>101.27</v>
      </c>
      <c r="D74" s="295">
        <v>101.5</v>
      </c>
      <c r="E74" s="263">
        <v>469581</v>
      </c>
      <c r="F74" s="281">
        <v>101.33</v>
      </c>
      <c r="G74" s="201">
        <v>3.2000000000000002E-3</v>
      </c>
      <c r="H74" s="65">
        <v>101.04900000000001</v>
      </c>
      <c r="I74" s="58">
        <v>101.59</v>
      </c>
      <c r="J74" s="85">
        <v>101.001</v>
      </c>
      <c r="K74" s="405">
        <v>101</v>
      </c>
      <c r="L74" s="68">
        <v>8764316294</v>
      </c>
      <c r="M74" s="61">
        <v>8661413257</v>
      </c>
      <c r="N74" s="68">
        <v>5106</v>
      </c>
      <c r="O74" s="80">
        <v>45440.685069444444</v>
      </c>
      <c r="P74" s="122">
        <v>73</v>
      </c>
      <c r="Q74" s="76">
        <v>0</v>
      </c>
      <c r="R74" s="141">
        <v>0</v>
      </c>
      <c r="S74" s="153">
        <v>0</v>
      </c>
      <c r="T74" s="241">
        <v>0</v>
      </c>
      <c r="U74" s="241"/>
      <c r="V74" s="241"/>
      <c r="W74" s="217">
        <f>V74*X74</f>
        <v>0</v>
      </c>
      <c r="X74" s="150"/>
      <c r="Y74" s="127">
        <f>IF(D74&lt;&gt;0,($C75*(1-$AB$1))-$D74,0)</f>
        <v>-0.17013399999999024</v>
      </c>
      <c r="Z74" s="128"/>
      <c r="AA74" s="485"/>
      <c r="AB74" s="477"/>
      <c r="AC74" s="463"/>
      <c r="AD74" s="463"/>
      <c r="AE74" s="464"/>
      <c r="AF74" s="464"/>
      <c r="AG74" s="464"/>
      <c r="AH74" s="498"/>
      <c r="AI74" s="498"/>
      <c r="AJ74" s="499"/>
      <c r="AK74" s="499"/>
      <c r="AL74" s="499"/>
      <c r="AM74" s="499"/>
      <c r="AN74" s="499"/>
      <c r="AO74" s="499"/>
      <c r="AP74" s="499"/>
      <c r="AQ74" s="499"/>
      <c r="AR74" s="499"/>
      <c r="AS74" s="499"/>
      <c r="AT74" s="499"/>
      <c r="AU74" s="499"/>
      <c r="AV74" s="499"/>
      <c r="AW74" s="499"/>
      <c r="AX74" s="499"/>
      <c r="AY74" s="499"/>
      <c r="AZ74" s="499"/>
      <c r="BA74" s="499"/>
      <c r="BB74" s="499"/>
      <c r="BC74" s="499"/>
    </row>
    <row r="75" spans="1:55" ht="12.75" customHeight="1">
      <c r="A75" s="110" t="s">
        <v>517</v>
      </c>
      <c r="B75" s="258">
        <v>2655604</v>
      </c>
      <c r="C75" s="296">
        <v>101.34</v>
      </c>
      <c r="D75" s="296">
        <v>101.35</v>
      </c>
      <c r="E75" s="258">
        <v>249034</v>
      </c>
      <c r="F75" s="196">
        <v>101.35</v>
      </c>
      <c r="G75" s="202">
        <v>5.0000000000000001E-4</v>
      </c>
      <c r="H75" s="64">
        <v>101.5</v>
      </c>
      <c r="I75" s="56">
        <v>101.702</v>
      </c>
      <c r="J75" s="84">
        <v>101.151</v>
      </c>
      <c r="K75" s="410">
        <v>101.29</v>
      </c>
      <c r="L75" s="62">
        <v>7721237025</v>
      </c>
      <c r="M75" s="59">
        <v>7623119485</v>
      </c>
      <c r="N75" s="62">
        <v>5451</v>
      </c>
      <c r="O75" s="81">
        <v>45440.708611111113</v>
      </c>
      <c r="P75" s="123">
        <v>74</v>
      </c>
      <c r="Q75" s="74">
        <v>0</v>
      </c>
      <c r="R75" s="140">
        <v>0</v>
      </c>
      <c r="S75" s="154">
        <v>0</v>
      </c>
      <c r="T75" s="242">
        <v>0</v>
      </c>
      <c r="U75" s="242"/>
      <c r="V75" s="242">
        <v>0</v>
      </c>
      <c r="W75" s="109">
        <f>V74*(F74/100)</f>
        <v>0</v>
      </c>
      <c r="X75" s="149"/>
      <c r="Y75" s="116" t="str">
        <f>IFERROR(INT(#REF!/(F74/100)),"")</f>
        <v/>
      </c>
      <c r="Z75" s="130"/>
      <c r="AA75" s="486"/>
      <c r="AB75" s="478"/>
      <c r="AC75" s="465"/>
      <c r="AD75" s="465"/>
      <c r="AE75" s="466"/>
      <c r="AF75" s="466"/>
      <c r="AG75" s="466"/>
      <c r="AH75" s="498"/>
      <c r="AI75" s="498"/>
      <c r="AJ75" s="499"/>
      <c r="AK75" s="499"/>
      <c r="AL75" s="499"/>
      <c r="AM75" s="499"/>
      <c r="AN75" s="499"/>
      <c r="AO75" s="499"/>
      <c r="AP75" s="499"/>
      <c r="AQ75" s="499"/>
      <c r="AR75" s="499"/>
      <c r="AS75" s="499"/>
      <c r="AT75" s="499"/>
      <c r="AU75" s="499"/>
      <c r="AV75" s="499"/>
      <c r="AW75" s="499"/>
      <c r="AX75" s="499"/>
      <c r="AY75" s="499"/>
      <c r="AZ75" s="499"/>
      <c r="BA75" s="499"/>
      <c r="BB75" s="499"/>
      <c r="BC75" s="499"/>
    </row>
    <row r="76" spans="1:55" ht="12.75" hidden="1" customHeight="1">
      <c r="A76" s="190" t="s">
        <v>505</v>
      </c>
      <c r="B76" s="259">
        <v>3676735079</v>
      </c>
      <c r="C76" s="294">
        <v>8.2000000000000003E-2</v>
      </c>
      <c r="D76" s="295">
        <v>8.3000000000000004E-2</v>
      </c>
      <c r="E76" s="263">
        <v>2518718420</v>
      </c>
      <c r="F76" s="281">
        <v>8.3000000000000004E-2</v>
      </c>
      <c r="G76" s="201">
        <v>-1.2E-2</v>
      </c>
      <c r="H76" s="66">
        <v>8.2000000000000003E-2</v>
      </c>
      <c r="I76" s="57">
        <v>8.3000000000000004E-2</v>
      </c>
      <c r="J76" s="86">
        <v>8.1000000000000003E-2</v>
      </c>
      <c r="K76" s="419">
        <v>8.3000000000000004E-2</v>
      </c>
      <c r="L76" s="67">
        <v>4724198</v>
      </c>
      <c r="M76" s="60">
        <v>5767263514</v>
      </c>
      <c r="N76" s="67">
        <v>176</v>
      </c>
      <c r="O76" s="82">
        <v>45440.684895833336</v>
      </c>
      <c r="P76" s="122">
        <v>75</v>
      </c>
      <c r="Q76" s="75">
        <v>0</v>
      </c>
      <c r="R76" s="143">
        <v>0</v>
      </c>
      <c r="S76" s="155">
        <v>0</v>
      </c>
      <c r="T76" s="243">
        <v>0</v>
      </c>
      <c r="U76" s="243"/>
      <c r="V76" s="243">
        <v>0</v>
      </c>
      <c r="W76" s="218">
        <f t="shared" ref="W76" si="38">(V76*X76)</f>
        <v>0</v>
      </c>
      <c r="X76" s="152"/>
      <c r="Y76" s="132">
        <f>IF(D76&lt;&gt;0,($C77*(1-$AB$1))-$D76,0)</f>
        <v>-2.0080999999999988E-3</v>
      </c>
      <c r="Z76" s="133">
        <f>IFERROR(IF(C76&lt;&gt;"",$AA$1/(D74/100)*(C76/100),""),"")</f>
        <v>0.9652425905907458</v>
      </c>
      <c r="AA76" s="487">
        <f>IFERROR($AC$1/(D76/100)*(C74/100),"")</f>
        <v>1220.1204819277107</v>
      </c>
      <c r="AB76" s="477"/>
      <c r="AC76" s="463"/>
      <c r="AD76" s="463"/>
      <c r="AE76" s="464"/>
      <c r="AF76" s="464"/>
      <c r="AG76" s="464"/>
      <c r="AH76" s="498"/>
      <c r="AI76" s="498"/>
      <c r="AJ76" s="499"/>
      <c r="AK76" s="499"/>
      <c r="AL76" s="499"/>
      <c r="AM76" s="499"/>
      <c r="AN76" s="499"/>
      <c r="AO76" s="499"/>
      <c r="AP76" s="499"/>
      <c r="AQ76" s="499"/>
      <c r="AR76" s="499"/>
      <c r="AS76" s="499"/>
      <c r="AT76" s="499"/>
      <c r="AU76" s="499"/>
      <c r="AV76" s="499"/>
      <c r="AW76" s="499"/>
      <c r="AX76" s="499"/>
      <c r="AY76" s="499"/>
      <c r="AZ76" s="499"/>
      <c r="BA76" s="499"/>
      <c r="BB76" s="499"/>
      <c r="BC76" s="499"/>
    </row>
    <row r="77" spans="1:55" ht="12.75" hidden="1" customHeight="1">
      <c r="A77" s="110" t="s">
        <v>518</v>
      </c>
      <c r="B77" s="258">
        <v>611163</v>
      </c>
      <c r="C77" s="296">
        <v>8.1000000000000003E-2</v>
      </c>
      <c r="D77" s="296"/>
      <c r="E77" s="258"/>
      <c r="F77" s="196"/>
      <c r="G77" s="283"/>
      <c r="H77" s="64"/>
      <c r="I77" s="56"/>
      <c r="J77" s="84"/>
      <c r="K77" s="410">
        <v>8.1000000000000003E-2</v>
      </c>
      <c r="L77" s="62"/>
      <c r="M77" s="59"/>
      <c r="N77" s="62"/>
      <c r="O77" s="81"/>
      <c r="P77" s="123">
        <v>76</v>
      </c>
      <c r="Q77" s="74">
        <v>0</v>
      </c>
      <c r="R77" s="140">
        <v>0</v>
      </c>
      <c r="S77" s="154">
        <v>0</v>
      </c>
      <c r="T77" s="242">
        <v>0</v>
      </c>
      <c r="U77" s="242"/>
      <c r="V77" s="242">
        <v>0</v>
      </c>
      <c r="W77" s="219">
        <f>V76*(F76/100)</f>
        <v>0</v>
      </c>
      <c r="X77" s="149"/>
      <c r="Y77" s="117" t="str">
        <f>IFERROR(INT(#REF!/(F76/100)),"")</f>
        <v/>
      </c>
      <c r="Z77" s="135">
        <f>IFERROR(IF(C77&lt;&gt;"",$AA$1/(D75/100)*(C77/100),""),"")</f>
        <v>0.95488249588383856</v>
      </c>
      <c r="AA77" s="488" t="str">
        <f>IFERROR($AC$1/(D77/100)*(C75/100),"")</f>
        <v/>
      </c>
      <c r="AB77" s="478"/>
      <c r="AC77" s="465"/>
      <c r="AD77" s="465"/>
      <c r="AE77" s="466"/>
      <c r="AF77" s="466"/>
      <c r="AG77" s="466"/>
      <c r="AH77" s="498"/>
      <c r="AI77" s="498"/>
      <c r="AJ77" s="499"/>
      <c r="AK77" s="499"/>
      <c r="AL77" s="499"/>
      <c r="AM77" s="499"/>
      <c r="AN77" s="499"/>
      <c r="AO77" s="499"/>
      <c r="AP77" s="499"/>
      <c r="AQ77" s="499"/>
      <c r="AR77" s="499"/>
      <c r="AS77" s="499"/>
      <c r="AT77" s="499"/>
      <c r="AU77" s="499"/>
      <c r="AV77" s="499"/>
      <c r="AW77" s="499"/>
      <c r="AX77" s="499"/>
      <c r="AY77" s="499"/>
      <c r="AZ77" s="499"/>
      <c r="BA77" s="499"/>
      <c r="BB77" s="499"/>
      <c r="BC77" s="499"/>
    </row>
    <row r="78" spans="1:55" ht="12.75" customHeight="1">
      <c r="A78" s="190" t="s">
        <v>506</v>
      </c>
      <c r="B78" s="259">
        <v>3799491115</v>
      </c>
      <c r="C78" s="294">
        <v>8.4000000000000005E-2</v>
      </c>
      <c r="D78" s="295">
        <v>8.5000000000000006E-2</v>
      </c>
      <c r="E78" s="263">
        <v>2797073445</v>
      </c>
      <c r="F78" s="282">
        <v>8.5000000000000006E-2</v>
      </c>
      <c r="G78" s="201">
        <v>3.6499999999999998E-2</v>
      </c>
      <c r="H78" s="66">
        <v>8.2000000000000003E-2</v>
      </c>
      <c r="I78" s="57">
        <v>8.5000000000000006E-2</v>
      </c>
      <c r="J78" s="86">
        <v>8.2000000000000003E-2</v>
      </c>
      <c r="K78" s="419">
        <v>8.2000000000000003E-2</v>
      </c>
      <c r="L78" s="67">
        <v>2599336</v>
      </c>
      <c r="M78" s="60">
        <v>3092572584</v>
      </c>
      <c r="N78" s="67">
        <v>380</v>
      </c>
      <c r="O78" s="82">
        <v>45440.676319444443</v>
      </c>
      <c r="P78" s="122">
        <v>77</v>
      </c>
      <c r="Q78" s="75">
        <v>0</v>
      </c>
      <c r="R78" s="143">
        <v>0</v>
      </c>
      <c r="S78" s="155">
        <v>0</v>
      </c>
      <c r="T78" s="243">
        <v>0</v>
      </c>
      <c r="U78" s="243"/>
      <c r="V78" s="243">
        <v>0</v>
      </c>
      <c r="W78" s="220">
        <f t="shared" si="36"/>
        <v>0</v>
      </c>
      <c r="X78" s="151"/>
      <c r="Y78" s="137">
        <f>IF(D78&lt;&gt;0,($C79*(1-$AB$1))-$D78,0)</f>
        <v>-8.5000000000000006E-2</v>
      </c>
      <c r="Z78" s="138">
        <f>IFERROR(IF(C78&lt;&gt;"",$AA$1/(D74/100)*(C78/100),""),"")</f>
        <v>0.98878509280027616</v>
      </c>
      <c r="AA78" s="489">
        <f>IFERROR($AC$1/(D78/100)*(C74/100),"")</f>
        <v>1191.4117647058822</v>
      </c>
      <c r="AB78" s="477"/>
      <c r="AC78" s="463"/>
      <c r="AD78" s="463"/>
      <c r="AE78" s="464"/>
      <c r="AF78" s="464"/>
      <c r="AG78" s="464"/>
      <c r="AH78" s="498"/>
      <c r="AI78" s="498"/>
      <c r="AJ78" s="499"/>
      <c r="AK78" s="499"/>
      <c r="AL78" s="499"/>
      <c r="AM78" s="499"/>
      <c r="AN78" s="499"/>
      <c r="AO78" s="499"/>
      <c r="AP78" s="499"/>
      <c r="AQ78" s="499"/>
      <c r="AR78" s="499"/>
      <c r="AS78" s="499"/>
      <c r="AT78" s="499"/>
      <c r="AU78" s="499"/>
      <c r="AV78" s="499"/>
      <c r="AW78" s="499"/>
      <c r="AX78" s="499"/>
      <c r="AY78" s="499"/>
      <c r="AZ78" s="499"/>
      <c r="BA78" s="499"/>
      <c r="BB78" s="499"/>
      <c r="BC78" s="499"/>
    </row>
    <row r="79" spans="1:55" ht="12.75" customHeight="1">
      <c r="A79" s="176" t="s">
        <v>519</v>
      </c>
      <c r="B79" s="297"/>
      <c r="C79" s="298"/>
      <c r="D79" s="298">
        <v>8.5000000000000006E-2</v>
      </c>
      <c r="E79" s="297">
        <v>5975383</v>
      </c>
      <c r="F79" s="197"/>
      <c r="G79" s="204"/>
      <c r="H79" s="177"/>
      <c r="I79" s="178"/>
      <c r="J79" s="179"/>
      <c r="K79" s="542">
        <v>8.5000000000000006E-2</v>
      </c>
      <c r="L79" s="181"/>
      <c r="M79" s="180"/>
      <c r="N79" s="181"/>
      <c r="O79" s="182"/>
      <c r="P79" s="123">
        <v>78</v>
      </c>
      <c r="Q79" s="183">
        <v>0</v>
      </c>
      <c r="R79" s="184">
        <v>0</v>
      </c>
      <c r="S79" s="185">
        <v>0</v>
      </c>
      <c r="T79" s="244">
        <v>0</v>
      </c>
      <c r="U79" s="244"/>
      <c r="V79" s="244">
        <v>0</v>
      </c>
      <c r="W79" s="221">
        <f>V78*(F78/100)</f>
        <v>0</v>
      </c>
      <c r="X79" s="160"/>
      <c r="Y79" s="172" t="str">
        <f>IFERROR(INT(#REF!/(F78/100)),"")</f>
        <v/>
      </c>
      <c r="Z79" s="173" t="str">
        <f>IFERROR(IF(C79&lt;&gt;"",$AA$1/(D75/100)*(C79/100),""),"")</f>
        <v/>
      </c>
      <c r="AA79" s="491">
        <f>IFERROR($AC$1/(D79/100)*(C75/100),"")</f>
        <v>1192.2352941176471</v>
      </c>
      <c r="AB79" s="478"/>
      <c r="AC79" s="465"/>
      <c r="AD79" s="465"/>
      <c r="AE79" s="466"/>
      <c r="AF79" s="466"/>
      <c r="AG79" s="466"/>
      <c r="AH79" s="498"/>
      <c r="AI79" s="498"/>
      <c r="AJ79" s="499"/>
      <c r="AK79" s="499"/>
      <c r="AL79" s="499"/>
      <c r="AM79" s="499"/>
      <c r="AN79" s="499"/>
      <c r="AO79" s="499"/>
      <c r="AP79" s="499"/>
      <c r="AQ79" s="499"/>
      <c r="AR79" s="499"/>
      <c r="AS79" s="499"/>
      <c r="AT79" s="499"/>
      <c r="AU79" s="499"/>
      <c r="AV79" s="499"/>
      <c r="AW79" s="499"/>
      <c r="AX79" s="499"/>
      <c r="AY79" s="499"/>
      <c r="AZ79" s="499"/>
      <c r="BA79" s="499"/>
      <c r="BB79" s="499"/>
      <c r="BC79" s="499"/>
    </row>
    <row r="80" spans="1:55" ht="12.75" customHeight="1">
      <c r="A80" s="191" t="s">
        <v>507</v>
      </c>
      <c r="B80" s="259">
        <v>125500</v>
      </c>
      <c r="C80" s="294">
        <v>101.271</v>
      </c>
      <c r="D80" s="295">
        <v>101.5</v>
      </c>
      <c r="E80" s="263">
        <v>517730</v>
      </c>
      <c r="F80" s="281">
        <v>101.45</v>
      </c>
      <c r="G80" s="201">
        <v>1.4000000000000002E-3</v>
      </c>
      <c r="H80" s="65">
        <v>101.54900000000001</v>
      </c>
      <c r="I80" s="58">
        <v>101.649</v>
      </c>
      <c r="J80" s="85">
        <v>101.38</v>
      </c>
      <c r="K80" s="405">
        <v>101.3</v>
      </c>
      <c r="L80" s="68">
        <v>4231952015</v>
      </c>
      <c r="M80" s="61">
        <v>4170307280</v>
      </c>
      <c r="N80" s="68">
        <v>363</v>
      </c>
      <c r="O80" s="80">
        <v>45440.6878125</v>
      </c>
      <c r="P80" s="122">
        <v>79</v>
      </c>
      <c r="Q80" s="76">
        <v>0</v>
      </c>
      <c r="R80" s="141">
        <v>0</v>
      </c>
      <c r="S80" s="153">
        <v>0</v>
      </c>
      <c r="T80" s="241">
        <v>0</v>
      </c>
      <c r="U80" s="241"/>
      <c r="V80" s="241"/>
      <c r="W80" s="217">
        <f t="shared" si="36"/>
        <v>0</v>
      </c>
      <c r="X80" s="150"/>
      <c r="Y80" s="127">
        <f>IF(D80&lt;&gt;0,($C81*(1-$AB$1))-$D80,0)</f>
        <v>9.9839000000002898E-2</v>
      </c>
      <c r="Z80" s="128"/>
      <c r="AA80" s="485"/>
      <c r="AB80" s="477"/>
      <c r="AC80" s="463"/>
      <c r="AD80" s="463"/>
      <c r="AE80" s="464"/>
      <c r="AF80" s="464"/>
      <c r="AG80" s="464"/>
      <c r="AH80" s="498"/>
      <c r="AI80" s="498"/>
      <c r="AJ80" s="499"/>
      <c r="AK80" s="499"/>
      <c r="AL80" s="499"/>
      <c r="AM80" s="499"/>
      <c r="AN80" s="499"/>
      <c r="AO80" s="499"/>
      <c r="AP80" s="499"/>
      <c r="AQ80" s="499"/>
      <c r="AR80" s="499"/>
      <c r="AS80" s="499"/>
      <c r="AT80" s="499"/>
      <c r="AU80" s="499"/>
      <c r="AV80" s="499"/>
      <c r="AW80" s="499"/>
      <c r="AX80" s="499"/>
      <c r="AY80" s="499"/>
      <c r="AZ80" s="499"/>
      <c r="BA80" s="499"/>
      <c r="BB80" s="499"/>
      <c r="BC80" s="499"/>
    </row>
    <row r="81" spans="1:55" ht="12.75" customHeight="1">
      <c r="A81" s="110" t="s">
        <v>520</v>
      </c>
      <c r="B81" s="258">
        <v>1000000</v>
      </c>
      <c r="C81" s="296">
        <v>101.61</v>
      </c>
      <c r="D81" s="296">
        <v>101.65</v>
      </c>
      <c r="E81" s="258">
        <v>254071</v>
      </c>
      <c r="F81" s="196">
        <v>101.65</v>
      </c>
      <c r="G81" s="202">
        <v>2.5999999999999999E-3</v>
      </c>
      <c r="H81" s="64">
        <v>101.4</v>
      </c>
      <c r="I81" s="56">
        <v>101.989</v>
      </c>
      <c r="J81" s="84">
        <v>101.4</v>
      </c>
      <c r="K81" s="410">
        <v>101.38</v>
      </c>
      <c r="L81" s="62">
        <v>8576059645</v>
      </c>
      <c r="M81" s="59">
        <v>8445499727</v>
      </c>
      <c r="N81" s="62">
        <v>971</v>
      </c>
      <c r="O81" s="81">
        <v>45440.706122685187</v>
      </c>
      <c r="P81" s="123">
        <v>80</v>
      </c>
      <c r="Q81" s="74">
        <v>0</v>
      </c>
      <c r="R81" s="140">
        <v>0</v>
      </c>
      <c r="S81" s="154">
        <v>0</v>
      </c>
      <c r="T81" s="242">
        <v>0</v>
      </c>
      <c r="U81" s="242"/>
      <c r="V81" s="242"/>
      <c r="W81" s="109">
        <f>V80*(D81/100)</f>
        <v>0</v>
      </c>
      <c r="X81" s="149"/>
      <c r="Y81" s="116" t="str">
        <f>IFERROR(INT(#REF!/(F80/100)),"")</f>
        <v/>
      </c>
      <c r="Z81" s="130"/>
      <c r="AA81" s="486"/>
      <c r="AB81" s="478"/>
      <c r="AC81" s="465"/>
      <c r="AD81" s="465"/>
      <c r="AE81" s="466"/>
      <c r="AF81" s="466"/>
      <c r="AG81" s="466"/>
      <c r="AH81" s="498"/>
      <c r="AI81" s="498"/>
      <c r="AJ81" s="499"/>
      <c r="AK81" s="499"/>
      <c r="AL81" s="499"/>
      <c r="AM81" s="499"/>
      <c r="AN81" s="499"/>
      <c r="AO81" s="499"/>
      <c r="AP81" s="499"/>
      <c r="AQ81" s="499"/>
      <c r="AR81" s="499"/>
      <c r="AS81" s="499"/>
      <c r="AT81" s="499"/>
      <c r="AU81" s="499"/>
      <c r="AV81" s="499"/>
      <c r="AW81" s="499"/>
      <c r="AX81" s="499"/>
      <c r="AY81" s="499"/>
      <c r="AZ81" s="499"/>
      <c r="BA81" s="499"/>
      <c r="BB81" s="499"/>
      <c r="BC81" s="499"/>
    </row>
    <row r="82" spans="1:55" ht="12.75" hidden="1" customHeight="1">
      <c r="A82" s="190" t="s">
        <v>508</v>
      </c>
      <c r="B82" s="259">
        <v>790700</v>
      </c>
      <c r="C82" s="294">
        <v>8.2000000000000003E-2</v>
      </c>
      <c r="D82" s="295"/>
      <c r="E82" s="263"/>
      <c r="F82" s="281">
        <v>8.2000000000000003E-2</v>
      </c>
      <c r="G82" s="201">
        <v>-8.8800000000000004E-2</v>
      </c>
      <c r="H82" s="66">
        <v>8.2000000000000003E-2</v>
      </c>
      <c r="I82" s="57">
        <v>8.2000000000000003E-2</v>
      </c>
      <c r="J82" s="86">
        <v>8.2000000000000003E-2</v>
      </c>
      <c r="K82" s="419">
        <v>0.09</v>
      </c>
      <c r="L82" s="67">
        <v>2666</v>
      </c>
      <c r="M82" s="60">
        <v>3251600</v>
      </c>
      <c r="N82" s="67">
        <v>4</v>
      </c>
      <c r="O82" s="82">
        <v>45440.545740740738</v>
      </c>
      <c r="P82" s="122">
        <v>81</v>
      </c>
      <c r="Q82" s="75">
        <v>0</v>
      </c>
      <c r="R82" s="143">
        <v>0</v>
      </c>
      <c r="S82" s="155">
        <v>0</v>
      </c>
      <c r="T82" s="243">
        <v>0</v>
      </c>
      <c r="U82" s="243"/>
      <c r="V82" s="243"/>
      <c r="W82" s="218">
        <f t="shared" ref="W82" si="39">(V82*X82)</f>
        <v>0</v>
      </c>
      <c r="X82" s="152"/>
      <c r="Y82" s="132">
        <f>IF(D82&lt;&gt;0,($C83*(1-$AB$1))-$D82,0)</f>
        <v>0</v>
      </c>
      <c r="Z82" s="133">
        <f>IFERROR(IF(C82&lt;&gt;"",$AA$1/(D80/100)*(C82/100),""),"")</f>
        <v>0.9652425905907458</v>
      </c>
      <c r="AA82" s="487" t="str">
        <f t="shared" ref="AA82:AA83" si="40">IFERROR($AC$1/(D82/100)*(C80/100),"")</f>
        <v/>
      </c>
      <c r="AB82" s="477"/>
      <c r="AC82" s="463"/>
      <c r="AD82" s="463"/>
      <c r="AE82" s="464"/>
      <c r="AF82" s="464"/>
      <c r="AG82" s="464"/>
      <c r="AH82" s="498"/>
      <c r="AI82" s="498"/>
      <c r="AJ82" s="499"/>
      <c r="AK82" s="499"/>
      <c r="AL82" s="499"/>
      <c r="AM82" s="499"/>
      <c r="AN82" s="499"/>
      <c r="AO82" s="499"/>
      <c r="AP82" s="499"/>
      <c r="AQ82" s="499"/>
      <c r="AR82" s="499"/>
      <c r="AS82" s="499"/>
      <c r="AT82" s="499"/>
      <c r="AU82" s="499"/>
      <c r="AV82" s="499"/>
      <c r="AW82" s="499"/>
      <c r="AX82" s="499"/>
      <c r="AY82" s="499"/>
      <c r="AZ82" s="499"/>
      <c r="BA82" s="499"/>
      <c r="BB82" s="499"/>
      <c r="BC82" s="499"/>
    </row>
    <row r="83" spans="1:55" ht="12.75" hidden="1" customHeight="1">
      <c r="A83" s="110" t="s">
        <v>521</v>
      </c>
      <c r="B83" s="258">
        <v>618801</v>
      </c>
      <c r="C83" s="296">
        <v>0.08</v>
      </c>
      <c r="D83" s="296"/>
      <c r="E83" s="258"/>
      <c r="F83" s="196"/>
      <c r="G83" s="283"/>
      <c r="H83" s="64"/>
      <c r="I83" s="56"/>
      <c r="J83" s="84"/>
      <c r="K83" s="410">
        <v>0.09</v>
      </c>
      <c r="L83" s="62"/>
      <c r="M83" s="59"/>
      <c r="N83" s="62"/>
      <c r="O83" s="81"/>
      <c r="P83" s="123">
        <v>82</v>
      </c>
      <c r="Q83" s="74">
        <v>0</v>
      </c>
      <c r="R83" s="140">
        <v>0</v>
      </c>
      <c r="S83" s="154">
        <v>0</v>
      </c>
      <c r="T83" s="242">
        <v>0</v>
      </c>
      <c r="U83" s="242"/>
      <c r="V83" s="242">
        <v>0</v>
      </c>
      <c r="W83" s="219">
        <f>V82*(F82/100)</f>
        <v>0</v>
      </c>
      <c r="X83" s="149"/>
      <c r="Y83" s="117" t="str">
        <f>IFERROR(INT(#REF!/(F82/100)),"")</f>
        <v/>
      </c>
      <c r="Z83" s="135">
        <f>IFERROR(IF(C83&lt;&gt;"",$AA$1/(D81/100)*(C83/100),""),"")</f>
        <v>0.94031046700141041</v>
      </c>
      <c r="AA83" s="488" t="str">
        <f t="shared" si="40"/>
        <v/>
      </c>
      <c r="AB83" s="478"/>
      <c r="AC83" s="465"/>
      <c r="AD83" s="465"/>
      <c r="AE83" s="466"/>
      <c r="AF83" s="466"/>
      <c r="AG83" s="466"/>
      <c r="AH83" s="498"/>
      <c r="AI83" s="498"/>
      <c r="AJ83" s="499"/>
      <c r="AK83" s="499"/>
      <c r="AL83" s="499"/>
      <c r="AM83" s="499"/>
      <c r="AN83" s="499"/>
      <c r="AO83" s="499"/>
      <c r="AP83" s="499"/>
      <c r="AQ83" s="499"/>
      <c r="AR83" s="499"/>
      <c r="AS83" s="499"/>
      <c r="AT83" s="499"/>
      <c r="AU83" s="499"/>
      <c r="AV83" s="499"/>
      <c r="AW83" s="499"/>
      <c r="AX83" s="499"/>
      <c r="AY83" s="499"/>
      <c r="AZ83" s="499"/>
      <c r="BA83" s="499"/>
      <c r="BB83" s="499"/>
      <c r="BC83" s="499"/>
    </row>
    <row r="84" spans="1:55" ht="12.75" customHeight="1">
      <c r="A84" s="190" t="s">
        <v>509</v>
      </c>
      <c r="B84" s="259"/>
      <c r="C84" s="294"/>
      <c r="D84" s="295"/>
      <c r="E84" s="263"/>
      <c r="F84" s="282"/>
      <c r="G84" s="201"/>
      <c r="H84" s="66"/>
      <c r="I84" s="57"/>
      <c r="J84" s="86"/>
      <c r="K84" s="419">
        <v>0.09</v>
      </c>
      <c r="L84" s="67"/>
      <c r="M84" s="60"/>
      <c r="N84" s="67"/>
      <c r="O84" s="82"/>
      <c r="P84" s="122">
        <v>83</v>
      </c>
      <c r="Q84" s="75">
        <v>0</v>
      </c>
      <c r="R84" s="143">
        <v>0</v>
      </c>
      <c r="S84" s="155">
        <v>0</v>
      </c>
      <c r="T84" s="243">
        <v>0</v>
      </c>
      <c r="U84" s="243"/>
      <c r="V84" s="243">
        <v>0</v>
      </c>
      <c r="W84" s="220">
        <f t="shared" ref="W84" si="41">(V84*X84)</f>
        <v>0</v>
      </c>
      <c r="X84" s="151"/>
      <c r="Y84" s="137">
        <f>IF(D84&lt;&gt;0,($C85*(1-$AB$1))-$D84,0)</f>
        <v>0</v>
      </c>
      <c r="Z84" s="138" t="str">
        <f>IFERROR(IF(C84&lt;&gt;"",$AA$1/(D80/100)*(C84/100),""),"")</f>
        <v/>
      </c>
      <c r="AA84" s="489" t="str">
        <f t="shared" ref="AA84:AA85" si="42">IFERROR($AC$1/(D84/100)*(C80/100),"")</f>
        <v/>
      </c>
      <c r="AB84" s="477"/>
      <c r="AC84" s="463"/>
      <c r="AD84" s="463"/>
      <c r="AE84" s="464"/>
      <c r="AF84" s="464"/>
      <c r="AG84" s="464"/>
      <c r="AH84" s="498"/>
      <c r="AI84" s="498"/>
      <c r="AJ84" s="499"/>
      <c r="AK84" s="499"/>
      <c r="AL84" s="499"/>
      <c r="AM84" s="499"/>
      <c r="AN84" s="499"/>
      <c r="AO84" s="499"/>
      <c r="AP84" s="499"/>
      <c r="AQ84" s="499"/>
      <c r="AR84" s="499"/>
      <c r="AS84" s="499"/>
      <c r="AT84" s="499"/>
      <c r="AU84" s="499"/>
      <c r="AV84" s="499"/>
      <c r="AW84" s="499"/>
      <c r="AX84" s="499"/>
      <c r="AY84" s="499"/>
      <c r="AZ84" s="499"/>
      <c r="BA84" s="499"/>
      <c r="BB84" s="499"/>
      <c r="BC84" s="499"/>
    </row>
    <row r="85" spans="1:55" ht="12.75" customHeight="1">
      <c r="A85" s="176" t="s">
        <v>522</v>
      </c>
      <c r="B85" s="297"/>
      <c r="C85" s="298"/>
      <c r="D85" s="298"/>
      <c r="E85" s="297"/>
      <c r="F85" s="197"/>
      <c r="G85" s="204"/>
      <c r="H85" s="177"/>
      <c r="I85" s="178"/>
      <c r="J85" s="179"/>
      <c r="K85" s="542">
        <v>0.09</v>
      </c>
      <c r="L85" s="181"/>
      <c r="M85" s="180"/>
      <c r="N85" s="181"/>
      <c r="O85" s="182"/>
      <c r="P85" s="123">
        <v>84</v>
      </c>
      <c r="Q85" s="183">
        <v>0</v>
      </c>
      <c r="R85" s="184">
        <v>0</v>
      </c>
      <c r="S85" s="185">
        <v>0</v>
      </c>
      <c r="T85" s="244">
        <v>0</v>
      </c>
      <c r="U85" s="244"/>
      <c r="V85" s="244">
        <v>0</v>
      </c>
      <c r="W85" s="222">
        <f>V84*(F84/100)</f>
        <v>0</v>
      </c>
      <c r="X85" s="160"/>
      <c r="Y85" s="172" t="str">
        <f>IFERROR(INT(#REF!/(F84/100)),"")</f>
        <v/>
      </c>
      <c r="Z85" s="173" t="str">
        <f>IFERROR(IF(C85&lt;&gt;"",$AA$1/(D81/100)*(C85/100),""),"")</f>
        <v/>
      </c>
      <c r="AA85" s="491" t="str">
        <f t="shared" si="42"/>
        <v/>
      </c>
      <c r="AB85" s="478"/>
      <c r="AC85" s="465"/>
      <c r="AD85" s="465"/>
      <c r="AE85" s="466"/>
      <c r="AF85" s="466"/>
      <c r="AG85" s="466"/>
      <c r="AH85" s="498"/>
      <c r="AI85" s="498"/>
      <c r="AJ85" s="499"/>
      <c r="AK85" s="499"/>
      <c r="AL85" s="499"/>
      <c r="AM85" s="499"/>
      <c r="AN85" s="499"/>
      <c r="AO85" s="499"/>
      <c r="AP85" s="499"/>
      <c r="AQ85" s="499"/>
      <c r="AR85" s="499"/>
      <c r="AS85" s="499"/>
      <c r="AT85" s="499"/>
      <c r="AU85" s="499"/>
      <c r="AV85" s="499"/>
      <c r="AW85" s="499"/>
      <c r="AX85" s="499"/>
      <c r="AY85" s="499"/>
      <c r="AZ85" s="499"/>
      <c r="BA85" s="499"/>
      <c r="BB85" s="499"/>
      <c r="BC85" s="499"/>
    </row>
    <row r="86" spans="1:55" ht="12.75" customHeight="1">
      <c r="A86" s="191" t="s">
        <v>422</v>
      </c>
      <c r="B86" s="259">
        <v>15</v>
      </c>
      <c r="C86" s="294">
        <v>55800</v>
      </c>
      <c r="D86" s="295">
        <v>56300</v>
      </c>
      <c r="E86" s="263">
        <v>1147</v>
      </c>
      <c r="F86" s="281">
        <v>55870</v>
      </c>
      <c r="G86" s="201">
        <v>-3.1699999999999999E-2</v>
      </c>
      <c r="H86" s="65">
        <v>57970</v>
      </c>
      <c r="I86" s="58">
        <v>58980</v>
      </c>
      <c r="J86" s="85">
        <v>55010</v>
      </c>
      <c r="K86" s="405">
        <v>57700</v>
      </c>
      <c r="L86" s="68">
        <v>608277627</v>
      </c>
      <c r="M86" s="61">
        <v>1088220</v>
      </c>
      <c r="N86" s="68">
        <v>1466</v>
      </c>
      <c r="O86" s="80">
        <v>45440.684699074074</v>
      </c>
      <c r="P86" s="122">
        <v>85</v>
      </c>
      <c r="Q86" s="76">
        <v>0</v>
      </c>
      <c r="R86" s="141">
        <v>0</v>
      </c>
      <c r="S86" s="153">
        <v>0</v>
      </c>
      <c r="T86" s="241">
        <v>0</v>
      </c>
      <c r="U86" s="241"/>
      <c r="V86" s="241"/>
      <c r="W86" s="217">
        <f t="shared" ref="W86" si="43">(V86*X86)</f>
        <v>0</v>
      </c>
      <c r="X86" s="150"/>
      <c r="Y86" s="127">
        <f>IF(D86&lt;&gt;0,($C87*(1-$AB$1))-$D86,0)</f>
        <v>-215.60899999999674</v>
      </c>
      <c r="Z86" s="128"/>
      <c r="AA86" s="485"/>
      <c r="AB86" s="477"/>
      <c r="AC86" s="463"/>
      <c r="AD86" s="463"/>
      <c r="AE86" s="464"/>
      <c r="AF86" s="464"/>
      <c r="AG86" s="464"/>
      <c r="AH86" s="498"/>
      <c r="AI86" s="498"/>
      <c r="AJ86" s="499"/>
      <c r="AK86" s="499"/>
      <c r="AL86" s="499"/>
      <c r="AM86" s="499"/>
      <c r="AN86" s="499"/>
      <c r="AO86" s="499"/>
      <c r="AP86" s="499"/>
      <c r="AQ86" s="499"/>
      <c r="AR86" s="499"/>
      <c r="AS86" s="499"/>
      <c r="AT86" s="499"/>
      <c r="AU86" s="499"/>
      <c r="AV86" s="499"/>
      <c r="AW86" s="499"/>
      <c r="AX86" s="499"/>
      <c r="AY86" s="499"/>
      <c r="AZ86" s="499"/>
      <c r="BA86" s="499"/>
      <c r="BB86" s="499"/>
      <c r="BC86" s="499"/>
    </row>
    <row r="87" spans="1:55" ht="12.75" customHeight="1">
      <c r="A87" s="110" t="s">
        <v>523</v>
      </c>
      <c r="B87" s="258">
        <v>280</v>
      </c>
      <c r="C87" s="296">
        <v>56090</v>
      </c>
      <c r="D87" s="296">
        <v>56100</v>
      </c>
      <c r="E87" s="258">
        <v>220890</v>
      </c>
      <c r="F87" s="196">
        <v>56100</v>
      </c>
      <c r="G87" s="202">
        <v>-3.27E-2</v>
      </c>
      <c r="H87" s="64">
        <v>59000</v>
      </c>
      <c r="I87" s="56">
        <v>59000</v>
      </c>
      <c r="J87" s="84">
        <v>55100</v>
      </c>
      <c r="K87" s="410">
        <v>58000</v>
      </c>
      <c r="L87" s="62">
        <v>10831273285</v>
      </c>
      <c r="M87" s="59">
        <v>19344610</v>
      </c>
      <c r="N87" s="62">
        <v>4257</v>
      </c>
      <c r="O87" s="81">
        <v>45440.708495370367</v>
      </c>
      <c r="P87" s="123">
        <v>86</v>
      </c>
      <c r="Q87" s="74">
        <v>0</v>
      </c>
      <c r="R87" s="140">
        <v>0</v>
      </c>
      <c r="S87" s="154">
        <v>0</v>
      </c>
      <c r="T87" s="242">
        <v>0</v>
      </c>
      <c r="U87" s="242"/>
      <c r="V87" s="242">
        <v>0</v>
      </c>
      <c r="W87" s="109">
        <f>V86*(F86/100)</f>
        <v>0</v>
      </c>
      <c r="X87" s="149"/>
      <c r="Y87" s="116" t="str">
        <f>IFERROR(INT(#REF!/(F86/100)),"")</f>
        <v/>
      </c>
      <c r="Z87" s="130"/>
      <c r="AA87" s="486"/>
      <c r="AB87" s="478"/>
      <c r="AC87" s="465"/>
      <c r="AD87" s="465"/>
      <c r="AE87" s="466"/>
      <c r="AF87" s="466"/>
      <c r="AG87" s="466"/>
      <c r="AH87" s="498"/>
      <c r="AI87" s="498"/>
      <c r="AJ87" s="499"/>
      <c r="AK87" s="499"/>
      <c r="AL87" s="499"/>
      <c r="AM87" s="499"/>
      <c r="AN87" s="499"/>
      <c r="AO87" s="499"/>
      <c r="AP87" s="499"/>
      <c r="AQ87" s="499"/>
      <c r="AR87" s="499"/>
      <c r="AS87" s="499"/>
      <c r="AT87" s="499"/>
      <c r="AU87" s="499"/>
      <c r="AV87" s="499"/>
      <c r="AW87" s="499"/>
      <c r="AX87" s="499"/>
      <c r="AY87" s="499"/>
      <c r="AZ87" s="499"/>
      <c r="BA87" s="499"/>
      <c r="BB87" s="499"/>
      <c r="BC87" s="499"/>
    </row>
    <row r="88" spans="1:55">
      <c r="A88" s="190" t="s">
        <v>423</v>
      </c>
      <c r="B88" s="259"/>
      <c r="C88" s="294"/>
      <c r="D88" s="295"/>
      <c r="E88" s="263"/>
      <c r="F88" s="281"/>
      <c r="G88" s="201"/>
      <c r="H88" s="66"/>
      <c r="I88" s="57"/>
      <c r="J88" s="57"/>
      <c r="K88" s="543">
        <v>52.5</v>
      </c>
      <c r="L88" s="67"/>
      <c r="M88" s="60"/>
      <c r="N88" s="67"/>
      <c r="O88" s="82"/>
      <c r="P88" s="122">
        <v>87</v>
      </c>
      <c r="Q88" s="75">
        <v>0</v>
      </c>
      <c r="R88" s="143">
        <v>0</v>
      </c>
      <c r="S88" s="155">
        <v>0</v>
      </c>
      <c r="T88" s="243">
        <v>0</v>
      </c>
      <c r="U88" s="243"/>
      <c r="V88" s="243"/>
      <c r="W88" s="218">
        <f t="shared" ref="W88" si="44">(V88*X88)</f>
        <v>0</v>
      </c>
      <c r="X88" s="152"/>
      <c r="Y88" s="132">
        <f>IF(D88&lt;&gt;0,($C89*(1-$AB$1))-$D88,0)</f>
        <v>0</v>
      </c>
      <c r="Z88" s="133" t="str">
        <f>IFERROR(IF(C88&lt;&gt;"",$AA$1/(D86/100)*(C88/100),""),"")</f>
        <v/>
      </c>
      <c r="AA88" s="487" t="str">
        <f t="shared" ref="AA88:AA89" si="45">IFERROR($AC$1/(D88/100)*(C86/100),"")</f>
        <v/>
      </c>
      <c r="AB88" s="477"/>
      <c r="AC88" s="463"/>
      <c r="AD88" s="463"/>
      <c r="AE88" s="464"/>
      <c r="AF88" s="464"/>
      <c r="AG88" s="464"/>
      <c r="AH88" s="498"/>
      <c r="AI88" s="498"/>
      <c r="AJ88" s="499"/>
      <c r="AK88" s="499"/>
      <c r="AL88" s="499"/>
      <c r="AM88" s="499"/>
      <c r="AN88" s="499"/>
      <c r="AO88" s="499"/>
      <c r="AP88" s="499"/>
      <c r="AQ88" s="499"/>
      <c r="AR88" s="499"/>
      <c r="AS88" s="499"/>
      <c r="AT88" s="499"/>
      <c r="AU88" s="499"/>
      <c r="AV88" s="499"/>
      <c r="AW88" s="499"/>
      <c r="AX88" s="499"/>
      <c r="AY88" s="499"/>
      <c r="AZ88" s="499"/>
      <c r="BA88" s="499"/>
      <c r="BB88" s="499"/>
      <c r="BC88" s="499"/>
    </row>
    <row r="89" spans="1:55" ht="12.75" customHeight="1">
      <c r="A89" s="110" t="s">
        <v>524</v>
      </c>
      <c r="B89" s="258"/>
      <c r="C89" s="296"/>
      <c r="D89" s="296"/>
      <c r="E89" s="258"/>
      <c r="F89" s="196"/>
      <c r="G89" s="283"/>
      <c r="H89" s="64"/>
      <c r="I89" s="56"/>
      <c r="J89" s="56"/>
      <c r="K89" s="544">
        <v>46</v>
      </c>
      <c r="L89" s="62"/>
      <c r="M89" s="59"/>
      <c r="N89" s="62"/>
      <c r="O89" s="81"/>
      <c r="P89" s="123">
        <v>88</v>
      </c>
      <c r="Q89" s="74">
        <v>0</v>
      </c>
      <c r="R89" s="140">
        <v>0</v>
      </c>
      <c r="S89" s="154">
        <v>0</v>
      </c>
      <c r="T89" s="242">
        <v>0</v>
      </c>
      <c r="U89" s="242"/>
      <c r="V89" s="242">
        <v>0</v>
      </c>
      <c r="W89" s="219">
        <f>V88*(F88/100)</f>
        <v>0</v>
      </c>
      <c r="X89" s="149"/>
      <c r="Y89" s="117" t="str">
        <f>IFERROR(INT(#REF!/(F88/100)),"")</f>
        <v/>
      </c>
      <c r="Z89" s="135" t="str">
        <f>IFERROR(IF(C89&lt;&gt;"",$AA$1/(D87/100)*(C89/100),""),"")</f>
        <v/>
      </c>
      <c r="AA89" s="488" t="str">
        <f t="shared" si="45"/>
        <v/>
      </c>
      <c r="AB89" s="478"/>
      <c r="AC89" s="465"/>
      <c r="AD89" s="465"/>
      <c r="AE89" s="466"/>
      <c r="AF89" s="466"/>
      <c r="AG89" s="466"/>
      <c r="AH89" s="498"/>
      <c r="AI89" s="498"/>
      <c r="AJ89" s="499"/>
      <c r="AK89" s="499"/>
      <c r="AL89" s="499"/>
      <c r="AM89" s="499"/>
      <c r="AN89" s="499"/>
      <c r="AO89" s="499"/>
      <c r="AP89" s="499"/>
      <c r="AQ89" s="499"/>
      <c r="AR89" s="499"/>
      <c r="AS89" s="499"/>
      <c r="AT89" s="499"/>
      <c r="AU89" s="499"/>
      <c r="AV89" s="499"/>
      <c r="AW89" s="499"/>
      <c r="AX89" s="499"/>
      <c r="AY89" s="499"/>
      <c r="AZ89" s="499"/>
      <c r="BA89" s="499"/>
      <c r="BB89" s="499"/>
      <c r="BC89" s="499"/>
    </row>
    <row r="90" spans="1:55" ht="12.75" customHeight="1">
      <c r="A90" s="190" t="s">
        <v>424</v>
      </c>
      <c r="B90" s="259">
        <v>42</v>
      </c>
      <c r="C90" s="294">
        <v>47</v>
      </c>
      <c r="D90" s="295">
        <v>47.8</v>
      </c>
      <c r="E90" s="263">
        <v>500</v>
      </c>
      <c r="F90" s="282">
        <v>47</v>
      </c>
      <c r="G90" s="201">
        <v>-5.1999999999999998E-3</v>
      </c>
      <c r="H90" s="66">
        <v>49.9</v>
      </c>
      <c r="I90" s="57">
        <v>49.9</v>
      </c>
      <c r="J90" s="57">
        <v>46.286999999999999</v>
      </c>
      <c r="K90" s="543">
        <v>47.25</v>
      </c>
      <c r="L90" s="67">
        <v>114164</v>
      </c>
      <c r="M90" s="60">
        <v>243253</v>
      </c>
      <c r="N90" s="67">
        <v>380</v>
      </c>
      <c r="O90" s="82">
        <v>45440.682638888888</v>
      </c>
      <c r="P90" s="122">
        <v>89</v>
      </c>
      <c r="Q90" s="75">
        <v>0</v>
      </c>
      <c r="R90" s="143">
        <v>0</v>
      </c>
      <c r="S90" s="155">
        <v>0</v>
      </c>
      <c r="T90" s="243">
        <v>0</v>
      </c>
      <c r="U90" s="243"/>
      <c r="V90" s="243">
        <v>0</v>
      </c>
      <c r="W90" s="220">
        <f t="shared" ref="W90" si="46">(V90*X90)</f>
        <v>0</v>
      </c>
      <c r="X90" s="151"/>
      <c r="Y90" s="137">
        <f>IF(D90&lt;&gt;0,($C91*(1-$AB$1))-$D90,0)</f>
        <v>-0.75470500000000129</v>
      </c>
      <c r="Z90" s="138">
        <f>IFERROR(IF(C90&lt;&gt;"",$AA$1/(D86/100)*(C90/100),""),"")</f>
        <v>0.99742013135492613</v>
      </c>
      <c r="AA90" s="489">
        <f t="shared" ref="AA90:AA91" si="47">IFERROR($AC$1/(D90/100)*(C86/100),"")</f>
        <v>1167.3640167364017</v>
      </c>
      <c r="AB90" s="477"/>
      <c r="AC90" s="463"/>
      <c r="AD90" s="463"/>
      <c r="AE90" s="464"/>
      <c r="AF90" s="464"/>
      <c r="AG90" s="464"/>
      <c r="AH90" s="498"/>
      <c r="AI90" s="498"/>
      <c r="AJ90" s="499"/>
      <c r="AK90" s="499"/>
      <c r="AL90" s="499"/>
      <c r="AM90" s="499"/>
      <c r="AN90" s="499"/>
      <c r="AO90" s="499"/>
      <c r="AP90" s="499"/>
      <c r="AQ90" s="499"/>
      <c r="AR90" s="499"/>
      <c r="AS90" s="499"/>
      <c r="AT90" s="499"/>
      <c r="AU90" s="499"/>
      <c r="AV90" s="499"/>
      <c r="AW90" s="499"/>
      <c r="AX90" s="499"/>
      <c r="AY90" s="499"/>
      <c r="AZ90" s="499"/>
      <c r="BA90" s="499"/>
      <c r="BB90" s="499"/>
      <c r="BC90" s="499"/>
    </row>
    <row r="91" spans="1:55" ht="12.75" customHeight="1">
      <c r="A91" s="176" t="s">
        <v>525</v>
      </c>
      <c r="B91" s="297">
        <v>1589</v>
      </c>
      <c r="C91" s="298">
        <v>47.05</v>
      </c>
      <c r="D91" s="298">
        <v>47.59</v>
      </c>
      <c r="E91" s="297">
        <v>5000</v>
      </c>
      <c r="F91" s="197">
        <v>47.05</v>
      </c>
      <c r="G91" s="204">
        <v>-1.9699999999999999E-2</v>
      </c>
      <c r="H91" s="177">
        <v>48</v>
      </c>
      <c r="I91" s="178">
        <v>50</v>
      </c>
      <c r="J91" s="178">
        <v>46.45</v>
      </c>
      <c r="K91" s="545">
        <v>48</v>
      </c>
      <c r="L91" s="181">
        <v>484541</v>
      </c>
      <c r="M91" s="180">
        <v>1030396</v>
      </c>
      <c r="N91" s="181">
        <v>620</v>
      </c>
      <c r="O91" s="182">
        <v>45440.708437499998</v>
      </c>
      <c r="P91" s="123">
        <v>90</v>
      </c>
      <c r="Q91" s="183">
        <v>0</v>
      </c>
      <c r="R91" s="184">
        <v>0</v>
      </c>
      <c r="S91" s="185">
        <v>0</v>
      </c>
      <c r="T91" s="244">
        <v>0</v>
      </c>
      <c r="U91" s="244"/>
      <c r="V91" s="244">
        <v>0</v>
      </c>
      <c r="W91" s="222">
        <f>V90*(F90/100)</f>
        <v>0</v>
      </c>
      <c r="X91" s="160"/>
      <c r="Y91" s="172" t="str">
        <f>IFERROR(INT(#REF!/(F90/100)),"")</f>
        <v/>
      </c>
      <c r="Z91" s="173">
        <f>IFERROR(IF(C91&lt;&gt;"",$AA$1/(D87/100)*(C91/100),""),"")</f>
        <v>1.0020408644320682</v>
      </c>
      <c r="AA91" s="491">
        <f t="shared" si="47"/>
        <v>1178.6089514603907</v>
      </c>
      <c r="AB91" s="478"/>
      <c r="AC91" s="465"/>
      <c r="AD91" s="465"/>
      <c r="AE91" s="466"/>
      <c r="AF91" s="466"/>
      <c r="AG91" s="466"/>
      <c r="AH91" s="498"/>
      <c r="AI91" s="498"/>
      <c r="AJ91" s="499"/>
      <c r="AK91" s="499"/>
      <c r="AL91" s="499"/>
      <c r="AM91" s="499"/>
      <c r="AN91" s="499"/>
      <c r="AO91" s="499"/>
      <c r="AP91" s="499"/>
      <c r="AQ91" s="499"/>
      <c r="AR91" s="499"/>
      <c r="AS91" s="499"/>
      <c r="AT91" s="499"/>
      <c r="AU91" s="499"/>
      <c r="AV91" s="499"/>
      <c r="AW91" s="499"/>
      <c r="AX91" s="499"/>
      <c r="AY91" s="499"/>
      <c r="AZ91" s="499"/>
      <c r="BA91" s="499"/>
      <c r="BB91" s="499"/>
      <c r="BC91" s="499"/>
    </row>
    <row r="92" spans="1:55" ht="12.75" customHeight="1">
      <c r="A92" s="191" t="s">
        <v>416</v>
      </c>
      <c r="B92" s="259">
        <v>155</v>
      </c>
      <c r="C92" s="294">
        <v>69900</v>
      </c>
      <c r="D92" s="295">
        <v>69950</v>
      </c>
      <c r="E92" s="263">
        <v>1343</v>
      </c>
      <c r="F92" s="281">
        <v>69950</v>
      </c>
      <c r="G92" s="201">
        <v>-1.83E-2</v>
      </c>
      <c r="H92" s="65">
        <v>71260</v>
      </c>
      <c r="I92" s="58">
        <v>72400</v>
      </c>
      <c r="J92" s="58">
        <v>69700</v>
      </c>
      <c r="K92" s="546">
        <v>71260</v>
      </c>
      <c r="L92" s="68">
        <v>130688303</v>
      </c>
      <c r="M92" s="61">
        <v>186613</v>
      </c>
      <c r="N92" s="68">
        <v>580</v>
      </c>
      <c r="O92" s="80">
        <v>45440.6877662037</v>
      </c>
      <c r="P92" s="122">
        <v>91</v>
      </c>
      <c r="Q92" s="76">
        <v>0</v>
      </c>
      <c r="R92" s="141">
        <v>0</v>
      </c>
      <c r="S92" s="153">
        <v>0</v>
      </c>
      <c r="T92" s="241">
        <v>0</v>
      </c>
      <c r="U92" s="241"/>
      <c r="V92" s="241">
        <v>0</v>
      </c>
      <c r="W92" s="217">
        <f t="shared" ref="W92" si="48">(V92*X92)</f>
        <v>0</v>
      </c>
      <c r="X92" s="150"/>
      <c r="Y92" s="127">
        <f>IF(D92&lt;&gt;0,($C93*(1-$AB$1))-$D92,0)</f>
        <v>-176.97800000000279</v>
      </c>
      <c r="Z92" s="128"/>
      <c r="AA92" s="485"/>
      <c r="AB92" s="477"/>
      <c r="AC92" s="463"/>
      <c r="AD92" s="463"/>
      <c r="AE92" s="464"/>
      <c r="AF92" s="464"/>
      <c r="AG92" s="464"/>
      <c r="AH92" s="498"/>
      <c r="AI92" s="498"/>
      <c r="AJ92" s="499"/>
      <c r="AK92" s="499"/>
      <c r="AL92" s="499"/>
      <c r="AM92" s="499"/>
      <c r="AN92" s="499"/>
      <c r="AO92" s="499"/>
      <c r="AP92" s="499"/>
      <c r="AQ92" s="499"/>
      <c r="AR92" s="499"/>
      <c r="AS92" s="499"/>
      <c r="AT92" s="499"/>
      <c r="AU92" s="499"/>
      <c r="AV92" s="499"/>
      <c r="AW92" s="499"/>
      <c r="AX92" s="499"/>
      <c r="AY92" s="499"/>
      <c r="AZ92" s="499"/>
      <c r="BA92" s="499"/>
      <c r="BB92" s="499"/>
      <c r="BC92" s="499"/>
    </row>
    <row r="93" spans="1:55" ht="12.75" customHeight="1">
      <c r="A93" s="110" t="s">
        <v>526</v>
      </c>
      <c r="B93" s="258">
        <v>21</v>
      </c>
      <c r="C93" s="296">
        <v>69780</v>
      </c>
      <c r="D93" s="296">
        <v>69790</v>
      </c>
      <c r="E93" s="258">
        <v>33268</v>
      </c>
      <c r="F93" s="196">
        <v>69790</v>
      </c>
      <c r="G93" s="202">
        <v>-2.3599999999999999E-2</v>
      </c>
      <c r="H93" s="64">
        <v>71350</v>
      </c>
      <c r="I93" s="56">
        <v>71480</v>
      </c>
      <c r="J93" s="56">
        <v>69200</v>
      </c>
      <c r="K93" s="544">
        <v>71480</v>
      </c>
      <c r="L93" s="62">
        <v>611420234</v>
      </c>
      <c r="M93" s="59">
        <v>872489</v>
      </c>
      <c r="N93" s="62">
        <v>1507</v>
      </c>
      <c r="O93" s="81">
        <v>45440.708368055559</v>
      </c>
      <c r="P93" s="123">
        <v>92</v>
      </c>
      <c r="Q93" s="74">
        <v>0</v>
      </c>
      <c r="R93" s="140">
        <v>0</v>
      </c>
      <c r="S93" s="154">
        <v>0</v>
      </c>
      <c r="T93" s="242">
        <v>0</v>
      </c>
      <c r="U93" s="242"/>
      <c r="V93" s="242">
        <v>0</v>
      </c>
      <c r="W93" s="109">
        <f>V92*(F92/100)</f>
        <v>0</v>
      </c>
      <c r="X93" s="149"/>
      <c r="Y93" s="116" t="str">
        <f>IFERROR(INT(#REF!/(F92/100)),"")</f>
        <v/>
      </c>
      <c r="Z93" s="130"/>
      <c r="AA93" s="486"/>
      <c r="AB93" s="478"/>
      <c r="AC93" s="465"/>
      <c r="AD93" s="465"/>
      <c r="AE93" s="466"/>
      <c r="AF93" s="466"/>
      <c r="AG93" s="466"/>
      <c r="AH93" s="498"/>
      <c r="AI93" s="498"/>
      <c r="AJ93" s="499"/>
      <c r="AK93" s="499"/>
      <c r="AL93" s="499"/>
      <c r="AM93" s="499"/>
      <c r="AN93" s="499"/>
      <c r="AO93" s="499"/>
      <c r="AP93" s="499"/>
      <c r="AQ93" s="499"/>
      <c r="AR93" s="499"/>
      <c r="AS93" s="499"/>
      <c r="AT93" s="499"/>
      <c r="AU93" s="499"/>
      <c r="AV93" s="499"/>
      <c r="AW93" s="499"/>
      <c r="AX93" s="499"/>
      <c r="AY93" s="499"/>
      <c r="AZ93" s="499"/>
      <c r="BA93" s="499"/>
      <c r="BB93" s="499"/>
      <c r="BC93" s="499"/>
    </row>
    <row r="94" spans="1:55" ht="12.75" customHeight="1">
      <c r="A94" s="190" t="s">
        <v>417</v>
      </c>
      <c r="B94" s="259"/>
      <c r="C94" s="294"/>
      <c r="D94" s="295"/>
      <c r="E94" s="263"/>
      <c r="F94" s="281"/>
      <c r="G94" s="201"/>
      <c r="H94" s="66"/>
      <c r="I94" s="57"/>
      <c r="J94" s="57"/>
      <c r="K94" s="543">
        <v>57</v>
      </c>
      <c r="L94" s="67"/>
      <c r="M94" s="60"/>
      <c r="N94" s="67"/>
      <c r="O94" s="82"/>
      <c r="P94" s="122">
        <v>93</v>
      </c>
      <c r="Q94" s="75">
        <v>0</v>
      </c>
      <c r="R94" s="143">
        <v>0</v>
      </c>
      <c r="S94" s="155">
        <v>0</v>
      </c>
      <c r="T94" s="243">
        <v>0</v>
      </c>
      <c r="U94" s="243"/>
      <c r="V94" s="243"/>
      <c r="W94" s="218">
        <f t="shared" ref="W94" si="49">(V94*X94)</f>
        <v>0</v>
      </c>
      <c r="X94" s="152"/>
      <c r="Y94" s="132">
        <f>IF(D94&lt;&gt;0,($C95*(1-$AB$1))-$D94,0)</f>
        <v>0</v>
      </c>
      <c r="Z94" s="133" t="str">
        <f>IFERROR(IF(C94&lt;&gt;"",$AA$1/(D92/100)*(C94/100),""),"")</f>
        <v/>
      </c>
      <c r="AA94" s="487" t="str">
        <f t="shared" ref="AA94:AA95" si="50">IFERROR($AC$1/(D94/100)*(C92/100),"")</f>
        <v/>
      </c>
      <c r="AB94" s="477"/>
      <c r="AC94" s="463"/>
      <c r="AD94" s="463"/>
      <c r="AE94" s="464"/>
      <c r="AF94" s="464"/>
      <c r="AG94" s="464"/>
      <c r="AH94" s="498"/>
      <c r="AI94" s="498"/>
      <c r="AJ94" s="499"/>
      <c r="AK94" s="499"/>
      <c r="AL94" s="499"/>
      <c r="AM94" s="499"/>
      <c r="AN94" s="499"/>
      <c r="AO94" s="499"/>
      <c r="AP94" s="499"/>
      <c r="AQ94" s="499"/>
      <c r="AR94" s="499"/>
      <c r="AS94" s="499"/>
      <c r="AT94" s="499"/>
      <c r="AU94" s="499"/>
      <c r="AV94" s="499"/>
      <c r="AW94" s="499"/>
      <c r="AX94" s="499"/>
      <c r="AY94" s="499"/>
      <c r="AZ94" s="499"/>
      <c r="BA94" s="499"/>
      <c r="BB94" s="499"/>
      <c r="BC94" s="499"/>
    </row>
    <row r="95" spans="1:55" ht="12.75" customHeight="1">
      <c r="A95" s="110" t="s">
        <v>527</v>
      </c>
      <c r="B95" s="258"/>
      <c r="C95" s="296"/>
      <c r="D95" s="296"/>
      <c r="E95" s="258"/>
      <c r="F95" s="196"/>
      <c r="G95" s="283"/>
      <c r="H95" s="64"/>
      <c r="I95" s="56"/>
      <c r="J95" s="56"/>
      <c r="K95" s="544">
        <v>46.3</v>
      </c>
      <c r="L95" s="62"/>
      <c r="M95" s="59"/>
      <c r="N95" s="62"/>
      <c r="O95" s="81"/>
      <c r="P95" s="123">
        <v>94</v>
      </c>
      <c r="Q95" s="74">
        <v>0</v>
      </c>
      <c r="R95" s="140">
        <v>0</v>
      </c>
      <c r="S95" s="154">
        <v>0</v>
      </c>
      <c r="T95" s="242">
        <v>0</v>
      </c>
      <c r="U95" s="242"/>
      <c r="V95" s="242">
        <v>0</v>
      </c>
      <c r="W95" s="219">
        <f>V94*(F94/100)</f>
        <v>0</v>
      </c>
      <c r="X95" s="149"/>
      <c r="Y95" s="117" t="str">
        <f>IFERROR(INT(#REF!/(F94/100)),"")</f>
        <v/>
      </c>
      <c r="Z95" s="135" t="str">
        <f>IFERROR(IF(C95&lt;&gt;"",$AA$1/(D93/100)*(C95/100),""),"")</f>
        <v/>
      </c>
      <c r="AA95" s="488" t="str">
        <f t="shared" si="50"/>
        <v/>
      </c>
      <c r="AB95" s="478"/>
      <c r="AC95" s="465"/>
      <c r="AD95" s="465"/>
      <c r="AE95" s="466"/>
      <c r="AF95" s="466"/>
      <c r="AG95" s="466"/>
      <c r="AH95" s="498"/>
      <c r="AI95" s="498"/>
      <c r="AJ95" s="499"/>
      <c r="AK95" s="499"/>
      <c r="AL95" s="499"/>
      <c r="AM95" s="499"/>
      <c r="AN95" s="499"/>
      <c r="AO95" s="499"/>
      <c r="AP95" s="499"/>
      <c r="AQ95" s="499"/>
      <c r="AR95" s="499"/>
      <c r="AS95" s="499"/>
      <c r="AT95" s="499"/>
      <c r="AU95" s="499"/>
      <c r="AV95" s="499"/>
      <c r="AW95" s="499"/>
      <c r="AX95" s="499"/>
      <c r="AY95" s="499"/>
      <c r="AZ95" s="499"/>
      <c r="BA95" s="499"/>
      <c r="BB95" s="499"/>
      <c r="BC95" s="499"/>
    </row>
    <row r="96" spans="1:55" ht="12.75" customHeight="1">
      <c r="A96" s="190" t="s">
        <v>418</v>
      </c>
      <c r="B96" s="259">
        <v>450</v>
      </c>
      <c r="C96" s="294">
        <v>58.4</v>
      </c>
      <c r="D96" s="295">
        <v>58.55</v>
      </c>
      <c r="E96" s="263">
        <v>70</v>
      </c>
      <c r="F96" s="282">
        <v>58.55</v>
      </c>
      <c r="G96" s="201">
        <v>-6.0100000000000001E-2</v>
      </c>
      <c r="H96" s="66">
        <v>57.98</v>
      </c>
      <c r="I96" s="57">
        <v>61.48</v>
      </c>
      <c r="J96" s="57">
        <v>56.01</v>
      </c>
      <c r="K96" s="543">
        <v>62.3</v>
      </c>
      <c r="L96" s="67">
        <v>93269</v>
      </c>
      <c r="M96" s="60">
        <v>159861</v>
      </c>
      <c r="N96" s="67">
        <v>271</v>
      </c>
      <c r="O96" s="82">
        <v>45440.684004629627</v>
      </c>
      <c r="P96" s="122">
        <v>95</v>
      </c>
      <c r="Q96" s="75">
        <v>0</v>
      </c>
      <c r="R96" s="143">
        <v>0</v>
      </c>
      <c r="S96" s="155">
        <v>0</v>
      </c>
      <c r="T96" s="243">
        <v>0</v>
      </c>
      <c r="U96" s="243"/>
      <c r="V96" s="243">
        <v>0</v>
      </c>
      <c r="W96" s="220">
        <f t="shared" ref="W96" si="51">(V96*X96)</f>
        <v>0</v>
      </c>
      <c r="X96" s="151"/>
      <c r="Y96" s="137">
        <f>IF(D96&lt;&gt;0,($C97*(1-$AB$1))-$D96,0)</f>
        <v>-0.4558099999999925</v>
      </c>
      <c r="Z96" s="138">
        <f>IFERROR(IF(C96&lt;&gt;"",$AA$1/(D92/100)*(C96/100),""),"")</f>
        <v>0.99750204501223938</v>
      </c>
      <c r="AA96" s="489">
        <f t="shared" ref="AA96:AA97" si="52">IFERROR($AC$1/(D96/100)*(C92/100),"")</f>
        <v>1193.8514090520921</v>
      </c>
      <c r="AB96" s="477"/>
      <c r="AC96" s="463"/>
      <c r="AD96" s="463"/>
      <c r="AE96" s="464"/>
      <c r="AF96" s="464"/>
      <c r="AG96" s="464"/>
      <c r="AH96" s="498"/>
      <c r="AI96" s="498"/>
      <c r="AJ96" s="499"/>
      <c r="AK96" s="499"/>
      <c r="AL96" s="499"/>
      <c r="AM96" s="499"/>
      <c r="AN96" s="499"/>
      <c r="AO96" s="499"/>
      <c r="AP96" s="499"/>
      <c r="AQ96" s="499"/>
      <c r="AR96" s="499"/>
      <c r="AS96" s="499"/>
      <c r="AT96" s="499"/>
      <c r="AU96" s="499"/>
      <c r="AV96" s="499"/>
      <c r="AW96" s="499"/>
      <c r="AX96" s="499"/>
      <c r="AY96" s="499"/>
      <c r="AZ96" s="499"/>
      <c r="BA96" s="499"/>
      <c r="BB96" s="499"/>
      <c r="BC96" s="499"/>
    </row>
    <row r="97" spans="1:55" ht="12.75" customHeight="1">
      <c r="A97" s="176" t="s">
        <v>528</v>
      </c>
      <c r="B97" s="297">
        <v>6700</v>
      </c>
      <c r="C97" s="298">
        <v>58.1</v>
      </c>
      <c r="D97" s="298">
        <v>58.69</v>
      </c>
      <c r="E97" s="297">
        <v>300</v>
      </c>
      <c r="F97" s="197">
        <v>58.09</v>
      </c>
      <c r="G97" s="204">
        <v>-3.1800000000000002E-2</v>
      </c>
      <c r="H97" s="177">
        <v>58.5</v>
      </c>
      <c r="I97" s="178">
        <v>61.5</v>
      </c>
      <c r="J97" s="178">
        <v>57</v>
      </c>
      <c r="K97" s="545">
        <v>60</v>
      </c>
      <c r="L97" s="181">
        <v>118295</v>
      </c>
      <c r="M97" s="180">
        <v>202333</v>
      </c>
      <c r="N97" s="181">
        <v>356</v>
      </c>
      <c r="O97" s="182">
        <v>45440.706145833334</v>
      </c>
      <c r="P97" s="123">
        <v>96</v>
      </c>
      <c r="Q97" s="183">
        <v>0</v>
      </c>
      <c r="R97" s="184">
        <v>0</v>
      </c>
      <c r="S97" s="185">
        <v>0</v>
      </c>
      <c r="T97" s="244">
        <v>0</v>
      </c>
      <c r="U97" s="244"/>
      <c r="V97" s="244">
        <v>0</v>
      </c>
      <c r="W97" s="222">
        <f>V96*(F96/100)</f>
        <v>0</v>
      </c>
      <c r="X97" s="160"/>
      <c r="Y97" s="172" t="str">
        <f>IFERROR(INT(#REF!/(F96/100)),"")</f>
        <v/>
      </c>
      <c r="Z97" s="173">
        <f>IFERROR(IF(C97&lt;&gt;"",$AA$1/(D93/100)*(C97/100),""),"")</f>
        <v>0.99465300834598147</v>
      </c>
      <c r="AA97" s="491">
        <f t="shared" si="52"/>
        <v>1188.9589367865053</v>
      </c>
      <c r="AB97" s="478"/>
      <c r="AC97" s="465"/>
      <c r="AD97" s="465"/>
      <c r="AE97" s="466"/>
      <c r="AF97" s="466"/>
      <c r="AG97" s="466"/>
      <c r="AH97" s="498"/>
      <c r="AI97" s="498"/>
      <c r="AJ97" s="499"/>
      <c r="AK97" s="499"/>
      <c r="AL97" s="499"/>
      <c r="AM97" s="499"/>
      <c r="AN97" s="499"/>
      <c r="AO97" s="499"/>
      <c r="AP97" s="499"/>
      <c r="AQ97" s="499"/>
      <c r="AR97" s="499"/>
      <c r="AS97" s="499"/>
      <c r="AT97" s="499"/>
      <c r="AU97" s="499"/>
      <c r="AV97" s="499"/>
      <c r="AW97" s="499"/>
      <c r="AX97" s="499"/>
      <c r="AY97" s="499"/>
      <c r="AZ97" s="499"/>
      <c r="BA97" s="499"/>
      <c r="BB97" s="499"/>
      <c r="BC97" s="499"/>
    </row>
    <row r="98" spans="1:55" ht="12.75" customHeight="1">
      <c r="A98" s="191" t="s">
        <v>419</v>
      </c>
      <c r="B98" s="259">
        <v>554</v>
      </c>
      <c r="C98" s="294">
        <v>54060</v>
      </c>
      <c r="D98" s="295">
        <v>54220</v>
      </c>
      <c r="E98" s="263">
        <v>10</v>
      </c>
      <c r="F98" s="281">
        <v>54060</v>
      </c>
      <c r="G98" s="201">
        <v>-7.0999999999999995E-3</v>
      </c>
      <c r="H98" s="65">
        <v>54400</v>
      </c>
      <c r="I98" s="58">
        <v>54900</v>
      </c>
      <c r="J98" s="58">
        <v>52520</v>
      </c>
      <c r="K98" s="546">
        <v>54450</v>
      </c>
      <c r="L98" s="68">
        <v>475741398</v>
      </c>
      <c r="M98" s="61">
        <v>890463</v>
      </c>
      <c r="N98" s="68">
        <v>959</v>
      </c>
      <c r="O98" s="80">
        <v>45440.684594907405</v>
      </c>
      <c r="P98" s="122">
        <v>97</v>
      </c>
      <c r="Q98" s="76">
        <v>0</v>
      </c>
      <c r="R98" s="141">
        <v>0</v>
      </c>
      <c r="S98" s="153">
        <v>0</v>
      </c>
      <c r="T98" s="241">
        <v>0</v>
      </c>
      <c r="U98" s="241"/>
      <c r="V98" s="241">
        <v>0</v>
      </c>
      <c r="W98" s="217">
        <f t="shared" ref="W98" si="53">(V98*X98)</f>
        <v>0</v>
      </c>
      <c r="X98" s="150"/>
      <c r="Y98" s="127">
        <f>IF(D98&lt;&gt;0,($C99*(1-$AB$1))-$D98,0)</f>
        <v>74.569999999999709</v>
      </c>
      <c r="Z98" s="128"/>
      <c r="AA98" s="485"/>
      <c r="AB98" s="477"/>
      <c r="AC98" s="463"/>
      <c r="AD98" s="463"/>
      <c r="AE98" s="464"/>
      <c r="AF98" s="464"/>
      <c r="AG98" s="464"/>
      <c r="AH98" s="498"/>
      <c r="AI98" s="498"/>
      <c r="AJ98" s="499"/>
      <c r="AK98" s="499"/>
      <c r="AL98" s="499"/>
      <c r="AM98" s="499"/>
      <c r="AN98" s="499"/>
      <c r="AO98" s="499"/>
      <c r="AP98" s="499"/>
      <c r="AQ98" s="499"/>
      <c r="AR98" s="499"/>
      <c r="AS98" s="499"/>
      <c r="AT98" s="499"/>
      <c r="AU98" s="499"/>
      <c r="AV98" s="499"/>
      <c r="AW98" s="499"/>
      <c r="AX98" s="499"/>
      <c r="AY98" s="499"/>
      <c r="AZ98" s="499"/>
      <c r="BA98" s="499"/>
      <c r="BB98" s="499"/>
      <c r="BC98" s="499"/>
    </row>
    <row r="99" spans="1:55" ht="12.75" customHeight="1">
      <c r="A99" s="110" t="s">
        <v>529</v>
      </c>
      <c r="B99" s="258">
        <v>19222</v>
      </c>
      <c r="C99" s="296">
        <v>54300</v>
      </c>
      <c r="D99" s="296">
        <v>54550</v>
      </c>
      <c r="E99" s="258">
        <v>25000</v>
      </c>
      <c r="F99" s="196">
        <v>54300</v>
      </c>
      <c r="G99" s="202">
        <v>-1.8E-3</v>
      </c>
      <c r="H99" s="64">
        <v>54500</v>
      </c>
      <c r="I99" s="56">
        <v>55310</v>
      </c>
      <c r="J99" s="56">
        <v>52570</v>
      </c>
      <c r="K99" s="544">
        <v>54400</v>
      </c>
      <c r="L99" s="62">
        <v>2128050301</v>
      </c>
      <c r="M99" s="59">
        <v>3987143</v>
      </c>
      <c r="N99" s="62">
        <v>2007</v>
      </c>
      <c r="O99" s="81">
        <v>45440.708541666667</v>
      </c>
      <c r="P99" s="123">
        <v>98</v>
      </c>
      <c r="Q99" s="74">
        <v>0</v>
      </c>
      <c r="R99" s="140">
        <v>0</v>
      </c>
      <c r="S99" s="154">
        <v>0</v>
      </c>
      <c r="T99" s="242">
        <v>0</v>
      </c>
      <c r="U99" s="242"/>
      <c r="V99" s="242">
        <v>0</v>
      </c>
      <c r="W99" s="109">
        <f>V98*(F98/100)</f>
        <v>0</v>
      </c>
      <c r="X99" s="149"/>
      <c r="Y99" s="116" t="str">
        <f>IFERROR(INT(#REF!/(F98/100)),"")</f>
        <v/>
      </c>
      <c r="Z99" s="130"/>
      <c r="AA99" s="486"/>
      <c r="AB99" s="478"/>
      <c r="AC99" s="465"/>
      <c r="AD99" s="465"/>
      <c r="AE99" s="466"/>
      <c r="AF99" s="466"/>
      <c r="AG99" s="466"/>
      <c r="AH99" s="498"/>
      <c r="AI99" s="498"/>
      <c r="AJ99" s="499"/>
      <c r="AK99" s="499"/>
      <c r="AL99" s="499"/>
      <c r="AM99" s="499"/>
      <c r="AN99" s="499"/>
      <c r="AO99" s="499"/>
      <c r="AP99" s="499"/>
      <c r="AQ99" s="499"/>
      <c r="AR99" s="499"/>
      <c r="AS99" s="499"/>
      <c r="AT99" s="499"/>
      <c r="AU99" s="499"/>
      <c r="AV99" s="499"/>
      <c r="AW99" s="499"/>
      <c r="AX99" s="499"/>
      <c r="AY99" s="499"/>
      <c r="AZ99" s="499"/>
      <c r="BA99" s="499"/>
      <c r="BB99" s="499"/>
      <c r="BC99" s="499"/>
    </row>
    <row r="100" spans="1:55" ht="12.75" customHeight="1">
      <c r="A100" s="190" t="s">
        <v>420</v>
      </c>
      <c r="B100" s="259"/>
      <c r="C100" s="294"/>
      <c r="D100" s="295"/>
      <c r="E100" s="263"/>
      <c r="F100" s="281"/>
      <c r="G100" s="201"/>
      <c r="H100" s="66"/>
      <c r="I100" s="57"/>
      <c r="J100" s="57"/>
      <c r="K100" s="543">
        <v>47.35</v>
      </c>
      <c r="L100" s="67"/>
      <c r="M100" s="60"/>
      <c r="N100" s="67"/>
      <c r="O100" s="82"/>
      <c r="P100" s="122">
        <v>99</v>
      </c>
      <c r="Q100" s="75">
        <v>0</v>
      </c>
      <c r="R100" s="143">
        <v>0</v>
      </c>
      <c r="S100" s="155">
        <v>0</v>
      </c>
      <c r="T100" s="243">
        <v>0</v>
      </c>
      <c r="U100" s="243"/>
      <c r="V100" s="243"/>
      <c r="W100" s="218">
        <f t="shared" ref="W100" si="54">(V100*X100)</f>
        <v>0</v>
      </c>
      <c r="X100" s="152"/>
      <c r="Y100" s="132">
        <f>IF(D100&lt;&gt;0,($C101*(1-$AB$1))-$D100,0)</f>
        <v>0</v>
      </c>
      <c r="Z100" s="133" t="str">
        <f>IFERROR(IF(C100&lt;&gt;"",$AA$1/(D98/100)*(C100/100),""),"")</f>
        <v/>
      </c>
      <c r="AA100" s="487" t="str">
        <f t="shared" ref="AA100:AA101" si="55">IFERROR($AC$1/(D100/100)*(C98/100),"")</f>
        <v/>
      </c>
      <c r="AB100" s="477"/>
      <c r="AC100" s="463"/>
      <c r="AD100" s="463"/>
      <c r="AE100" s="464"/>
      <c r="AF100" s="464"/>
      <c r="AG100" s="464"/>
      <c r="AH100" s="498"/>
      <c r="AI100" s="498"/>
      <c r="AJ100" s="499"/>
      <c r="AK100" s="499"/>
      <c r="AL100" s="499"/>
      <c r="AM100" s="499"/>
      <c r="AN100" s="499"/>
      <c r="AO100" s="499"/>
      <c r="AP100" s="499"/>
      <c r="AQ100" s="499"/>
      <c r="AR100" s="499"/>
      <c r="AS100" s="499"/>
      <c r="AT100" s="499"/>
      <c r="AU100" s="499"/>
      <c r="AV100" s="499"/>
      <c r="AW100" s="499"/>
      <c r="AX100" s="499"/>
      <c r="AY100" s="499"/>
      <c r="AZ100" s="499"/>
      <c r="BA100" s="499"/>
      <c r="BB100" s="499"/>
      <c r="BC100" s="499"/>
    </row>
    <row r="101" spans="1:55" ht="12.75" customHeight="1">
      <c r="A101" s="110" t="s">
        <v>530</v>
      </c>
      <c r="B101" s="258"/>
      <c r="C101" s="296"/>
      <c r="D101" s="296">
        <v>47.009</v>
      </c>
      <c r="E101" s="258">
        <v>1</v>
      </c>
      <c r="F101" s="196"/>
      <c r="G101" s="283"/>
      <c r="H101" s="64"/>
      <c r="I101" s="56"/>
      <c r="J101" s="56"/>
      <c r="K101" s="544">
        <v>47</v>
      </c>
      <c r="L101" s="62"/>
      <c r="M101" s="59"/>
      <c r="N101" s="62"/>
      <c r="O101" s="81"/>
      <c r="P101" s="123">
        <v>100</v>
      </c>
      <c r="Q101" s="74">
        <v>0</v>
      </c>
      <c r="R101" s="140">
        <v>0</v>
      </c>
      <c r="S101" s="154">
        <v>0</v>
      </c>
      <c r="T101" s="242">
        <v>0</v>
      </c>
      <c r="U101" s="242"/>
      <c r="V101" s="242">
        <v>0</v>
      </c>
      <c r="W101" s="219">
        <f>V100*(F100/100)</f>
        <v>0</v>
      </c>
      <c r="X101" s="149"/>
      <c r="Y101" s="117" t="str">
        <f>IFERROR(INT(#REF!/(F100/100)),"")</f>
        <v/>
      </c>
      <c r="Z101" s="135" t="str">
        <f>IFERROR(IF(C101&lt;&gt;"",$AA$1/(D99/100)*(C101/100),""),"")</f>
        <v/>
      </c>
      <c r="AA101" s="488">
        <f t="shared" si="55"/>
        <v>1155.097959965113</v>
      </c>
      <c r="AB101" s="478"/>
      <c r="AC101" s="465"/>
      <c r="AD101" s="465"/>
      <c r="AE101" s="466"/>
      <c r="AF101" s="466"/>
      <c r="AG101" s="466"/>
      <c r="AH101" s="498"/>
      <c r="AI101" s="498"/>
      <c r="AJ101" s="499"/>
      <c r="AK101" s="499"/>
      <c r="AL101" s="499"/>
      <c r="AM101" s="499"/>
      <c r="AN101" s="499"/>
      <c r="AO101" s="499"/>
      <c r="AP101" s="499"/>
      <c r="AQ101" s="499"/>
      <c r="AR101" s="499"/>
      <c r="AS101" s="499"/>
      <c r="AT101" s="499"/>
      <c r="AU101" s="499"/>
      <c r="AV101" s="499"/>
      <c r="AW101" s="499"/>
      <c r="AX101" s="499"/>
      <c r="AY101" s="499"/>
      <c r="AZ101" s="499"/>
      <c r="BA101" s="499"/>
      <c r="BB101" s="499"/>
      <c r="BC101" s="499"/>
    </row>
    <row r="102" spans="1:55" ht="12.75" customHeight="1">
      <c r="A102" s="190" t="s">
        <v>421</v>
      </c>
      <c r="B102" s="259">
        <v>599</v>
      </c>
      <c r="C102" s="294">
        <v>45.05</v>
      </c>
      <c r="D102" s="295">
        <v>45.29</v>
      </c>
      <c r="E102" s="263">
        <v>680</v>
      </c>
      <c r="F102" s="282">
        <v>45.06</v>
      </c>
      <c r="G102" s="201">
        <v>9.3999999999999986E-3</v>
      </c>
      <c r="H102" s="66">
        <v>45.31</v>
      </c>
      <c r="I102" s="57">
        <v>45.97</v>
      </c>
      <c r="J102" s="57">
        <v>42</v>
      </c>
      <c r="K102" s="543">
        <v>44.64</v>
      </c>
      <c r="L102" s="67">
        <v>147762</v>
      </c>
      <c r="M102" s="60">
        <v>331477</v>
      </c>
      <c r="N102" s="67">
        <v>354</v>
      </c>
      <c r="O102" s="82">
        <v>45440.687592592592</v>
      </c>
      <c r="P102" s="122">
        <v>101</v>
      </c>
      <c r="Q102" s="75">
        <v>0</v>
      </c>
      <c r="R102" s="143">
        <v>0</v>
      </c>
      <c r="S102" s="155">
        <v>0</v>
      </c>
      <c r="T102" s="243">
        <v>0</v>
      </c>
      <c r="U102" s="243"/>
      <c r="V102" s="243">
        <v>0</v>
      </c>
      <c r="W102" s="220">
        <f t="shared" ref="W102" si="56">(V102*X102)</f>
        <v>0</v>
      </c>
      <c r="X102" s="151"/>
      <c r="Y102" s="137">
        <f>IF(D102&lt;&gt;0,($C103*(1-$AB$1))-$D102,0)</f>
        <v>-0.39448999999999756</v>
      </c>
      <c r="Z102" s="138">
        <f>IFERROR(IF(C102&lt;&gt;"",$AA$1/(D98/100)*(C102/100),""),"")</f>
        <v>0.99271354703747117</v>
      </c>
      <c r="AA102" s="489">
        <f t="shared" ref="AA102:AA103" si="57">IFERROR($AC$1/(D102/100)*(C98/100),"")</f>
        <v>1193.640980348863</v>
      </c>
      <c r="AB102" s="477"/>
      <c r="AC102" s="463"/>
      <c r="AD102" s="463"/>
      <c r="AE102" s="464"/>
      <c r="AF102" s="464"/>
      <c r="AG102" s="464"/>
      <c r="AH102" s="498"/>
      <c r="AI102" s="498"/>
      <c r="AJ102" s="499"/>
      <c r="AK102" s="499"/>
      <c r="AL102" s="499"/>
      <c r="AM102" s="499"/>
      <c r="AN102" s="499"/>
      <c r="AO102" s="499"/>
      <c r="AP102" s="499"/>
      <c r="AQ102" s="499"/>
      <c r="AR102" s="499"/>
      <c r="AS102" s="499"/>
      <c r="AT102" s="499"/>
      <c r="AU102" s="499"/>
      <c r="AV102" s="499"/>
      <c r="AW102" s="499"/>
      <c r="AX102" s="499"/>
      <c r="AY102" s="499"/>
      <c r="AZ102" s="499"/>
      <c r="BA102" s="499"/>
      <c r="BB102" s="499"/>
      <c r="BC102" s="499"/>
    </row>
    <row r="103" spans="1:55" ht="12.75" customHeight="1">
      <c r="A103" s="176" t="s">
        <v>531</v>
      </c>
      <c r="B103" s="297">
        <v>2437</v>
      </c>
      <c r="C103" s="298">
        <v>44.9</v>
      </c>
      <c r="D103" s="298">
        <v>45.5</v>
      </c>
      <c r="E103" s="297">
        <v>1000</v>
      </c>
      <c r="F103" s="197">
        <v>45.4</v>
      </c>
      <c r="G103" s="204">
        <v>1.11E-2</v>
      </c>
      <c r="H103" s="177">
        <v>44.7</v>
      </c>
      <c r="I103" s="178">
        <v>46.9</v>
      </c>
      <c r="J103" s="178">
        <v>43.57</v>
      </c>
      <c r="K103" s="545">
        <v>44.9</v>
      </c>
      <c r="L103" s="181">
        <v>132693</v>
      </c>
      <c r="M103" s="180">
        <v>298156</v>
      </c>
      <c r="N103" s="181">
        <v>444</v>
      </c>
      <c r="O103" s="182">
        <v>45440.704236111109</v>
      </c>
      <c r="P103" s="123">
        <v>102</v>
      </c>
      <c r="Q103" s="183">
        <v>0</v>
      </c>
      <c r="R103" s="184">
        <v>0</v>
      </c>
      <c r="S103" s="185">
        <v>0</v>
      </c>
      <c r="T103" s="244">
        <v>0</v>
      </c>
      <c r="U103" s="244"/>
      <c r="V103" s="244">
        <v>0</v>
      </c>
      <c r="W103" s="222">
        <f>V102*(F102/100)</f>
        <v>0</v>
      </c>
      <c r="X103" s="160"/>
      <c r="Y103" s="172" t="str">
        <f>IFERROR(INT(#REF!/(F102/100)),"")</f>
        <v/>
      </c>
      <c r="Z103" s="173">
        <f>IFERROR(IF(C103&lt;&gt;"",$AA$1/(D99/100)*(C103/100),""),"")</f>
        <v>0.98342275384604305</v>
      </c>
      <c r="AA103" s="491">
        <f t="shared" si="57"/>
        <v>1193.4065934065932</v>
      </c>
      <c r="AB103" s="478"/>
      <c r="AC103" s="465"/>
      <c r="AD103" s="465"/>
      <c r="AE103" s="466"/>
      <c r="AF103" s="466"/>
      <c r="AG103" s="466"/>
      <c r="AH103" s="498"/>
      <c r="AI103" s="498"/>
      <c r="AJ103" s="499"/>
      <c r="AK103" s="499"/>
      <c r="AL103" s="499"/>
      <c r="AM103" s="499"/>
      <c r="AN103" s="499"/>
      <c r="AO103" s="499"/>
      <c r="AP103" s="499"/>
      <c r="AQ103" s="499"/>
      <c r="AR103" s="499"/>
      <c r="AS103" s="499"/>
      <c r="AT103" s="499"/>
      <c r="AU103" s="499"/>
      <c r="AV103" s="499"/>
      <c r="AW103" s="499"/>
      <c r="AX103" s="499"/>
      <c r="AY103" s="499"/>
      <c r="AZ103" s="499"/>
      <c r="BA103" s="499"/>
      <c r="BB103" s="499"/>
      <c r="BC103" s="499"/>
    </row>
    <row r="104" spans="1:55" ht="12.75" customHeight="1">
      <c r="A104" s="191" t="s">
        <v>425</v>
      </c>
      <c r="B104" s="259">
        <v>501</v>
      </c>
      <c r="C104" s="294">
        <v>49900</v>
      </c>
      <c r="D104" s="295">
        <v>50490</v>
      </c>
      <c r="E104" s="263">
        <v>10000</v>
      </c>
      <c r="F104" s="281">
        <v>50450</v>
      </c>
      <c r="G104" s="201">
        <v>-2.3E-3</v>
      </c>
      <c r="H104" s="65">
        <v>49600</v>
      </c>
      <c r="I104" s="58">
        <v>50810</v>
      </c>
      <c r="J104" s="58">
        <v>47500</v>
      </c>
      <c r="K104" s="546">
        <v>50570</v>
      </c>
      <c r="L104" s="68">
        <v>167314434</v>
      </c>
      <c r="M104" s="61">
        <v>332875</v>
      </c>
      <c r="N104" s="68">
        <v>528</v>
      </c>
      <c r="O104" s="80">
        <v>45440.681898148148</v>
      </c>
      <c r="P104" s="122">
        <v>103</v>
      </c>
      <c r="Q104" s="76">
        <v>0</v>
      </c>
      <c r="R104" s="141">
        <v>0</v>
      </c>
      <c r="S104" s="153">
        <v>0</v>
      </c>
      <c r="T104" s="241">
        <v>0</v>
      </c>
      <c r="U104" s="241"/>
      <c r="V104" s="241"/>
      <c r="W104" s="217">
        <f t="shared" ref="W104" si="58">(V104*X104)</f>
        <v>0</v>
      </c>
      <c r="X104" s="150"/>
      <c r="Y104" s="127">
        <f>IF(D104&lt;&gt;0,($C105*(1-$AB$1))-$D104,0)</f>
        <v>-25.046999999998661</v>
      </c>
      <c r="Z104" s="128"/>
      <c r="AA104" s="485"/>
      <c r="AB104" s="477"/>
      <c r="AC104" s="463"/>
      <c r="AD104" s="463"/>
      <c r="AE104" s="464"/>
      <c r="AF104" s="464"/>
      <c r="AG104" s="464"/>
      <c r="AH104" s="498"/>
      <c r="AI104" s="498"/>
      <c r="AJ104" s="499"/>
      <c r="AK104" s="499"/>
      <c r="AL104" s="499"/>
      <c r="AM104" s="499"/>
      <c r="AN104" s="499"/>
      <c r="AO104" s="499"/>
      <c r="AP104" s="499"/>
      <c r="AQ104" s="499"/>
      <c r="AR104" s="499"/>
      <c r="AS104" s="499"/>
      <c r="AT104" s="499"/>
      <c r="AU104" s="499"/>
      <c r="AV104" s="499"/>
      <c r="AW104" s="499"/>
      <c r="AX104" s="499"/>
      <c r="AY104" s="499"/>
      <c r="AZ104" s="499"/>
      <c r="BA104" s="499"/>
      <c r="BB104" s="499"/>
      <c r="BC104" s="499"/>
    </row>
    <row r="105" spans="1:55" ht="12.75" customHeight="1">
      <c r="A105" s="110" t="s">
        <v>532</v>
      </c>
      <c r="B105" s="258">
        <v>2156</v>
      </c>
      <c r="C105" s="296">
        <v>50470</v>
      </c>
      <c r="D105" s="296">
        <v>50500</v>
      </c>
      <c r="E105" s="258">
        <v>24208</v>
      </c>
      <c r="F105" s="196">
        <v>50500</v>
      </c>
      <c r="G105" s="202">
        <v>-8.9999999999999998E-4</v>
      </c>
      <c r="H105" s="64">
        <v>51000</v>
      </c>
      <c r="I105" s="56">
        <v>51500</v>
      </c>
      <c r="J105" s="56">
        <v>49400</v>
      </c>
      <c r="K105" s="544">
        <v>50550</v>
      </c>
      <c r="L105" s="62">
        <v>1197810993</v>
      </c>
      <c r="M105" s="59">
        <v>2381274</v>
      </c>
      <c r="N105" s="62">
        <v>1001</v>
      </c>
      <c r="O105" s="81">
        <v>45440.708356481482</v>
      </c>
      <c r="P105" s="123">
        <v>104</v>
      </c>
      <c r="Q105" s="74">
        <v>0</v>
      </c>
      <c r="R105" s="140">
        <v>0</v>
      </c>
      <c r="S105" s="154">
        <v>0</v>
      </c>
      <c r="T105" s="242">
        <v>0</v>
      </c>
      <c r="U105" s="242"/>
      <c r="V105" s="242">
        <v>0</v>
      </c>
      <c r="W105" s="109">
        <f>V104*(F104/100)</f>
        <v>0</v>
      </c>
      <c r="X105" s="149"/>
      <c r="Y105" s="116" t="str">
        <f>IFERROR(INT(#REF!/(F104/100)),"")</f>
        <v/>
      </c>
      <c r="Z105" s="130"/>
      <c r="AA105" s="486"/>
      <c r="AB105" s="478"/>
      <c r="AC105" s="465"/>
      <c r="AD105" s="465"/>
      <c r="AE105" s="466"/>
      <c r="AF105" s="466"/>
      <c r="AG105" s="466"/>
      <c r="AH105" s="498"/>
      <c r="AI105" s="498"/>
      <c r="AJ105" s="499"/>
      <c r="AK105" s="499"/>
      <c r="AL105" s="499"/>
      <c r="AM105" s="499"/>
      <c r="AN105" s="499"/>
      <c r="AO105" s="499"/>
      <c r="AP105" s="499"/>
      <c r="AQ105" s="499"/>
      <c r="AR105" s="499"/>
      <c r="AS105" s="499"/>
      <c r="AT105" s="499"/>
      <c r="AU105" s="499"/>
      <c r="AV105" s="499"/>
      <c r="AW105" s="499"/>
      <c r="AX105" s="499"/>
      <c r="AY105" s="499"/>
      <c r="AZ105" s="499"/>
      <c r="BA105" s="499"/>
      <c r="BB105" s="499"/>
      <c r="BC105" s="499"/>
    </row>
    <row r="106" spans="1:55" ht="12.75" customHeight="1">
      <c r="A106" s="190" t="s">
        <v>426</v>
      </c>
      <c r="B106" s="259"/>
      <c r="C106" s="294"/>
      <c r="D106" s="295"/>
      <c r="E106" s="263"/>
      <c r="F106" s="281"/>
      <c r="G106" s="201"/>
      <c r="H106" s="66"/>
      <c r="I106" s="57"/>
      <c r="J106" s="57"/>
      <c r="K106" s="543">
        <v>23.22</v>
      </c>
      <c r="L106" s="67"/>
      <c r="M106" s="60"/>
      <c r="N106" s="67"/>
      <c r="O106" s="82"/>
      <c r="P106" s="122">
        <v>105</v>
      </c>
      <c r="Q106" s="75">
        <v>0</v>
      </c>
      <c r="R106" s="143">
        <v>0</v>
      </c>
      <c r="S106" s="155">
        <v>0</v>
      </c>
      <c r="T106" s="243">
        <v>0</v>
      </c>
      <c r="U106" s="243"/>
      <c r="V106" s="243"/>
      <c r="W106" s="218">
        <f t="shared" ref="W106" si="59">(V106*X106)</f>
        <v>0</v>
      </c>
      <c r="X106" s="152"/>
      <c r="Y106" s="132">
        <f>IF(D106&lt;&gt;0,($C107*(1-$AB$1))-$D106,0)</f>
        <v>0</v>
      </c>
      <c r="Z106" s="133" t="str">
        <f>IFERROR(IF(C106&lt;&gt;"",$AA$1/(D104/100)*(C106/100),""),"")</f>
        <v/>
      </c>
      <c r="AA106" s="487" t="str">
        <f t="shared" ref="AA106:AA107" si="60">IFERROR($AC$1/(D106/100)*(C104/100),"")</f>
        <v/>
      </c>
      <c r="AB106" s="477"/>
      <c r="AC106" s="463"/>
      <c r="AD106" s="463"/>
      <c r="AE106" s="464"/>
      <c r="AF106" s="464"/>
      <c r="AG106" s="464"/>
      <c r="AH106" s="498"/>
      <c r="AI106" s="498"/>
      <c r="AJ106" s="499"/>
      <c r="AK106" s="499"/>
      <c r="AL106" s="499"/>
      <c r="AM106" s="499"/>
      <c r="AN106" s="499"/>
      <c r="AO106" s="499"/>
      <c r="AP106" s="499"/>
      <c r="AQ106" s="499"/>
      <c r="AR106" s="499"/>
      <c r="AS106" s="499"/>
      <c r="AT106" s="499"/>
      <c r="AU106" s="499"/>
      <c r="AV106" s="499"/>
      <c r="AW106" s="499"/>
      <c r="AX106" s="499"/>
      <c r="AY106" s="499"/>
      <c r="AZ106" s="499"/>
      <c r="BA106" s="499"/>
      <c r="BB106" s="499"/>
      <c r="BC106" s="499"/>
    </row>
    <row r="107" spans="1:55" ht="12.75" customHeight="1">
      <c r="A107" s="110" t="s">
        <v>533</v>
      </c>
      <c r="B107" s="258"/>
      <c r="C107" s="296"/>
      <c r="D107" s="296"/>
      <c r="E107" s="258"/>
      <c r="F107" s="196"/>
      <c r="G107" s="283"/>
      <c r="H107" s="64"/>
      <c r="I107" s="56"/>
      <c r="J107" s="56"/>
      <c r="K107" s="544">
        <v>26</v>
      </c>
      <c r="L107" s="62"/>
      <c r="M107" s="59"/>
      <c r="N107" s="62"/>
      <c r="O107" s="81"/>
      <c r="P107" s="123">
        <v>106</v>
      </c>
      <c r="Q107" s="74">
        <v>0</v>
      </c>
      <c r="R107" s="140">
        <v>0</v>
      </c>
      <c r="S107" s="154">
        <v>0</v>
      </c>
      <c r="T107" s="242">
        <v>0</v>
      </c>
      <c r="U107" s="242"/>
      <c r="V107" s="242">
        <v>0</v>
      </c>
      <c r="W107" s="219">
        <f>V106*(F106/100)</f>
        <v>0</v>
      </c>
      <c r="X107" s="149"/>
      <c r="Y107" s="117" t="str">
        <f>IFERROR(INT(#REF!/(F106/100)),"")</f>
        <v/>
      </c>
      <c r="Z107" s="135" t="str">
        <f>IFERROR(IF(C107&lt;&gt;"",$AA$1/(D105/100)*(C107/100),""),"")</f>
        <v/>
      </c>
      <c r="AA107" s="488" t="str">
        <f t="shared" si="60"/>
        <v/>
      </c>
      <c r="AB107" s="478"/>
      <c r="AC107" s="465"/>
      <c r="AD107" s="465"/>
      <c r="AE107" s="466"/>
      <c r="AF107" s="466"/>
      <c r="AG107" s="466"/>
      <c r="AH107" s="498"/>
      <c r="AI107" s="498"/>
      <c r="AJ107" s="499"/>
      <c r="AK107" s="499"/>
      <c r="AL107" s="499"/>
      <c r="AM107" s="499"/>
      <c r="AN107" s="499"/>
      <c r="AO107" s="499"/>
      <c r="AP107" s="499"/>
      <c r="AQ107" s="499"/>
      <c r="AR107" s="499"/>
      <c r="AS107" s="499"/>
      <c r="AT107" s="499"/>
      <c r="AU107" s="499"/>
      <c r="AV107" s="499"/>
      <c r="AW107" s="499"/>
      <c r="AX107" s="499"/>
      <c r="AY107" s="499"/>
      <c r="AZ107" s="499"/>
      <c r="BA107" s="499"/>
      <c r="BB107" s="499"/>
      <c r="BC107" s="499"/>
    </row>
    <row r="108" spans="1:55" ht="12.75" customHeight="1">
      <c r="A108" s="190" t="s">
        <v>427</v>
      </c>
      <c r="B108" s="259">
        <v>178</v>
      </c>
      <c r="C108" s="294">
        <v>41.3</v>
      </c>
      <c r="D108" s="295">
        <v>42.2</v>
      </c>
      <c r="E108" s="263">
        <v>3852</v>
      </c>
      <c r="F108" s="282">
        <v>42.1</v>
      </c>
      <c r="G108" s="201">
        <v>-2.0899999999999998E-2</v>
      </c>
      <c r="H108" s="66">
        <v>41.829000000000001</v>
      </c>
      <c r="I108" s="57">
        <v>44</v>
      </c>
      <c r="J108" s="57">
        <v>40.44</v>
      </c>
      <c r="K108" s="543">
        <v>43</v>
      </c>
      <c r="L108" s="67">
        <v>55776</v>
      </c>
      <c r="M108" s="60">
        <v>132501</v>
      </c>
      <c r="N108" s="67">
        <v>133</v>
      </c>
      <c r="O108" s="82">
        <v>45440.681898148148</v>
      </c>
      <c r="P108" s="122">
        <v>107</v>
      </c>
      <c r="Q108" s="75">
        <v>0</v>
      </c>
      <c r="R108" s="143">
        <v>0</v>
      </c>
      <c r="S108" s="155">
        <v>0</v>
      </c>
      <c r="T108" s="243">
        <v>0</v>
      </c>
      <c r="U108" s="243"/>
      <c r="V108" s="243">
        <v>0</v>
      </c>
      <c r="W108" s="220">
        <f t="shared" ref="W108" si="61">(V108*X108)</f>
        <v>0</v>
      </c>
      <c r="X108" s="151"/>
      <c r="Y108" s="137">
        <f>IF(D108&lt;&gt;0,($C109*(1-$AB$1))-$D108,0)</f>
        <v>0.29574999999999818</v>
      </c>
      <c r="Z108" s="138">
        <f>IFERROR(IF(C108&lt;&gt;"",$AA$1/(D104/100)*(C108/100),""),"")</f>
        <v>0.97731226121252601</v>
      </c>
      <c r="AA108" s="489">
        <f t="shared" ref="AA108:AA109" si="62">IFERROR($AC$1/(D108/100)*(C104/100),"")</f>
        <v>1182.4644549763032</v>
      </c>
      <c r="AB108" s="477"/>
      <c r="AC108" s="463"/>
      <c r="AD108" s="463"/>
      <c r="AE108" s="464"/>
      <c r="AF108" s="464"/>
      <c r="AG108" s="464"/>
      <c r="AH108" s="498"/>
      <c r="AI108" s="498"/>
      <c r="AJ108" s="499"/>
      <c r="AK108" s="499"/>
      <c r="AL108" s="499"/>
      <c r="AM108" s="499"/>
      <c r="AN108" s="499"/>
      <c r="AO108" s="499"/>
      <c r="AP108" s="499"/>
      <c r="AQ108" s="499"/>
      <c r="AR108" s="499"/>
      <c r="AS108" s="499"/>
      <c r="AT108" s="499"/>
      <c r="AU108" s="499"/>
      <c r="AV108" s="499"/>
      <c r="AW108" s="499"/>
      <c r="AX108" s="499"/>
      <c r="AY108" s="499"/>
      <c r="AZ108" s="499"/>
      <c r="BA108" s="499"/>
      <c r="BB108" s="499"/>
      <c r="BC108" s="499"/>
    </row>
    <row r="109" spans="1:55" ht="12.75" customHeight="1">
      <c r="A109" s="176" t="s">
        <v>534</v>
      </c>
      <c r="B109" s="297">
        <v>9268</v>
      </c>
      <c r="C109" s="298">
        <v>42.5</v>
      </c>
      <c r="D109" s="298">
        <v>42.6</v>
      </c>
      <c r="E109" s="297">
        <v>194</v>
      </c>
      <c r="F109" s="197">
        <v>42.6</v>
      </c>
      <c r="G109" s="204">
        <v>2.6499999999999999E-2</v>
      </c>
      <c r="H109" s="177">
        <v>41</v>
      </c>
      <c r="I109" s="178">
        <v>43.74</v>
      </c>
      <c r="J109" s="178">
        <v>39.299999999999997</v>
      </c>
      <c r="K109" s="545">
        <v>41.5</v>
      </c>
      <c r="L109" s="181">
        <v>128191</v>
      </c>
      <c r="M109" s="180">
        <v>305553</v>
      </c>
      <c r="N109" s="181">
        <v>260</v>
      </c>
      <c r="O109" s="182">
        <v>45440.708611111113</v>
      </c>
      <c r="P109" s="123">
        <v>108</v>
      </c>
      <c r="Q109" s="183">
        <v>0</v>
      </c>
      <c r="R109" s="184">
        <v>0</v>
      </c>
      <c r="S109" s="185">
        <v>0</v>
      </c>
      <c r="T109" s="244">
        <v>0</v>
      </c>
      <c r="U109" s="244"/>
      <c r="V109" s="244">
        <v>0</v>
      </c>
      <c r="W109" s="222">
        <f>V108*(F108/100)</f>
        <v>0</v>
      </c>
      <c r="X109" s="160"/>
      <c r="Y109" s="172" t="str">
        <f>IFERROR(INT(#REF!/(F108/100)),"")</f>
        <v/>
      </c>
      <c r="Z109" s="173">
        <f>IFERROR(IF(C109&lt;&gt;"",$AA$1/(D105/100)*(C109/100),""),"")</f>
        <v>1.0055095931322939</v>
      </c>
      <c r="AA109" s="491">
        <f t="shared" si="62"/>
        <v>1184.7417840375588</v>
      </c>
      <c r="AB109" s="478"/>
      <c r="AC109" s="465"/>
      <c r="AD109" s="465"/>
      <c r="AE109" s="466"/>
      <c r="AF109" s="466"/>
      <c r="AG109" s="466"/>
      <c r="AH109" s="498"/>
      <c r="AI109" s="498"/>
      <c r="AJ109" s="499"/>
      <c r="AK109" s="499"/>
      <c r="AL109" s="499"/>
      <c r="AM109" s="499"/>
      <c r="AN109" s="499"/>
      <c r="AO109" s="499"/>
      <c r="AP109" s="499"/>
      <c r="AQ109" s="499"/>
      <c r="AR109" s="499"/>
      <c r="AS109" s="499"/>
      <c r="AT109" s="499"/>
      <c r="AU109" s="499"/>
      <c r="AV109" s="499"/>
      <c r="AW109" s="499"/>
      <c r="AX109" s="499"/>
      <c r="AY109" s="499"/>
      <c r="AZ109" s="499"/>
      <c r="BA109" s="499"/>
      <c r="BB109" s="499"/>
      <c r="BC109" s="499"/>
    </row>
    <row r="110" spans="1:55" ht="12.75" customHeight="1">
      <c r="A110" s="191" t="s">
        <v>428</v>
      </c>
      <c r="B110" s="259">
        <v>428</v>
      </c>
      <c r="C110" s="294">
        <v>69900</v>
      </c>
      <c r="D110" s="295">
        <v>70800</v>
      </c>
      <c r="E110" s="263">
        <v>1422</v>
      </c>
      <c r="F110" s="281">
        <v>70050</v>
      </c>
      <c r="G110" s="201">
        <v>-3.2400000000000005E-2</v>
      </c>
      <c r="H110" s="65">
        <v>71500</v>
      </c>
      <c r="I110" s="58">
        <v>72190</v>
      </c>
      <c r="J110" s="58">
        <v>69890</v>
      </c>
      <c r="K110" s="546">
        <v>72400</v>
      </c>
      <c r="L110" s="68">
        <v>48296040</v>
      </c>
      <c r="M110" s="61">
        <v>68027</v>
      </c>
      <c r="N110" s="68">
        <v>189</v>
      </c>
      <c r="O110" s="80">
        <v>45440.683344907404</v>
      </c>
      <c r="P110" s="122">
        <v>109</v>
      </c>
      <c r="Q110" s="76">
        <v>0</v>
      </c>
      <c r="R110" s="141">
        <v>0</v>
      </c>
      <c r="S110" s="153">
        <v>0</v>
      </c>
      <c r="T110" s="241">
        <v>0</v>
      </c>
      <c r="U110" s="241"/>
      <c r="V110" s="241"/>
      <c r="W110" s="217">
        <f t="shared" ref="W110" si="63">(V110*X110)</f>
        <v>0</v>
      </c>
      <c r="X110" s="150"/>
      <c r="Y110" s="127">
        <f>IF(D110&lt;&gt;0,($C111*(1-$AB$1))-$D110,0)</f>
        <v>-737.00699999999779</v>
      </c>
      <c r="Z110" s="128"/>
      <c r="AA110" s="485"/>
      <c r="AB110" s="477"/>
      <c r="AC110" s="463"/>
      <c r="AD110" s="463"/>
      <c r="AE110" s="464"/>
      <c r="AF110" s="464"/>
      <c r="AG110" s="464"/>
      <c r="AH110" s="498"/>
      <c r="AI110" s="498"/>
      <c r="AJ110" s="499"/>
      <c r="AK110" s="499"/>
      <c r="AL110" s="499"/>
      <c r="AM110" s="499"/>
      <c r="AN110" s="499"/>
      <c r="AO110" s="499"/>
      <c r="AP110" s="499"/>
      <c r="AQ110" s="499"/>
      <c r="AR110" s="499"/>
      <c r="AS110" s="499"/>
      <c r="AT110" s="499"/>
      <c r="AU110" s="499"/>
      <c r="AV110" s="499"/>
      <c r="AW110" s="499"/>
      <c r="AX110" s="499"/>
      <c r="AY110" s="499"/>
      <c r="AZ110" s="499"/>
      <c r="BA110" s="499"/>
      <c r="BB110" s="499"/>
      <c r="BC110" s="499"/>
    </row>
    <row r="111" spans="1:55" ht="12.75" customHeight="1">
      <c r="A111" s="110" t="s">
        <v>535</v>
      </c>
      <c r="B111" s="258">
        <v>63</v>
      </c>
      <c r="C111" s="296">
        <v>70070</v>
      </c>
      <c r="D111" s="296">
        <v>70100</v>
      </c>
      <c r="E111" s="258">
        <v>143745</v>
      </c>
      <c r="F111" s="196">
        <v>70100</v>
      </c>
      <c r="G111" s="202">
        <v>-1.6899999999999998E-2</v>
      </c>
      <c r="H111" s="64">
        <v>72000</v>
      </c>
      <c r="I111" s="56">
        <v>72020</v>
      </c>
      <c r="J111" s="56">
        <v>69350</v>
      </c>
      <c r="K111" s="544">
        <v>71310</v>
      </c>
      <c r="L111" s="62">
        <v>488322918</v>
      </c>
      <c r="M111" s="59">
        <v>694433</v>
      </c>
      <c r="N111" s="62">
        <v>643</v>
      </c>
      <c r="O111" s="81">
        <v>45440.708634259259</v>
      </c>
      <c r="P111" s="123">
        <v>110</v>
      </c>
      <c r="Q111" s="74">
        <v>0</v>
      </c>
      <c r="R111" s="140">
        <v>0</v>
      </c>
      <c r="S111" s="154">
        <v>0</v>
      </c>
      <c r="T111" s="242">
        <v>0</v>
      </c>
      <c r="U111" s="242"/>
      <c r="V111" s="242">
        <v>0</v>
      </c>
      <c r="W111" s="109">
        <f>V110*(F110/100)</f>
        <v>0</v>
      </c>
      <c r="X111" s="149"/>
      <c r="Y111" s="116" t="str">
        <f>IFERROR(INT(#REF!/(F110/100)),"")</f>
        <v/>
      </c>
      <c r="Z111" s="130"/>
      <c r="AA111" s="486"/>
      <c r="AB111" s="478"/>
      <c r="AC111" s="465"/>
      <c r="AD111" s="465"/>
      <c r="AE111" s="466"/>
      <c r="AF111" s="466"/>
      <c r="AG111" s="466"/>
      <c r="AH111" s="498"/>
      <c r="AI111" s="498"/>
      <c r="AJ111" s="499"/>
      <c r="AK111" s="499"/>
      <c r="AL111" s="499"/>
      <c r="AM111" s="499"/>
      <c r="AN111" s="499"/>
      <c r="AO111" s="499"/>
      <c r="AP111" s="499"/>
      <c r="AQ111" s="499"/>
      <c r="AR111" s="499"/>
      <c r="AS111" s="499"/>
      <c r="AT111" s="499"/>
      <c r="AU111" s="499"/>
      <c r="AV111" s="499"/>
      <c r="AW111" s="499"/>
      <c r="AX111" s="499"/>
      <c r="AY111" s="499"/>
      <c r="AZ111" s="499"/>
      <c r="BA111" s="499"/>
      <c r="BB111" s="499"/>
      <c r="BC111" s="499"/>
    </row>
    <row r="112" spans="1:55" ht="12.75" customHeight="1">
      <c r="A112" s="190" t="s">
        <v>429</v>
      </c>
      <c r="B112" s="259"/>
      <c r="C112" s="294"/>
      <c r="D112" s="295"/>
      <c r="E112" s="263"/>
      <c r="F112" s="281"/>
      <c r="G112" s="201"/>
      <c r="H112" s="66"/>
      <c r="I112" s="57"/>
      <c r="J112" s="57"/>
      <c r="K112" s="543">
        <v>58.5</v>
      </c>
      <c r="L112" s="67"/>
      <c r="M112" s="60"/>
      <c r="N112" s="67"/>
      <c r="O112" s="82"/>
      <c r="P112" s="122">
        <v>111</v>
      </c>
      <c r="Q112" s="75">
        <v>0</v>
      </c>
      <c r="R112" s="143">
        <v>0</v>
      </c>
      <c r="S112" s="155">
        <v>0</v>
      </c>
      <c r="T112" s="243">
        <v>0</v>
      </c>
      <c r="U112" s="243"/>
      <c r="V112" s="243"/>
      <c r="W112" s="218">
        <f t="shared" ref="W112" si="64">(V112*X112)</f>
        <v>0</v>
      </c>
      <c r="X112" s="152"/>
      <c r="Y112" s="132">
        <f>IF(D112&lt;&gt;0,($C113*(1-$AB$1))-$D112,0)</f>
        <v>0</v>
      </c>
      <c r="Z112" s="133" t="str">
        <f>IFERROR(IF(C112&lt;&gt;"",$AA$1/(D110/100)*(C112/100),""),"")</f>
        <v/>
      </c>
      <c r="AA112" s="487" t="str">
        <f t="shared" ref="AA112:AA113" si="65">IFERROR($AC$1/(D112/100)*(C110/100),"")</f>
        <v/>
      </c>
      <c r="AB112" s="477"/>
      <c r="AC112" s="463"/>
      <c r="AD112" s="463"/>
      <c r="AE112" s="464"/>
      <c r="AF112" s="464"/>
      <c r="AG112" s="464"/>
      <c r="AH112" s="498"/>
      <c r="AI112" s="498"/>
      <c r="AJ112" s="499"/>
      <c r="AK112" s="499"/>
      <c r="AL112" s="499"/>
      <c r="AM112" s="499"/>
      <c r="AN112" s="499"/>
      <c r="AO112" s="499"/>
      <c r="AP112" s="499"/>
      <c r="AQ112" s="499"/>
      <c r="AR112" s="499"/>
      <c r="AS112" s="499"/>
      <c r="AT112" s="499"/>
      <c r="AU112" s="499"/>
      <c r="AV112" s="499"/>
      <c r="AW112" s="499"/>
      <c r="AX112" s="499"/>
      <c r="AY112" s="499"/>
      <c r="AZ112" s="499"/>
      <c r="BA112" s="499"/>
      <c r="BB112" s="499"/>
      <c r="BC112" s="499"/>
    </row>
    <row r="113" spans="1:55" ht="12.75" customHeight="1">
      <c r="A113" s="110" t="s">
        <v>536</v>
      </c>
      <c r="B113" s="258"/>
      <c r="C113" s="296"/>
      <c r="D113" s="296"/>
      <c r="E113" s="258"/>
      <c r="F113" s="196"/>
      <c r="G113" s="283"/>
      <c r="H113" s="64"/>
      <c r="I113" s="56"/>
      <c r="J113" s="56"/>
      <c r="K113" s="544">
        <v>40</v>
      </c>
      <c r="L113" s="62"/>
      <c r="M113" s="59"/>
      <c r="N113" s="62"/>
      <c r="O113" s="81"/>
      <c r="P113" s="123">
        <v>112</v>
      </c>
      <c r="Q113" s="74">
        <v>0</v>
      </c>
      <c r="R113" s="140">
        <v>0</v>
      </c>
      <c r="S113" s="154">
        <v>0</v>
      </c>
      <c r="T113" s="242">
        <v>0</v>
      </c>
      <c r="U113" s="242"/>
      <c r="V113" s="242">
        <v>0</v>
      </c>
      <c r="W113" s="219">
        <f>V112*(F112/100)</f>
        <v>0</v>
      </c>
      <c r="X113" s="149"/>
      <c r="Y113" s="117" t="str">
        <f>IFERROR(INT(#REF!/(F112/100)),"")</f>
        <v/>
      </c>
      <c r="Z113" s="135" t="str">
        <f>IFERROR(IF(C113&lt;&gt;"",$AA$1/(D111/100)*(C113/100),""),"")</f>
        <v/>
      </c>
      <c r="AA113" s="488" t="str">
        <f t="shared" si="65"/>
        <v/>
      </c>
      <c r="AB113" s="478"/>
      <c r="AC113" s="465"/>
      <c r="AD113" s="465"/>
      <c r="AE113" s="466"/>
      <c r="AF113" s="466"/>
      <c r="AG113" s="466"/>
      <c r="AH113" s="498"/>
      <c r="AI113" s="498"/>
      <c r="AJ113" s="499"/>
      <c r="AK113" s="499"/>
      <c r="AL113" s="499"/>
      <c r="AM113" s="499"/>
      <c r="AN113" s="499"/>
      <c r="AO113" s="499"/>
      <c r="AP113" s="499"/>
      <c r="AQ113" s="499"/>
      <c r="AR113" s="499"/>
      <c r="AS113" s="499"/>
      <c r="AT113" s="499"/>
      <c r="AU113" s="499"/>
      <c r="AV113" s="499"/>
      <c r="AW113" s="499"/>
      <c r="AX113" s="499"/>
      <c r="AY113" s="499"/>
      <c r="AZ113" s="499"/>
      <c r="BA113" s="499"/>
      <c r="BB113" s="499"/>
      <c r="BC113" s="499"/>
    </row>
    <row r="114" spans="1:55" ht="12.75" customHeight="1">
      <c r="A114" s="190" t="s">
        <v>430</v>
      </c>
      <c r="B114" s="259">
        <v>835</v>
      </c>
      <c r="C114" s="294">
        <v>59.5</v>
      </c>
      <c r="D114" s="295">
        <v>60.5</v>
      </c>
      <c r="E114" s="263">
        <v>3716</v>
      </c>
      <c r="F114" s="282">
        <v>60.5</v>
      </c>
      <c r="G114" s="201">
        <v>4.2900000000000001E-2</v>
      </c>
      <c r="H114" s="66">
        <v>60.99</v>
      </c>
      <c r="I114" s="57">
        <v>60.99</v>
      </c>
      <c r="J114" s="57">
        <v>58.02</v>
      </c>
      <c r="K114" s="543">
        <v>58.01</v>
      </c>
      <c r="L114" s="67">
        <v>3332</v>
      </c>
      <c r="M114" s="60">
        <v>5659</v>
      </c>
      <c r="N114" s="67">
        <v>14</v>
      </c>
      <c r="O114" s="82">
        <v>45440.684675925928</v>
      </c>
      <c r="P114" s="122">
        <v>113</v>
      </c>
      <c r="Q114" s="75">
        <v>0</v>
      </c>
      <c r="R114" s="143">
        <v>0</v>
      </c>
      <c r="S114" s="155">
        <v>0</v>
      </c>
      <c r="T114" s="243">
        <v>0</v>
      </c>
      <c r="U114" s="243"/>
      <c r="V114" s="243">
        <v>0</v>
      </c>
      <c r="W114" s="220">
        <f t="shared" ref="W114" si="66">(V114*X114)</f>
        <v>0</v>
      </c>
      <c r="X114" s="151"/>
      <c r="Y114" s="137">
        <f>IF(D114&lt;&gt;0,($C115*(1-$AB$1))-$D114,0)</f>
        <v>-1.7558749999999961</v>
      </c>
      <c r="Z114" s="138">
        <f>IFERROR(IF(C114&lt;&gt;"",$AA$1/(D110/100)*(C114/100),""),"")</f>
        <v>1.0040893818425591</v>
      </c>
      <c r="AA114" s="489">
        <f t="shared" ref="AA114:AA115" si="67">IFERROR($AC$1/(D114/100)*(C110/100),"")</f>
        <v>1155.3719008264463</v>
      </c>
      <c r="AB114" s="477"/>
      <c r="AC114" s="463"/>
      <c r="AD114" s="463"/>
      <c r="AE114" s="464"/>
      <c r="AF114" s="464"/>
      <c r="AG114" s="464"/>
      <c r="AH114" s="498"/>
      <c r="AI114" s="498"/>
      <c r="AJ114" s="499"/>
      <c r="AK114" s="499"/>
      <c r="AL114" s="499"/>
      <c r="AM114" s="499"/>
      <c r="AN114" s="499"/>
      <c r="AO114" s="499"/>
      <c r="AP114" s="499"/>
      <c r="AQ114" s="499"/>
      <c r="AR114" s="499"/>
      <c r="AS114" s="499"/>
      <c r="AT114" s="499"/>
      <c r="AU114" s="499"/>
      <c r="AV114" s="499"/>
      <c r="AW114" s="499"/>
      <c r="AX114" s="499"/>
      <c r="AY114" s="499"/>
      <c r="AZ114" s="499"/>
      <c r="BA114" s="499"/>
      <c r="BB114" s="499"/>
      <c r="BC114" s="499"/>
    </row>
    <row r="115" spans="1:55" ht="12.75" customHeight="1">
      <c r="A115" s="176" t="s">
        <v>537</v>
      </c>
      <c r="B115" s="297">
        <v>300</v>
      </c>
      <c r="C115" s="298">
        <v>58.75</v>
      </c>
      <c r="D115" s="298">
        <v>59.5</v>
      </c>
      <c r="E115" s="297">
        <v>5000</v>
      </c>
      <c r="F115" s="197">
        <v>58.73</v>
      </c>
      <c r="G115" s="204">
        <v>5.6000000000000008E-3</v>
      </c>
      <c r="H115" s="177">
        <v>62</v>
      </c>
      <c r="I115" s="178">
        <v>63.85</v>
      </c>
      <c r="J115" s="178">
        <v>58.51</v>
      </c>
      <c r="K115" s="545">
        <v>58.4</v>
      </c>
      <c r="L115" s="181">
        <v>55227</v>
      </c>
      <c r="M115" s="180">
        <v>91064</v>
      </c>
      <c r="N115" s="181">
        <v>100</v>
      </c>
      <c r="O115" s="182">
        <v>45440.703611111108</v>
      </c>
      <c r="P115" s="123">
        <v>114</v>
      </c>
      <c r="Q115" s="183">
        <v>0</v>
      </c>
      <c r="R115" s="184">
        <v>0</v>
      </c>
      <c r="S115" s="185">
        <v>0</v>
      </c>
      <c r="T115" s="244">
        <v>0</v>
      </c>
      <c r="U115" s="244"/>
      <c r="V115" s="244">
        <v>0</v>
      </c>
      <c r="W115" s="222">
        <f>V114*(F114/100)</f>
        <v>0</v>
      </c>
      <c r="X115" s="160"/>
      <c r="Y115" s="172" t="str">
        <f>IFERROR(INT(#REF!/(F114/100)),"")</f>
        <v/>
      </c>
      <c r="Z115" s="173">
        <f>IFERROR(IF(C115&lt;&gt;"",$AA$1/(D111/100)*(C115/100),""),"")</f>
        <v>1.0013329778046067</v>
      </c>
      <c r="AA115" s="491">
        <f t="shared" si="67"/>
        <v>1177.6470588235295</v>
      </c>
      <c r="AB115" s="478"/>
      <c r="AC115" s="465"/>
      <c r="AD115" s="465"/>
      <c r="AE115" s="466"/>
      <c r="AF115" s="466"/>
      <c r="AG115" s="466"/>
      <c r="AH115" s="498"/>
      <c r="AI115" s="498"/>
      <c r="AJ115" s="499"/>
      <c r="AK115" s="499"/>
      <c r="AL115" s="499"/>
      <c r="AM115" s="499"/>
      <c r="AN115" s="499"/>
      <c r="AO115" s="499"/>
      <c r="AP115" s="499"/>
      <c r="AQ115" s="499"/>
      <c r="AR115" s="499"/>
      <c r="AS115" s="499"/>
      <c r="AT115" s="499"/>
      <c r="AU115" s="499"/>
      <c r="AV115" s="499"/>
      <c r="AW115" s="499"/>
      <c r="AX115" s="499"/>
      <c r="AY115" s="499"/>
      <c r="AZ115" s="499"/>
      <c r="BA115" s="499"/>
      <c r="BB115" s="499"/>
      <c r="BC115" s="499"/>
    </row>
    <row r="116" spans="1:55" ht="12.75" customHeight="1">
      <c r="A116" s="191" t="s">
        <v>431</v>
      </c>
      <c r="B116" s="259">
        <v>13298</v>
      </c>
      <c r="C116" s="294">
        <v>54800</v>
      </c>
      <c r="D116" s="295">
        <v>55500</v>
      </c>
      <c r="E116" s="263">
        <v>277</v>
      </c>
      <c r="F116" s="281">
        <v>54800</v>
      </c>
      <c r="G116" s="201">
        <v>-5.0000000000000001E-3</v>
      </c>
      <c r="H116" s="65">
        <v>55080</v>
      </c>
      <c r="I116" s="58">
        <v>55500</v>
      </c>
      <c r="J116" s="58">
        <v>51500</v>
      </c>
      <c r="K116" s="546">
        <v>55080</v>
      </c>
      <c r="L116" s="68">
        <v>1594073304</v>
      </c>
      <c r="M116" s="61">
        <v>2940794</v>
      </c>
      <c r="N116" s="68">
        <v>2520</v>
      </c>
      <c r="O116" s="80">
        <v>45440.687523148146</v>
      </c>
      <c r="P116" s="122">
        <v>115</v>
      </c>
      <c r="Q116" s="76">
        <v>0</v>
      </c>
      <c r="R116" s="141">
        <v>0</v>
      </c>
      <c r="S116" s="153">
        <v>0</v>
      </c>
      <c r="T116" s="241">
        <v>0</v>
      </c>
      <c r="U116" s="241"/>
      <c r="V116" s="241"/>
      <c r="W116" s="217">
        <f t="shared" ref="W116" si="68">(V116*X116)</f>
        <v>0</v>
      </c>
      <c r="X116" s="150"/>
      <c r="Y116" s="127">
        <f>IF(D116&lt;&gt;0,($C117*(1-$AB$1))-$D116,0)</f>
        <v>-405.51000000000204</v>
      </c>
      <c r="Z116" s="128"/>
      <c r="AA116" s="485"/>
      <c r="AB116" s="477"/>
      <c r="AC116" s="463"/>
      <c r="AD116" s="463"/>
      <c r="AE116" s="464"/>
      <c r="AF116" s="464"/>
      <c r="AG116" s="464"/>
      <c r="AH116" s="498"/>
      <c r="AI116" s="498"/>
      <c r="AJ116" s="499"/>
      <c r="AK116" s="499"/>
      <c r="AL116" s="499"/>
      <c r="AM116" s="499"/>
      <c r="AN116" s="499"/>
      <c r="AO116" s="499"/>
      <c r="AP116" s="499"/>
      <c r="AQ116" s="499"/>
      <c r="AR116" s="499"/>
      <c r="AS116" s="499"/>
      <c r="AT116" s="499"/>
      <c r="AU116" s="499"/>
      <c r="AV116" s="499"/>
      <c r="AW116" s="499"/>
      <c r="AX116" s="499"/>
      <c r="AY116" s="499"/>
      <c r="AZ116" s="499"/>
      <c r="BA116" s="499"/>
      <c r="BB116" s="499"/>
      <c r="BC116" s="499"/>
    </row>
    <row r="117" spans="1:55" ht="12.75" customHeight="1">
      <c r="A117" s="110" t="s">
        <v>538</v>
      </c>
      <c r="B117" s="258">
        <v>13225</v>
      </c>
      <c r="C117" s="296">
        <v>55100</v>
      </c>
      <c r="D117" s="296">
        <v>55200</v>
      </c>
      <c r="E117" s="258">
        <v>1825</v>
      </c>
      <c r="F117" s="196">
        <v>55110</v>
      </c>
      <c r="G117" s="202">
        <v>8.3999999999999995E-3</v>
      </c>
      <c r="H117" s="64">
        <v>54650</v>
      </c>
      <c r="I117" s="56">
        <v>55400</v>
      </c>
      <c r="J117" s="56">
        <v>53220</v>
      </c>
      <c r="K117" s="544">
        <v>54650</v>
      </c>
      <c r="L117" s="62">
        <v>21847327699</v>
      </c>
      <c r="M117" s="59">
        <v>40374557</v>
      </c>
      <c r="N117" s="62">
        <v>4485</v>
      </c>
      <c r="O117" s="81">
        <v>45440.708460648151</v>
      </c>
      <c r="P117" s="123">
        <v>116</v>
      </c>
      <c r="Q117" s="74">
        <v>0</v>
      </c>
      <c r="R117" s="140">
        <v>0</v>
      </c>
      <c r="S117" s="154">
        <v>0</v>
      </c>
      <c r="T117" s="242">
        <v>0</v>
      </c>
      <c r="U117" s="242"/>
      <c r="V117" s="242">
        <v>0</v>
      </c>
      <c r="W117" s="109">
        <f>V116*(F116/100)</f>
        <v>0</v>
      </c>
      <c r="X117" s="149"/>
      <c r="Y117" s="116" t="str">
        <f>IFERROR(INT(#REF!/(F116/100)),"")</f>
        <v/>
      </c>
      <c r="Z117" s="130"/>
      <c r="AA117" s="486"/>
      <c r="AB117" s="478"/>
      <c r="AC117" s="465"/>
      <c r="AD117" s="465"/>
      <c r="AE117" s="466"/>
      <c r="AF117" s="466"/>
      <c r="AG117" s="466"/>
      <c r="AH117" s="498"/>
      <c r="AI117" s="498"/>
      <c r="AJ117" s="499"/>
      <c r="AK117" s="499"/>
      <c r="AL117" s="499"/>
      <c r="AM117" s="499"/>
      <c r="AN117" s="499"/>
      <c r="AO117" s="499"/>
      <c r="AP117" s="499"/>
      <c r="AQ117" s="499"/>
      <c r="AR117" s="499"/>
      <c r="AS117" s="499"/>
      <c r="AT117" s="499"/>
      <c r="AU117" s="499"/>
      <c r="AV117" s="499"/>
      <c r="AW117" s="499"/>
      <c r="AX117" s="499"/>
      <c r="AY117" s="499"/>
      <c r="AZ117" s="499"/>
      <c r="BA117" s="499"/>
      <c r="BB117" s="499"/>
      <c r="BC117" s="499"/>
    </row>
    <row r="118" spans="1:55" ht="12.75" customHeight="1">
      <c r="A118" s="190" t="s">
        <v>432</v>
      </c>
      <c r="B118" s="259">
        <v>100</v>
      </c>
      <c r="C118" s="294">
        <v>42.1</v>
      </c>
      <c r="D118" s="295">
        <v>44.448999999999998</v>
      </c>
      <c r="E118" s="263">
        <v>10000</v>
      </c>
      <c r="F118" s="281"/>
      <c r="G118" s="201"/>
      <c r="H118" s="66"/>
      <c r="I118" s="57"/>
      <c r="J118" s="57"/>
      <c r="K118" s="543">
        <v>48</v>
      </c>
      <c r="L118" s="67"/>
      <c r="M118" s="60"/>
      <c r="N118" s="67"/>
      <c r="O118" s="82"/>
      <c r="P118" s="122">
        <v>117</v>
      </c>
      <c r="Q118" s="75">
        <v>0</v>
      </c>
      <c r="R118" s="143">
        <v>0</v>
      </c>
      <c r="S118" s="155">
        <v>0</v>
      </c>
      <c r="T118" s="243">
        <v>0</v>
      </c>
      <c r="U118" s="243"/>
      <c r="V118" s="243"/>
      <c r="W118" s="218">
        <f t="shared" ref="W118" si="69">(V118*X118)</f>
        <v>0</v>
      </c>
      <c r="X118" s="152"/>
      <c r="Y118" s="132">
        <f>IF(D118&lt;&gt;0,($C119*(1-$AB$1))-$D118,0)</f>
        <v>-2.2032249999999962</v>
      </c>
      <c r="Z118" s="133">
        <f>IFERROR(IF(C118&lt;&gt;"",$AA$1/(D116/100)*(C118/100),""),"")</f>
        <v>0.90631210195184475</v>
      </c>
      <c r="AA118" s="487">
        <f t="shared" ref="AA118:AA119" si="70">IFERROR($AC$1/(D118/100)*(C116/100),"")</f>
        <v>1232.8736304528786</v>
      </c>
      <c r="AB118" s="477"/>
      <c r="AC118" s="463"/>
      <c r="AD118" s="463"/>
      <c r="AE118" s="464"/>
      <c r="AF118" s="464"/>
      <c r="AG118" s="464"/>
      <c r="AH118" s="498"/>
      <c r="AI118" s="498"/>
      <c r="AJ118" s="499"/>
      <c r="AK118" s="499"/>
      <c r="AL118" s="499"/>
      <c r="AM118" s="499"/>
      <c r="AN118" s="499"/>
      <c r="AO118" s="499"/>
      <c r="AP118" s="499"/>
      <c r="AQ118" s="499"/>
      <c r="AR118" s="499"/>
      <c r="AS118" s="499"/>
      <c r="AT118" s="499"/>
      <c r="AU118" s="499"/>
      <c r="AV118" s="499"/>
      <c r="AW118" s="499"/>
      <c r="AX118" s="499"/>
      <c r="AY118" s="499"/>
      <c r="AZ118" s="499"/>
      <c r="BA118" s="499"/>
      <c r="BB118" s="499"/>
      <c r="BC118" s="499"/>
    </row>
    <row r="119" spans="1:55" ht="12.75" customHeight="1">
      <c r="A119" s="110" t="s">
        <v>539</v>
      </c>
      <c r="B119" s="258">
        <v>125</v>
      </c>
      <c r="C119" s="296">
        <v>42.25</v>
      </c>
      <c r="D119" s="296"/>
      <c r="E119" s="258"/>
      <c r="F119" s="196"/>
      <c r="G119" s="283"/>
      <c r="H119" s="64"/>
      <c r="I119" s="56"/>
      <c r="J119" s="56"/>
      <c r="K119" s="544">
        <v>44.2</v>
      </c>
      <c r="L119" s="62"/>
      <c r="M119" s="59"/>
      <c r="N119" s="62"/>
      <c r="O119" s="81"/>
      <c r="P119" s="123">
        <v>118</v>
      </c>
      <c r="Q119" s="74">
        <v>0</v>
      </c>
      <c r="R119" s="140">
        <v>0</v>
      </c>
      <c r="S119" s="154">
        <v>0</v>
      </c>
      <c r="T119" s="242">
        <v>0</v>
      </c>
      <c r="U119" s="242"/>
      <c r="V119" s="242">
        <v>0</v>
      </c>
      <c r="W119" s="219">
        <f>V118*(F118/100)</f>
        <v>0</v>
      </c>
      <c r="X119" s="149"/>
      <c r="Y119" s="117" t="str">
        <f>IFERROR(INT(#REF!/(F118/100)),"")</f>
        <v/>
      </c>
      <c r="Z119" s="135">
        <f>IFERROR(IF(C119&lt;&gt;"",$AA$1/(D117/100)*(C119/100),""),"")</f>
        <v>0.91448440138401121</v>
      </c>
      <c r="AA119" s="488" t="str">
        <f t="shared" si="70"/>
        <v/>
      </c>
      <c r="AB119" s="478"/>
      <c r="AC119" s="465"/>
      <c r="AD119" s="465"/>
      <c r="AE119" s="466"/>
      <c r="AF119" s="466"/>
      <c r="AG119" s="466"/>
      <c r="AH119" s="498"/>
      <c r="AI119" s="498"/>
      <c r="AJ119" s="499"/>
      <c r="AK119" s="499"/>
      <c r="AL119" s="499"/>
      <c r="AM119" s="499"/>
      <c r="AN119" s="499"/>
      <c r="AO119" s="499"/>
      <c r="AP119" s="499"/>
      <c r="AQ119" s="499"/>
      <c r="AR119" s="499"/>
      <c r="AS119" s="499"/>
      <c r="AT119" s="499"/>
      <c r="AU119" s="499"/>
      <c r="AV119" s="499"/>
      <c r="AW119" s="499"/>
      <c r="AX119" s="499"/>
      <c r="AY119" s="499"/>
      <c r="AZ119" s="499"/>
      <c r="BA119" s="499"/>
      <c r="BB119" s="499"/>
      <c r="BC119" s="499"/>
    </row>
    <row r="120" spans="1:55" ht="12.75" customHeight="1">
      <c r="A120" s="190" t="s">
        <v>433</v>
      </c>
      <c r="B120" s="259">
        <v>600</v>
      </c>
      <c r="C120" s="294">
        <v>45.9</v>
      </c>
      <c r="D120" s="295">
        <v>49.03</v>
      </c>
      <c r="E120" s="263">
        <v>205</v>
      </c>
      <c r="F120" s="282">
        <v>46.39</v>
      </c>
      <c r="G120" s="201">
        <v>3.5400000000000001E-2</v>
      </c>
      <c r="H120" s="66">
        <v>46.396000000000001</v>
      </c>
      <c r="I120" s="57">
        <v>46.399000000000001</v>
      </c>
      <c r="J120" s="57">
        <v>44.25</v>
      </c>
      <c r="K120" s="543">
        <v>44.8</v>
      </c>
      <c r="L120" s="67">
        <v>868002</v>
      </c>
      <c r="M120" s="60">
        <v>1929300</v>
      </c>
      <c r="N120" s="67">
        <v>876</v>
      </c>
      <c r="O120" s="82">
        <v>45440.687800925924</v>
      </c>
      <c r="P120" s="122">
        <v>119</v>
      </c>
      <c r="Q120" s="75">
        <v>0</v>
      </c>
      <c r="R120" s="143">
        <v>0</v>
      </c>
      <c r="S120" s="155">
        <v>0</v>
      </c>
      <c r="T120" s="243">
        <v>0</v>
      </c>
      <c r="U120" s="243"/>
      <c r="V120" s="243"/>
      <c r="W120" s="220">
        <f t="shared" ref="W120" si="71">(V120*X120)</f>
        <v>0</v>
      </c>
      <c r="X120" s="151"/>
      <c r="Y120" s="137">
        <f>IF(D120&lt;&gt;0,($C121*(1-$AB$1))-$D120,0)</f>
        <v>-3.4345599999999976</v>
      </c>
      <c r="Z120" s="138">
        <f>IFERROR(IF(C120&lt;&gt;"",$AA$1/(D116/100)*(C120/100),""),"")</f>
        <v>0.98811699476460024</v>
      </c>
      <c r="AA120" s="489">
        <f t="shared" ref="AA120:AA121" si="72">IFERROR($AC$1/(D120/100)*(C116/100),"")</f>
        <v>1117.6830511931471</v>
      </c>
      <c r="AB120" s="477"/>
      <c r="AC120" s="463"/>
      <c r="AD120" s="463"/>
      <c r="AE120" s="464"/>
      <c r="AF120" s="464"/>
      <c r="AG120" s="464"/>
      <c r="AH120" s="498"/>
      <c r="AI120" s="498"/>
      <c r="AJ120" s="499"/>
      <c r="AK120" s="499"/>
      <c r="AL120" s="499"/>
      <c r="AM120" s="499"/>
      <c r="AN120" s="499"/>
      <c r="AO120" s="499"/>
      <c r="AP120" s="499"/>
      <c r="AQ120" s="499"/>
      <c r="AR120" s="499"/>
      <c r="AS120" s="499"/>
      <c r="AT120" s="499"/>
      <c r="AU120" s="499"/>
      <c r="AV120" s="499"/>
      <c r="AW120" s="499"/>
      <c r="AX120" s="499"/>
      <c r="AY120" s="499"/>
      <c r="AZ120" s="499"/>
      <c r="BA120" s="499"/>
      <c r="BB120" s="499"/>
      <c r="BC120" s="499"/>
    </row>
    <row r="121" spans="1:55" ht="12.75" customHeight="1">
      <c r="A121" s="176" t="s">
        <v>540</v>
      </c>
      <c r="B121" s="297">
        <v>657</v>
      </c>
      <c r="C121" s="298">
        <v>45.6</v>
      </c>
      <c r="D121" s="298">
        <v>46</v>
      </c>
      <c r="E121" s="297">
        <v>62780</v>
      </c>
      <c r="F121" s="197">
        <v>46</v>
      </c>
      <c r="G121" s="204">
        <v>2.4399999999999998E-2</v>
      </c>
      <c r="H121" s="177">
        <v>46</v>
      </c>
      <c r="I121" s="178">
        <v>46.198999999999998</v>
      </c>
      <c r="J121" s="178">
        <v>44.1</v>
      </c>
      <c r="K121" s="545">
        <v>44.9</v>
      </c>
      <c r="L121" s="181">
        <v>1904108</v>
      </c>
      <c r="M121" s="180">
        <v>4232634</v>
      </c>
      <c r="N121" s="181">
        <v>940</v>
      </c>
      <c r="O121" s="182">
        <v>45440.708483796298</v>
      </c>
      <c r="P121" s="123">
        <v>120</v>
      </c>
      <c r="Q121" s="183">
        <v>0</v>
      </c>
      <c r="R121" s="184">
        <v>0</v>
      </c>
      <c r="S121" s="185">
        <v>0</v>
      </c>
      <c r="T121" s="244">
        <v>0</v>
      </c>
      <c r="U121" s="244"/>
      <c r="V121" s="244">
        <v>0</v>
      </c>
      <c r="W121" s="223">
        <f>V120*(F120/100)</f>
        <v>0</v>
      </c>
      <c r="X121" s="160"/>
      <c r="Y121" s="172" t="str">
        <f>IFERROR(INT(#REF!/(F120/100)),"")</f>
        <v/>
      </c>
      <c r="Z121" s="173">
        <f>IFERROR(IF(C121&lt;&gt;"",$AA$1/(D117/100)*(C121/100),""),"")</f>
        <v>0.98699381545824649</v>
      </c>
      <c r="AA121" s="491">
        <f t="shared" si="72"/>
        <v>1197.8260869565217</v>
      </c>
      <c r="AB121" s="478"/>
      <c r="AC121" s="465"/>
      <c r="AD121" s="465"/>
      <c r="AE121" s="466"/>
      <c r="AF121" s="466"/>
      <c r="AG121" s="466"/>
      <c r="AH121" s="498"/>
      <c r="AI121" s="498"/>
      <c r="AJ121" s="499"/>
      <c r="AK121" s="499"/>
      <c r="AL121" s="499"/>
      <c r="AM121" s="499"/>
      <c r="AN121" s="499"/>
      <c r="AO121" s="499"/>
      <c r="AP121" s="499"/>
      <c r="AQ121" s="499"/>
      <c r="AR121" s="499"/>
      <c r="AS121" s="499"/>
      <c r="AT121" s="499"/>
      <c r="AU121" s="499"/>
      <c r="AV121" s="499"/>
      <c r="AW121" s="499"/>
      <c r="AX121" s="499"/>
      <c r="AY121" s="499"/>
      <c r="AZ121" s="499"/>
      <c r="BA121" s="499"/>
      <c r="BB121" s="499"/>
      <c r="BC121" s="499"/>
    </row>
    <row r="122" spans="1:55" ht="12.75" customHeight="1">
      <c r="A122" s="191" t="s">
        <v>437</v>
      </c>
      <c r="B122" s="259">
        <v>25000</v>
      </c>
      <c r="C122" s="294">
        <v>56630</v>
      </c>
      <c r="D122" s="295">
        <v>59700</v>
      </c>
      <c r="E122" s="263">
        <v>100</v>
      </c>
      <c r="F122" s="281">
        <v>59640</v>
      </c>
      <c r="G122" s="201">
        <v>-5.5000000000000005E-3</v>
      </c>
      <c r="H122" s="65">
        <v>60000</v>
      </c>
      <c r="I122" s="58">
        <v>60000</v>
      </c>
      <c r="J122" s="58">
        <v>56010</v>
      </c>
      <c r="K122" s="546">
        <v>59970</v>
      </c>
      <c r="L122" s="68">
        <v>70090208</v>
      </c>
      <c r="M122" s="61">
        <v>119290</v>
      </c>
      <c r="N122" s="68">
        <v>236</v>
      </c>
      <c r="O122" s="80">
        <v>45440.683159722219</v>
      </c>
      <c r="P122" s="122">
        <v>121</v>
      </c>
      <c r="Q122" s="76">
        <v>0</v>
      </c>
      <c r="R122" s="141">
        <v>0</v>
      </c>
      <c r="S122" s="153">
        <v>0</v>
      </c>
      <c r="T122" s="241">
        <v>0</v>
      </c>
      <c r="U122" s="241"/>
      <c r="V122" s="241"/>
      <c r="W122" s="217">
        <f t="shared" ref="W122" si="73">(V122*X122)</f>
        <v>0</v>
      </c>
      <c r="X122" s="150"/>
      <c r="Y122" s="127">
        <f>IF(D122&lt;&gt;0,($C123*(1-$AB$1))-$D122,0)</f>
        <v>294</v>
      </c>
      <c r="Z122" s="128"/>
      <c r="AA122" s="485"/>
      <c r="AB122" s="477"/>
      <c r="AC122" s="463"/>
      <c r="AD122" s="463"/>
      <c r="AE122" s="464"/>
      <c r="AF122" s="464"/>
      <c r="AG122" s="464"/>
      <c r="AH122" s="498"/>
      <c r="AI122" s="498"/>
      <c r="AJ122" s="499"/>
      <c r="AK122" s="499"/>
      <c r="AL122" s="499"/>
      <c r="AM122" s="499"/>
      <c r="AN122" s="499"/>
      <c r="AO122" s="499"/>
      <c r="AP122" s="499"/>
      <c r="AQ122" s="499"/>
      <c r="AR122" s="499"/>
      <c r="AS122" s="499"/>
      <c r="AT122" s="499"/>
      <c r="AU122" s="499"/>
      <c r="AV122" s="499"/>
      <c r="AW122" s="499"/>
      <c r="AX122" s="499"/>
      <c r="AY122" s="499"/>
      <c r="AZ122" s="499"/>
      <c r="BA122" s="499"/>
      <c r="BB122" s="499"/>
      <c r="BC122" s="499"/>
    </row>
    <row r="123" spans="1:55" ht="12.75" customHeight="1">
      <c r="A123" s="110" t="s">
        <v>541</v>
      </c>
      <c r="B123" s="258">
        <v>16</v>
      </c>
      <c r="C123" s="296">
        <v>60000</v>
      </c>
      <c r="D123" s="296">
        <v>61000</v>
      </c>
      <c r="E123" s="258">
        <v>9305</v>
      </c>
      <c r="F123" s="196">
        <v>61000</v>
      </c>
      <c r="G123" s="202">
        <v>2.0400000000000001E-2</v>
      </c>
      <c r="H123" s="64">
        <v>60620</v>
      </c>
      <c r="I123" s="56">
        <v>61000</v>
      </c>
      <c r="J123" s="56">
        <v>58250</v>
      </c>
      <c r="K123" s="544">
        <v>59780</v>
      </c>
      <c r="L123" s="62">
        <v>6830986831</v>
      </c>
      <c r="M123" s="59">
        <v>11571987</v>
      </c>
      <c r="N123" s="62">
        <v>655</v>
      </c>
      <c r="O123" s="81">
        <v>45440.708402777775</v>
      </c>
      <c r="P123" s="123">
        <v>122</v>
      </c>
      <c r="Q123" s="74">
        <v>0</v>
      </c>
      <c r="R123" s="140">
        <v>0</v>
      </c>
      <c r="S123" s="154">
        <v>0</v>
      </c>
      <c r="T123" s="242">
        <v>0</v>
      </c>
      <c r="U123" s="242"/>
      <c r="V123" s="242">
        <v>0</v>
      </c>
      <c r="W123" s="109">
        <f>V122*(F122/100)</f>
        <v>0</v>
      </c>
      <c r="X123" s="149"/>
      <c r="Y123" s="116" t="str">
        <f>IFERROR(INT(#REF!/(F122/100)),"")</f>
        <v/>
      </c>
      <c r="Z123" s="130"/>
      <c r="AA123" s="486"/>
      <c r="AB123" s="478"/>
      <c r="AC123" s="465"/>
      <c r="AD123" s="465"/>
      <c r="AE123" s="466"/>
      <c r="AF123" s="466"/>
      <c r="AG123" s="466"/>
      <c r="AH123" s="498"/>
      <c r="AI123" s="498"/>
      <c r="AJ123" s="499"/>
      <c r="AK123" s="499"/>
      <c r="AL123" s="499"/>
      <c r="AM123" s="499"/>
      <c r="AN123" s="499"/>
      <c r="AO123" s="499"/>
      <c r="AP123" s="499"/>
      <c r="AQ123" s="499"/>
      <c r="AR123" s="499"/>
      <c r="AS123" s="499"/>
      <c r="AT123" s="499"/>
      <c r="AU123" s="499"/>
      <c r="AV123" s="499"/>
      <c r="AW123" s="499"/>
      <c r="AX123" s="499"/>
      <c r="AY123" s="499"/>
      <c r="AZ123" s="499"/>
      <c r="BA123" s="499"/>
      <c r="BB123" s="499"/>
      <c r="BC123" s="499"/>
    </row>
    <row r="124" spans="1:55" ht="12.75" hidden="1" customHeight="1">
      <c r="A124" s="190" t="s">
        <v>438</v>
      </c>
      <c r="B124" s="259"/>
      <c r="C124" s="294"/>
      <c r="D124" s="295"/>
      <c r="E124" s="263"/>
      <c r="F124" s="281"/>
      <c r="G124" s="201"/>
      <c r="H124" s="66"/>
      <c r="I124" s="57"/>
      <c r="J124" s="57"/>
      <c r="K124" s="543">
        <v>49.18</v>
      </c>
      <c r="L124" s="67"/>
      <c r="M124" s="60"/>
      <c r="N124" s="67"/>
      <c r="O124" s="82"/>
      <c r="P124" s="122">
        <v>123</v>
      </c>
      <c r="Q124" s="75">
        <v>0</v>
      </c>
      <c r="R124" s="143">
        <v>0</v>
      </c>
      <c r="S124" s="155">
        <v>0</v>
      </c>
      <c r="T124" s="243">
        <v>0</v>
      </c>
      <c r="U124" s="243"/>
      <c r="V124" s="243"/>
      <c r="W124" s="218">
        <f t="shared" ref="W124" si="74">(V124*X124)</f>
        <v>0</v>
      </c>
      <c r="X124" s="152"/>
      <c r="Y124" s="132">
        <f>IF(D124&lt;&gt;0,($C125*(1-$AB$1))-$D124,0)</f>
        <v>0</v>
      </c>
      <c r="Z124" s="133" t="str">
        <f>IFERROR(IF(C124&lt;&gt;"",$AA$1/(D122/100)*(C124/100),""),"")</f>
        <v/>
      </c>
      <c r="AA124" s="487" t="str">
        <f t="shared" ref="AA124:AA125" si="75">IFERROR($AC$1/(D124/100)*(C122/100),"")</f>
        <v/>
      </c>
      <c r="AB124" s="477"/>
      <c r="AC124" s="463"/>
      <c r="AD124" s="463"/>
      <c r="AE124" s="464"/>
      <c r="AF124" s="464"/>
      <c r="AG124" s="464"/>
      <c r="AH124" s="498"/>
      <c r="AI124" s="498"/>
      <c r="AJ124" s="499"/>
      <c r="AK124" s="499"/>
      <c r="AL124" s="499"/>
      <c r="AM124" s="499"/>
      <c r="AN124" s="499"/>
      <c r="AO124" s="499"/>
      <c r="AP124" s="499"/>
      <c r="AQ124" s="499"/>
      <c r="AR124" s="499"/>
      <c r="AS124" s="499"/>
      <c r="AT124" s="499"/>
      <c r="AU124" s="499"/>
      <c r="AV124" s="499"/>
      <c r="AW124" s="499"/>
      <c r="AX124" s="499"/>
      <c r="AY124" s="499"/>
      <c r="AZ124" s="499"/>
      <c r="BA124" s="499"/>
      <c r="BB124" s="499"/>
      <c r="BC124" s="499"/>
    </row>
    <row r="125" spans="1:55" ht="12.75" hidden="1" customHeight="1">
      <c r="A125" s="110" t="s">
        <v>542</v>
      </c>
      <c r="B125" s="258"/>
      <c r="C125" s="296"/>
      <c r="D125" s="296"/>
      <c r="E125" s="258"/>
      <c r="F125" s="196"/>
      <c r="G125" s="283"/>
      <c r="H125" s="64"/>
      <c r="I125" s="56"/>
      <c r="J125" s="56"/>
      <c r="K125" s="544">
        <v>52.3</v>
      </c>
      <c r="L125" s="62"/>
      <c r="M125" s="59"/>
      <c r="N125" s="62"/>
      <c r="O125" s="81"/>
      <c r="P125" s="123">
        <v>124</v>
      </c>
      <c r="Q125" s="74">
        <v>0</v>
      </c>
      <c r="R125" s="140">
        <v>0</v>
      </c>
      <c r="S125" s="154">
        <v>0</v>
      </c>
      <c r="T125" s="242">
        <v>0</v>
      </c>
      <c r="U125" s="242"/>
      <c r="V125" s="242">
        <v>0</v>
      </c>
      <c r="W125" s="219">
        <f>V124*(F124/100)</f>
        <v>0</v>
      </c>
      <c r="X125" s="149"/>
      <c r="Y125" s="117" t="str">
        <f>IFERROR(INT(#REF!/(F124/100)),"")</f>
        <v/>
      </c>
      <c r="Z125" s="135" t="str">
        <f>IFERROR(IF(C125&lt;&gt;"",$AA$1/(D123/100)*(C125/100),""),"")</f>
        <v/>
      </c>
      <c r="AA125" s="488" t="str">
        <f t="shared" si="75"/>
        <v/>
      </c>
      <c r="AB125" s="478"/>
      <c r="AC125" s="465"/>
      <c r="AD125" s="465"/>
      <c r="AE125" s="466"/>
      <c r="AF125" s="466"/>
      <c r="AG125" s="466"/>
      <c r="AH125" s="498"/>
      <c r="AI125" s="498"/>
      <c r="AJ125" s="499"/>
      <c r="AK125" s="499"/>
      <c r="AL125" s="499"/>
      <c r="AM125" s="499"/>
      <c r="AN125" s="499"/>
      <c r="AO125" s="499"/>
      <c r="AP125" s="499"/>
      <c r="AQ125" s="499"/>
      <c r="AR125" s="499"/>
      <c r="AS125" s="499"/>
      <c r="AT125" s="499"/>
      <c r="AU125" s="499"/>
      <c r="AV125" s="499"/>
      <c r="AW125" s="499"/>
      <c r="AX125" s="499"/>
      <c r="AY125" s="499"/>
      <c r="AZ125" s="499"/>
      <c r="BA125" s="499"/>
      <c r="BB125" s="499"/>
      <c r="BC125" s="499"/>
    </row>
    <row r="126" spans="1:55" ht="12.75" customHeight="1">
      <c r="A126" s="190" t="s">
        <v>439</v>
      </c>
      <c r="B126" s="259">
        <v>6229</v>
      </c>
      <c r="C126" s="294">
        <v>49.85</v>
      </c>
      <c r="D126" s="295">
        <v>51</v>
      </c>
      <c r="E126" s="263">
        <v>316</v>
      </c>
      <c r="F126" s="282">
        <v>49.85</v>
      </c>
      <c r="G126" s="201">
        <v>2.5600000000000001E-2</v>
      </c>
      <c r="H126" s="66">
        <v>49.8</v>
      </c>
      <c r="I126" s="57">
        <v>50</v>
      </c>
      <c r="J126" s="57">
        <v>48</v>
      </c>
      <c r="K126" s="543">
        <v>48.600999999999999</v>
      </c>
      <c r="L126" s="67">
        <v>36295</v>
      </c>
      <c r="M126" s="60">
        <v>73994</v>
      </c>
      <c r="N126" s="67">
        <v>86</v>
      </c>
      <c r="O126" s="82">
        <v>45440.683159722219</v>
      </c>
      <c r="P126" s="122">
        <v>125</v>
      </c>
      <c r="Q126" s="75">
        <v>0</v>
      </c>
      <c r="R126" s="143">
        <v>0</v>
      </c>
      <c r="S126" s="155">
        <v>0</v>
      </c>
      <c r="T126" s="243">
        <v>0</v>
      </c>
      <c r="U126" s="243"/>
      <c r="V126" s="243">
        <v>0</v>
      </c>
      <c r="W126" s="220">
        <f t="shared" ref="W126" si="76">(V126*X126)</f>
        <v>0</v>
      </c>
      <c r="X126" s="151"/>
      <c r="Y126" s="137">
        <f>IF(D126&lt;&gt;0,($C127*(1-$AB$1))-$D126,0)</f>
        <v>-0.49505100000000368</v>
      </c>
      <c r="Z126" s="138">
        <f>IFERROR(IF(C126&lt;&gt;"",$AA$1/(D122/100)*(C126/100),""),"")</f>
        <v>0.99765296580591789</v>
      </c>
      <c r="AA126" s="489">
        <f t="shared" ref="AA126:AA127" si="77">IFERROR($AC$1/(D126/100)*(C122/100),"")</f>
        <v>1110.392156862745</v>
      </c>
      <c r="AB126" s="477"/>
      <c r="AC126" s="463"/>
      <c r="AD126" s="463"/>
      <c r="AE126" s="464"/>
      <c r="AF126" s="464"/>
      <c r="AG126" s="464"/>
      <c r="AH126" s="498"/>
      <c r="AI126" s="498"/>
      <c r="AJ126" s="499"/>
      <c r="AK126" s="499"/>
      <c r="AL126" s="499"/>
      <c r="AM126" s="499"/>
      <c r="AN126" s="499"/>
      <c r="AO126" s="499"/>
      <c r="AP126" s="499"/>
      <c r="AQ126" s="499"/>
      <c r="AR126" s="499"/>
      <c r="AS126" s="499"/>
      <c r="AT126" s="499"/>
      <c r="AU126" s="499"/>
      <c r="AV126" s="499"/>
      <c r="AW126" s="499"/>
      <c r="AX126" s="499"/>
      <c r="AY126" s="499"/>
      <c r="AZ126" s="499"/>
      <c r="BA126" s="499"/>
      <c r="BB126" s="499"/>
      <c r="BC126" s="499"/>
    </row>
    <row r="127" spans="1:55" ht="12.75" customHeight="1">
      <c r="A127" s="176" t="s">
        <v>543</v>
      </c>
      <c r="B127" s="297">
        <v>3939</v>
      </c>
      <c r="C127" s="298">
        <v>50.51</v>
      </c>
      <c r="D127" s="298">
        <v>51</v>
      </c>
      <c r="E127" s="297">
        <v>45</v>
      </c>
      <c r="F127" s="197">
        <v>50.98</v>
      </c>
      <c r="G127" s="204">
        <v>3.15E-2</v>
      </c>
      <c r="H127" s="177">
        <v>49</v>
      </c>
      <c r="I127" s="178">
        <v>50.98</v>
      </c>
      <c r="J127" s="178">
        <v>48.5</v>
      </c>
      <c r="K127" s="545">
        <v>49.42</v>
      </c>
      <c r="L127" s="181">
        <v>55439</v>
      </c>
      <c r="M127" s="180">
        <v>111901</v>
      </c>
      <c r="N127" s="181">
        <v>151</v>
      </c>
      <c r="O127" s="182">
        <v>45440.705671296295</v>
      </c>
      <c r="P127" s="123">
        <v>126</v>
      </c>
      <c r="Q127" s="183">
        <v>0</v>
      </c>
      <c r="R127" s="184">
        <v>0</v>
      </c>
      <c r="S127" s="185">
        <v>0</v>
      </c>
      <c r="T127" s="244">
        <v>0</v>
      </c>
      <c r="U127" s="244"/>
      <c r="V127" s="244">
        <v>0</v>
      </c>
      <c r="W127" s="222">
        <f>V126*(F126/100)</f>
        <v>0</v>
      </c>
      <c r="X127" s="160"/>
      <c r="Y127" s="172" t="str">
        <f>IFERROR(INT(#REF!/(F126/100)),"")</f>
        <v/>
      </c>
      <c r="Z127" s="173">
        <f>IFERROR(IF(C127&lt;&gt;"",$AA$1/(D123/100)*(C127/100),""),"")</f>
        <v>0.98931865852658218</v>
      </c>
      <c r="AA127" s="491">
        <f t="shared" si="77"/>
        <v>1176.4705882352941</v>
      </c>
      <c r="AB127" s="478"/>
      <c r="AC127" s="465"/>
      <c r="AD127" s="465"/>
      <c r="AE127" s="466"/>
      <c r="AF127" s="466"/>
      <c r="AG127" s="466"/>
      <c r="AH127" s="498"/>
      <c r="AI127" s="498"/>
      <c r="AJ127" s="499"/>
      <c r="AK127" s="499"/>
      <c r="AL127" s="499"/>
      <c r="AM127" s="499"/>
      <c r="AN127" s="499"/>
      <c r="AO127" s="499"/>
      <c r="AP127" s="499"/>
      <c r="AQ127" s="499"/>
      <c r="AR127" s="499"/>
      <c r="AS127" s="499"/>
      <c r="AT127" s="499"/>
      <c r="AU127" s="499"/>
      <c r="AV127" s="499"/>
      <c r="AW127" s="499"/>
      <c r="AX127" s="499"/>
      <c r="AY127" s="499"/>
      <c r="AZ127" s="499"/>
      <c r="BA127" s="499"/>
      <c r="BB127" s="499"/>
      <c r="BC127" s="499"/>
    </row>
    <row r="128" spans="1:55" ht="12.75" customHeight="1">
      <c r="A128" s="191" t="s">
        <v>434</v>
      </c>
      <c r="B128" s="259">
        <v>14</v>
      </c>
      <c r="C128" s="294">
        <v>50560</v>
      </c>
      <c r="D128" s="295">
        <v>52100</v>
      </c>
      <c r="E128" s="263">
        <v>3000</v>
      </c>
      <c r="F128" s="281">
        <v>50750</v>
      </c>
      <c r="G128" s="201">
        <v>-2.8799999999999999E-2</v>
      </c>
      <c r="H128" s="65">
        <v>51190</v>
      </c>
      <c r="I128" s="58">
        <v>51800</v>
      </c>
      <c r="J128" s="58">
        <v>49630</v>
      </c>
      <c r="K128" s="546">
        <v>52260</v>
      </c>
      <c r="L128" s="68">
        <v>195723927</v>
      </c>
      <c r="M128" s="61">
        <v>388789</v>
      </c>
      <c r="N128" s="68">
        <v>236</v>
      </c>
      <c r="O128" s="80">
        <v>45440.683564814812</v>
      </c>
      <c r="P128" s="122">
        <v>127</v>
      </c>
      <c r="Q128" s="76">
        <v>0</v>
      </c>
      <c r="R128" s="141">
        <v>0</v>
      </c>
      <c r="S128" s="153">
        <v>0</v>
      </c>
      <c r="T128" s="241">
        <v>0</v>
      </c>
      <c r="U128" s="241"/>
      <c r="V128" s="241"/>
      <c r="W128" s="217">
        <f t="shared" ref="W128" si="78">(V128*X128)</f>
        <v>0</v>
      </c>
      <c r="X128" s="150"/>
      <c r="Y128" s="127">
        <f>IF(D128&lt;&gt;0,($C129*(1-$AB$1))-$D128,0)</f>
        <v>-905.12000000000262</v>
      </c>
      <c r="Z128" s="128"/>
      <c r="AA128" s="485"/>
      <c r="AB128" s="477"/>
      <c r="AC128" s="463"/>
      <c r="AD128" s="463"/>
      <c r="AE128" s="464"/>
      <c r="AF128" s="464"/>
      <c r="AG128" s="464"/>
      <c r="AH128" s="498"/>
      <c r="AI128" s="498"/>
      <c r="AJ128" s="499"/>
      <c r="AK128" s="499"/>
      <c r="AL128" s="499"/>
      <c r="AM128" s="499"/>
      <c r="AN128" s="499"/>
      <c r="AO128" s="499"/>
      <c r="AP128" s="499"/>
      <c r="AQ128" s="499"/>
      <c r="AR128" s="499"/>
      <c r="AS128" s="499"/>
      <c r="AT128" s="499"/>
      <c r="AU128" s="499"/>
      <c r="AV128" s="499"/>
      <c r="AW128" s="499"/>
      <c r="AX128" s="499"/>
      <c r="AY128" s="499"/>
      <c r="AZ128" s="499"/>
      <c r="BA128" s="499"/>
      <c r="BB128" s="499"/>
      <c r="BC128" s="499"/>
    </row>
    <row r="129" spans="1:55" ht="12.75" customHeight="1">
      <c r="A129" s="110" t="s">
        <v>544</v>
      </c>
      <c r="B129" s="258">
        <v>18</v>
      </c>
      <c r="C129" s="296">
        <v>51200</v>
      </c>
      <c r="D129" s="296">
        <v>51250</v>
      </c>
      <c r="E129" s="258">
        <v>86482</v>
      </c>
      <c r="F129" s="196">
        <v>51250</v>
      </c>
      <c r="G129" s="202">
        <v>-1.2699999999999999E-2</v>
      </c>
      <c r="H129" s="64">
        <v>51900</v>
      </c>
      <c r="I129" s="56">
        <v>52600</v>
      </c>
      <c r="J129" s="56">
        <v>49655</v>
      </c>
      <c r="K129" s="544">
        <v>51910</v>
      </c>
      <c r="L129" s="62">
        <v>3748419436</v>
      </c>
      <c r="M129" s="59">
        <v>7409136</v>
      </c>
      <c r="N129" s="62">
        <v>734</v>
      </c>
      <c r="O129" s="81">
        <v>45440.708344907405</v>
      </c>
      <c r="P129" s="123">
        <v>128</v>
      </c>
      <c r="Q129" s="74">
        <v>0</v>
      </c>
      <c r="R129" s="140">
        <v>0</v>
      </c>
      <c r="S129" s="154">
        <v>0</v>
      </c>
      <c r="T129" s="242">
        <v>0</v>
      </c>
      <c r="U129" s="242"/>
      <c r="V129" s="242">
        <v>0</v>
      </c>
      <c r="W129" s="109">
        <f>V128*(F128/100)</f>
        <v>0</v>
      </c>
      <c r="X129" s="149"/>
      <c r="Y129" s="116" t="str">
        <f>IFERROR(INT(#REF!/(F128/100)),"")</f>
        <v/>
      </c>
      <c r="Z129" s="130"/>
      <c r="AA129" s="486"/>
      <c r="AB129" s="478"/>
      <c r="AC129" s="465"/>
      <c r="AD129" s="465"/>
      <c r="AE129" s="466"/>
      <c r="AF129" s="466"/>
      <c r="AG129" s="466"/>
      <c r="AH129" s="498"/>
      <c r="AI129" s="498"/>
      <c r="AJ129" s="499"/>
      <c r="AK129" s="499"/>
      <c r="AL129" s="499"/>
      <c r="AM129" s="499"/>
      <c r="AN129" s="499"/>
      <c r="AO129" s="499"/>
      <c r="AP129" s="499"/>
      <c r="AQ129" s="499"/>
      <c r="AR129" s="499"/>
      <c r="AS129" s="499"/>
      <c r="AT129" s="499"/>
      <c r="AU129" s="499"/>
      <c r="AV129" s="499"/>
      <c r="AW129" s="499"/>
      <c r="AX129" s="499"/>
      <c r="AY129" s="499"/>
      <c r="AZ129" s="499"/>
      <c r="BA129" s="499"/>
      <c r="BB129" s="499"/>
      <c r="BC129" s="499"/>
    </row>
    <row r="130" spans="1:55" ht="12.75" hidden="1" customHeight="1">
      <c r="A130" s="190" t="s">
        <v>435</v>
      </c>
      <c r="B130" s="259"/>
      <c r="C130" s="294"/>
      <c r="D130" s="295"/>
      <c r="E130" s="263"/>
      <c r="F130" s="281"/>
      <c r="G130" s="201"/>
      <c r="H130" s="66"/>
      <c r="I130" s="57"/>
      <c r="J130" s="57"/>
      <c r="K130" s="543">
        <v>36</v>
      </c>
      <c r="L130" s="67"/>
      <c r="M130" s="60"/>
      <c r="N130" s="67"/>
      <c r="O130" s="82"/>
      <c r="P130" s="122">
        <v>129</v>
      </c>
      <c r="Q130" s="75">
        <v>0</v>
      </c>
      <c r="R130" s="143">
        <v>0</v>
      </c>
      <c r="S130" s="155">
        <v>0</v>
      </c>
      <c r="T130" s="243">
        <v>0</v>
      </c>
      <c r="U130" s="243"/>
      <c r="V130" s="243"/>
      <c r="W130" s="218">
        <f t="shared" ref="W130" si="79">(V130*X130)</f>
        <v>0</v>
      </c>
      <c r="X130" s="152"/>
      <c r="Y130" s="132">
        <f>IF(D130&lt;&gt;0,($C131*(1-$AB$1))-$D130,0)</f>
        <v>0</v>
      </c>
      <c r="Z130" s="133" t="str">
        <f>IFERROR(IF(C130&lt;&gt;"",$AA$1/(D128/100)*(C130/100),""),"")</f>
        <v/>
      </c>
      <c r="AA130" s="487" t="str">
        <f t="shared" ref="AA130:AA131" si="80">IFERROR($AC$1/(D130/100)*(C128/100),"")</f>
        <v/>
      </c>
      <c r="AB130" s="477"/>
      <c r="AC130" s="463"/>
      <c r="AD130" s="463"/>
      <c r="AE130" s="464"/>
      <c r="AF130" s="464"/>
      <c r="AG130" s="464"/>
      <c r="AH130" s="498"/>
      <c r="AI130" s="498"/>
      <c r="AJ130" s="499"/>
      <c r="AK130" s="499"/>
      <c r="AL130" s="499"/>
      <c r="AM130" s="499"/>
      <c r="AN130" s="499"/>
      <c r="AO130" s="499"/>
      <c r="AP130" s="499"/>
      <c r="AQ130" s="499"/>
      <c r="AR130" s="499"/>
      <c r="AS130" s="499"/>
      <c r="AT130" s="499"/>
      <c r="AU130" s="499"/>
      <c r="AV130" s="499"/>
      <c r="AW130" s="499"/>
      <c r="AX130" s="499"/>
      <c r="AY130" s="499"/>
      <c r="AZ130" s="499"/>
      <c r="BA130" s="499"/>
      <c r="BB130" s="499"/>
      <c r="BC130" s="499"/>
    </row>
    <row r="131" spans="1:55" ht="12.75" hidden="1" customHeight="1">
      <c r="A131" s="110" t="s">
        <v>545</v>
      </c>
      <c r="B131" s="258"/>
      <c r="C131" s="296"/>
      <c r="D131" s="296"/>
      <c r="E131" s="258"/>
      <c r="F131" s="196"/>
      <c r="G131" s="283"/>
      <c r="H131" s="64"/>
      <c r="I131" s="56"/>
      <c r="J131" s="56"/>
      <c r="K131" s="544">
        <v>44.95</v>
      </c>
      <c r="L131" s="62"/>
      <c r="M131" s="59"/>
      <c r="N131" s="62"/>
      <c r="O131" s="81"/>
      <c r="P131" s="123">
        <v>130</v>
      </c>
      <c r="Q131" s="74">
        <v>0</v>
      </c>
      <c r="R131" s="140">
        <v>0</v>
      </c>
      <c r="S131" s="154">
        <v>0</v>
      </c>
      <c r="T131" s="242">
        <v>0</v>
      </c>
      <c r="U131" s="242"/>
      <c r="V131" s="242">
        <v>0</v>
      </c>
      <c r="W131" s="219">
        <f>V130*(F130/100)</f>
        <v>0</v>
      </c>
      <c r="X131" s="149"/>
      <c r="Y131" s="117" t="str">
        <f>IFERROR(INT(#REF!/(F130/100)),"")</f>
        <v/>
      </c>
      <c r="Z131" s="135" t="str">
        <f>IFERROR(IF(C131&lt;&gt;"",$AA$1/(D129/100)*(C131/100),""),"")</f>
        <v/>
      </c>
      <c r="AA131" s="488" t="str">
        <f t="shared" si="80"/>
        <v/>
      </c>
      <c r="AB131" s="478"/>
      <c r="AC131" s="465"/>
      <c r="AD131" s="465"/>
      <c r="AE131" s="466"/>
      <c r="AF131" s="466"/>
      <c r="AG131" s="466"/>
      <c r="AH131" s="498"/>
      <c r="AI131" s="498"/>
      <c r="AJ131" s="499"/>
      <c r="AK131" s="499"/>
      <c r="AL131" s="499"/>
      <c r="AM131" s="499"/>
      <c r="AN131" s="499"/>
      <c r="AO131" s="499"/>
      <c r="AP131" s="499"/>
      <c r="AQ131" s="499"/>
      <c r="AR131" s="499"/>
      <c r="AS131" s="499"/>
      <c r="AT131" s="499"/>
      <c r="AU131" s="499"/>
      <c r="AV131" s="499"/>
      <c r="AW131" s="499"/>
      <c r="AX131" s="499"/>
      <c r="AY131" s="499"/>
      <c r="AZ131" s="499"/>
      <c r="BA131" s="499"/>
      <c r="BB131" s="499"/>
      <c r="BC131" s="499"/>
    </row>
    <row r="132" spans="1:55" ht="12.75" customHeight="1">
      <c r="A132" s="190" t="s">
        <v>436</v>
      </c>
      <c r="B132" s="259">
        <v>3652</v>
      </c>
      <c r="C132" s="294">
        <v>42.3</v>
      </c>
      <c r="D132" s="295">
        <v>46.69</v>
      </c>
      <c r="E132" s="263">
        <v>10000</v>
      </c>
      <c r="F132" s="282">
        <v>42.3</v>
      </c>
      <c r="G132" s="201">
        <v>-4.4000000000000003E-3</v>
      </c>
      <c r="H132" s="66">
        <v>42.5</v>
      </c>
      <c r="I132" s="57">
        <v>43.113</v>
      </c>
      <c r="J132" s="57">
        <v>41.463000000000001</v>
      </c>
      <c r="K132" s="543">
        <v>42.487000000000002</v>
      </c>
      <c r="L132" s="67">
        <v>22553</v>
      </c>
      <c r="M132" s="60">
        <v>53355</v>
      </c>
      <c r="N132" s="67">
        <v>33</v>
      </c>
      <c r="O132" s="82">
        <v>45440.644861111112</v>
      </c>
      <c r="P132" s="122">
        <v>131</v>
      </c>
      <c r="Q132" s="75">
        <v>0</v>
      </c>
      <c r="R132" s="143">
        <v>0</v>
      </c>
      <c r="S132" s="155">
        <v>0</v>
      </c>
      <c r="T132" s="243">
        <v>0</v>
      </c>
      <c r="U132" s="243"/>
      <c r="V132" s="243">
        <v>0</v>
      </c>
      <c r="W132" s="220">
        <f t="shared" ref="W132" si="81">(V132*X132)</f>
        <v>0</v>
      </c>
      <c r="X132" s="151"/>
      <c r="Y132" s="137">
        <f>IF(D132&lt;&gt;0,($C133*(1-$AB$1))-$D132,0)</f>
        <v>-3.7942899999999966</v>
      </c>
      <c r="Z132" s="138">
        <f>IFERROR(IF(C132&lt;&gt;"",$AA$1/(D128/100)*(C132/100),""),"")</f>
        <v>0.9700437246785818</v>
      </c>
      <c r="AA132" s="489">
        <f t="shared" ref="AA132:AA133" si="82">IFERROR($AC$1/(D132/100)*(C128/100),"")</f>
        <v>1082.8871278646393</v>
      </c>
      <c r="AB132" s="477"/>
      <c r="AC132" s="463"/>
      <c r="AD132" s="463"/>
      <c r="AE132" s="464"/>
      <c r="AF132" s="464"/>
      <c r="AG132" s="464"/>
      <c r="AH132" s="498"/>
      <c r="AI132" s="498"/>
      <c r="AJ132" s="499"/>
      <c r="AK132" s="499"/>
      <c r="AL132" s="499"/>
      <c r="AM132" s="499"/>
      <c r="AN132" s="499"/>
      <c r="AO132" s="499"/>
      <c r="AP132" s="499"/>
      <c r="AQ132" s="499"/>
      <c r="AR132" s="499"/>
      <c r="AS132" s="499"/>
      <c r="AT132" s="499"/>
      <c r="AU132" s="499"/>
      <c r="AV132" s="499"/>
      <c r="AW132" s="499"/>
      <c r="AX132" s="499"/>
      <c r="AY132" s="499"/>
      <c r="AZ132" s="499"/>
      <c r="BA132" s="499"/>
      <c r="BB132" s="499"/>
      <c r="BC132" s="499"/>
    </row>
    <row r="133" spans="1:55" ht="12.75" customHeight="1">
      <c r="A133" s="176" t="s">
        <v>546</v>
      </c>
      <c r="B133" s="297">
        <v>19478</v>
      </c>
      <c r="C133" s="298">
        <v>42.9</v>
      </c>
      <c r="D133" s="298">
        <v>43</v>
      </c>
      <c r="E133" s="297">
        <v>200</v>
      </c>
      <c r="F133" s="197">
        <v>42.9</v>
      </c>
      <c r="G133" s="204">
        <v>9.3999999999999986E-3</v>
      </c>
      <c r="H133" s="177">
        <v>42</v>
      </c>
      <c r="I133" s="178">
        <v>43.5</v>
      </c>
      <c r="J133" s="178">
        <v>41.5</v>
      </c>
      <c r="K133" s="545">
        <v>42.5</v>
      </c>
      <c r="L133" s="181">
        <v>21908</v>
      </c>
      <c r="M133" s="180">
        <v>51644</v>
      </c>
      <c r="N133" s="181">
        <v>135</v>
      </c>
      <c r="O133" s="182">
        <v>45440.704664351855</v>
      </c>
      <c r="P133" s="123">
        <v>132</v>
      </c>
      <c r="Q133" s="183">
        <v>0</v>
      </c>
      <c r="R133" s="184">
        <v>0</v>
      </c>
      <c r="S133" s="185">
        <v>0</v>
      </c>
      <c r="T133" s="244">
        <v>0</v>
      </c>
      <c r="U133" s="244"/>
      <c r="V133" s="244">
        <v>0</v>
      </c>
      <c r="W133" s="222">
        <f>V132*(F132/100)</f>
        <v>0</v>
      </c>
      <c r="X133" s="160"/>
      <c r="Y133" s="172" t="str">
        <f>IFERROR(INT(#REF!/(F132/100)),"")</f>
        <v/>
      </c>
      <c r="Z133" s="173">
        <f>IFERROR(IF(C133&lt;&gt;"",$AA$1/(D129/100)*(C133/100),""),"")</f>
        <v>1.0001199463031085</v>
      </c>
      <c r="AA133" s="491">
        <f t="shared" si="82"/>
        <v>1190.6976744186047</v>
      </c>
      <c r="AB133" s="478"/>
      <c r="AC133" s="465"/>
      <c r="AD133" s="465"/>
      <c r="AE133" s="466"/>
      <c r="AF133" s="466"/>
      <c r="AG133" s="466"/>
      <c r="AH133" s="498"/>
      <c r="AI133" s="498"/>
      <c r="AJ133" s="499"/>
      <c r="AK133" s="499"/>
      <c r="AL133" s="499"/>
      <c r="AM133" s="499"/>
      <c r="AN133" s="499"/>
      <c r="AO133" s="499"/>
      <c r="AP133" s="499"/>
      <c r="AQ133" s="499"/>
      <c r="AR133" s="499"/>
      <c r="AS133" s="499"/>
      <c r="AT133" s="499"/>
      <c r="AU133" s="499"/>
      <c r="AV133" s="499"/>
      <c r="AW133" s="499"/>
      <c r="AX133" s="499"/>
      <c r="AY133" s="499"/>
      <c r="AZ133" s="499"/>
      <c r="BA133" s="499"/>
      <c r="BB133" s="499"/>
      <c r="BC133" s="499"/>
    </row>
    <row r="134" spans="1:55" ht="12.75" customHeight="1">
      <c r="A134" s="191" t="s">
        <v>440</v>
      </c>
      <c r="B134" s="259">
        <v>1800</v>
      </c>
      <c r="C134" s="294">
        <v>55550</v>
      </c>
      <c r="D134" s="295">
        <v>56480</v>
      </c>
      <c r="E134" s="263">
        <v>278</v>
      </c>
      <c r="F134" s="281">
        <v>56400</v>
      </c>
      <c r="G134" s="201">
        <v>-1.9099999999999999E-2</v>
      </c>
      <c r="H134" s="65">
        <v>57500</v>
      </c>
      <c r="I134" s="58">
        <v>57900</v>
      </c>
      <c r="J134" s="58">
        <v>56190</v>
      </c>
      <c r="K134" s="546">
        <v>57500</v>
      </c>
      <c r="L134" s="68">
        <v>2567668</v>
      </c>
      <c r="M134" s="61">
        <v>4553</v>
      </c>
      <c r="N134" s="68">
        <v>41</v>
      </c>
      <c r="O134" s="80">
        <v>45440.683981481481</v>
      </c>
      <c r="P134" s="122">
        <v>133</v>
      </c>
      <c r="Q134" s="76">
        <v>0</v>
      </c>
      <c r="R134" s="141">
        <v>0</v>
      </c>
      <c r="S134" s="153">
        <v>0</v>
      </c>
      <c r="T134" s="241">
        <v>0</v>
      </c>
      <c r="U134" s="241"/>
      <c r="V134" s="241"/>
      <c r="W134" s="217">
        <f t="shared" ref="W134" si="83">(V134*X134)</f>
        <v>0</v>
      </c>
      <c r="X134" s="150"/>
      <c r="Y134" s="127">
        <f>IF(D134&lt;&gt;0,($C135*(1-$AB$1))-$D134,0)</f>
        <v>14.349999999998545</v>
      </c>
      <c r="Z134" s="128"/>
      <c r="AA134" s="485"/>
      <c r="AB134" s="477"/>
      <c r="AC134" s="463"/>
      <c r="AD134" s="463"/>
      <c r="AE134" s="464"/>
      <c r="AF134" s="464"/>
      <c r="AG134" s="464"/>
      <c r="AH134" s="498"/>
      <c r="AI134" s="498"/>
      <c r="AJ134" s="499"/>
      <c r="AK134" s="499"/>
      <c r="AL134" s="499"/>
      <c r="AM134" s="499"/>
      <c r="AN134" s="499"/>
      <c r="AO134" s="499"/>
      <c r="AP134" s="499"/>
      <c r="AQ134" s="499"/>
      <c r="AR134" s="499"/>
      <c r="AS134" s="499"/>
      <c r="AT134" s="499"/>
      <c r="AU134" s="499"/>
      <c r="AV134" s="499"/>
      <c r="AW134" s="499"/>
      <c r="AX134" s="499"/>
      <c r="AY134" s="499"/>
      <c r="AZ134" s="499"/>
      <c r="BA134" s="499"/>
      <c r="BB134" s="499"/>
      <c r="BC134" s="499"/>
    </row>
    <row r="135" spans="1:55" ht="12.75" customHeight="1">
      <c r="A135" s="110" t="s">
        <v>547</v>
      </c>
      <c r="B135" s="258">
        <v>1</v>
      </c>
      <c r="C135" s="296">
        <v>56500</v>
      </c>
      <c r="D135" s="296">
        <v>56520</v>
      </c>
      <c r="E135" s="258">
        <v>63</v>
      </c>
      <c r="F135" s="196">
        <v>56520</v>
      </c>
      <c r="G135" s="202">
        <v>-2.7099999999999999E-2</v>
      </c>
      <c r="H135" s="64">
        <v>58240</v>
      </c>
      <c r="I135" s="56">
        <v>58240</v>
      </c>
      <c r="J135" s="56">
        <v>56000</v>
      </c>
      <c r="K135" s="544">
        <v>58100</v>
      </c>
      <c r="L135" s="62">
        <v>168958634</v>
      </c>
      <c r="M135" s="59">
        <v>299975</v>
      </c>
      <c r="N135" s="62">
        <v>280</v>
      </c>
      <c r="O135" s="81">
        <v>45440.705590277779</v>
      </c>
      <c r="P135" s="123">
        <v>134</v>
      </c>
      <c r="Q135" s="74">
        <v>0</v>
      </c>
      <c r="R135" s="140">
        <v>0</v>
      </c>
      <c r="S135" s="154">
        <v>0</v>
      </c>
      <c r="T135" s="242">
        <v>0</v>
      </c>
      <c r="U135" s="242"/>
      <c r="V135" s="242">
        <v>0</v>
      </c>
      <c r="W135" s="109">
        <f>V134*(F134/100)</f>
        <v>0</v>
      </c>
      <c r="X135" s="149"/>
      <c r="Y135" s="116" t="str">
        <f>IFERROR(INT(#REF!/(F134/100)),"")</f>
        <v/>
      </c>
      <c r="Z135" s="130"/>
      <c r="AA135" s="486"/>
      <c r="AB135" s="478"/>
      <c r="AC135" s="465"/>
      <c r="AD135" s="465"/>
      <c r="AE135" s="466"/>
      <c r="AF135" s="466"/>
      <c r="AG135" s="466"/>
      <c r="AH135" s="498"/>
      <c r="AI135" s="498"/>
      <c r="AJ135" s="499"/>
      <c r="AK135" s="499"/>
      <c r="AL135" s="499"/>
      <c r="AM135" s="499"/>
      <c r="AN135" s="499"/>
      <c r="AO135" s="499"/>
      <c r="AP135" s="499"/>
      <c r="AQ135" s="499"/>
      <c r="AR135" s="499"/>
      <c r="AS135" s="499"/>
      <c r="AT135" s="499"/>
      <c r="AU135" s="499"/>
      <c r="AV135" s="499"/>
      <c r="AW135" s="499"/>
      <c r="AX135" s="499"/>
      <c r="AY135" s="499"/>
      <c r="AZ135" s="499"/>
      <c r="BA135" s="499"/>
      <c r="BB135" s="499"/>
      <c r="BC135" s="499"/>
    </row>
    <row r="136" spans="1:55" ht="12.75" hidden="1" customHeight="1">
      <c r="A136" s="190" t="s">
        <v>441</v>
      </c>
      <c r="B136" s="259"/>
      <c r="C136" s="294"/>
      <c r="D136" s="295"/>
      <c r="E136" s="263"/>
      <c r="F136" s="281"/>
      <c r="G136" s="201"/>
      <c r="H136" s="66"/>
      <c r="I136" s="57"/>
      <c r="J136" s="57"/>
      <c r="K136" s="543">
        <v>21</v>
      </c>
      <c r="L136" s="67"/>
      <c r="M136" s="60"/>
      <c r="N136" s="67"/>
      <c r="O136" s="82"/>
      <c r="P136" s="122">
        <v>135</v>
      </c>
      <c r="Q136" s="75">
        <v>0</v>
      </c>
      <c r="R136" s="143">
        <v>0</v>
      </c>
      <c r="S136" s="155">
        <v>0</v>
      </c>
      <c r="T136" s="243">
        <v>0</v>
      </c>
      <c r="U136" s="243"/>
      <c r="V136" s="243"/>
      <c r="W136" s="218">
        <f t="shared" ref="W136" si="84">(V136*X136)</f>
        <v>0</v>
      </c>
      <c r="X136" s="152"/>
      <c r="Y136" s="132">
        <f>IF(D136&lt;&gt;0,($C137*(1-$AB$1))-$D136,0)</f>
        <v>0</v>
      </c>
      <c r="Z136" s="133" t="str">
        <f>IFERROR(IF(C136&lt;&gt;"",$AA$1/(D134/100)*(C136/100),""),"")</f>
        <v/>
      </c>
      <c r="AA136" s="487" t="str">
        <f t="shared" ref="AA136:AA137" si="85">IFERROR($AC$1/(D136/100)*(C134/100),"")</f>
        <v/>
      </c>
      <c r="AB136" s="477"/>
      <c r="AC136" s="463"/>
      <c r="AD136" s="463"/>
      <c r="AE136" s="464"/>
      <c r="AF136" s="464"/>
      <c r="AG136" s="464"/>
      <c r="AH136" s="498"/>
      <c r="AI136" s="498"/>
      <c r="AJ136" s="499"/>
      <c r="AK136" s="499"/>
      <c r="AL136" s="499"/>
      <c r="AM136" s="499"/>
      <c r="AN136" s="499"/>
      <c r="AO136" s="499"/>
      <c r="AP136" s="499"/>
      <c r="AQ136" s="499"/>
      <c r="AR136" s="499"/>
      <c r="AS136" s="499"/>
      <c r="AT136" s="499"/>
      <c r="AU136" s="499"/>
      <c r="AV136" s="499"/>
      <c r="AW136" s="499"/>
      <c r="AX136" s="499"/>
      <c r="AY136" s="499"/>
      <c r="AZ136" s="499"/>
      <c r="BA136" s="499"/>
      <c r="BB136" s="499"/>
      <c r="BC136" s="499"/>
    </row>
    <row r="137" spans="1:55" ht="12.75" hidden="1" customHeight="1">
      <c r="A137" s="110" t="s">
        <v>548</v>
      </c>
      <c r="B137" s="258"/>
      <c r="C137" s="296"/>
      <c r="D137" s="296"/>
      <c r="E137" s="258"/>
      <c r="F137" s="196"/>
      <c r="G137" s="283"/>
      <c r="H137" s="64"/>
      <c r="I137" s="56"/>
      <c r="J137" s="56"/>
      <c r="K137" s="544">
        <v>25.27</v>
      </c>
      <c r="L137" s="62"/>
      <c r="M137" s="59"/>
      <c r="N137" s="62"/>
      <c r="O137" s="81"/>
      <c r="P137" s="123">
        <v>136</v>
      </c>
      <c r="Q137" s="74">
        <v>0</v>
      </c>
      <c r="R137" s="140">
        <v>0</v>
      </c>
      <c r="S137" s="154">
        <v>0</v>
      </c>
      <c r="T137" s="242">
        <v>0</v>
      </c>
      <c r="U137" s="242"/>
      <c r="V137" s="242">
        <v>0</v>
      </c>
      <c r="W137" s="219">
        <f>V136*(F136/100)</f>
        <v>0</v>
      </c>
      <c r="X137" s="149"/>
      <c r="Y137" s="117" t="str">
        <f>IFERROR(INT(#REF!/(F136/100)),"")</f>
        <v/>
      </c>
      <c r="Z137" s="135" t="str">
        <f>IFERROR(IF(C137&lt;&gt;"",$AA$1/(D135/100)*(C137/100),""),"")</f>
        <v/>
      </c>
      <c r="AA137" s="488" t="str">
        <f t="shared" si="85"/>
        <v/>
      </c>
      <c r="AB137" s="478"/>
      <c r="AC137" s="465"/>
      <c r="AD137" s="465"/>
      <c r="AE137" s="466"/>
      <c r="AF137" s="466"/>
      <c r="AG137" s="466"/>
      <c r="AH137" s="498"/>
      <c r="AI137" s="498"/>
      <c r="AJ137" s="499"/>
      <c r="AK137" s="499"/>
      <c r="AL137" s="499"/>
      <c r="AM137" s="499"/>
      <c r="AN137" s="499"/>
      <c r="AO137" s="499"/>
      <c r="AP137" s="499"/>
      <c r="AQ137" s="499"/>
      <c r="AR137" s="499"/>
      <c r="AS137" s="499"/>
      <c r="AT137" s="499"/>
      <c r="AU137" s="499"/>
      <c r="AV137" s="499"/>
      <c r="AW137" s="499"/>
      <c r="AX137" s="499"/>
      <c r="AY137" s="499"/>
      <c r="AZ137" s="499"/>
      <c r="BA137" s="499"/>
      <c r="BB137" s="499"/>
      <c r="BC137" s="499"/>
    </row>
    <row r="138" spans="1:55" ht="12.75" customHeight="1">
      <c r="A138" s="190" t="s">
        <v>442</v>
      </c>
      <c r="B138" s="259">
        <v>64</v>
      </c>
      <c r="C138" s="294">
        <v>45.805</v>
      </c>
      <c r="D138" s="295">
        <v>47.49</v>
      </c>
      <c r="E138" s="263">
        <v>454</v>
      </c>
      <c r="F138" s="282">
        <v>47.5</v>
      </c>
      <c r="G138" s="201">
        <v>1.06E-2</v>
      </c>
      <c r="H138" s="66">
        <v>47</v>
      </c>
      <c r="I138" s="57">
        <v>48</v>
      </c>
      <c r="J138" s="57">
        <v>45.5</v>
      </c>
      <c r="K138" s="543">
        <v>47</v>
      </c>
      <c r="L138" s="67">
        <v>750</v>
      </c>
      <c r="M138" s="60">
        <v>1634</v>
      </c>
      <c r="N138" s="67">
        <v>11</v>
      </c>
      <c r="O138" s="82">
        <v>45440.535185185188</v>
      </c>
      <c r="P138" s="122">
        <v>137</v>
      </c>
      <c r="Q138" s="75">
        <v>0</v>
      </c>
      <c r="R138" s="143">
        <v>0</v>
      </c>
      <c r="S138" s="155">
        <v>0</v>
      </c>
      <c r="T138" s="243">
        <v>0</v>
      </c>
      <c r="U138" s="243"/>
      <c r="V138" s="243">
        <v>0</v>
      </c>
      <c r="W138" s="220">
        <f t="shared" ref="W138" si="86">(V138*X138)</f>
        <v>0</v>
      </c>
      <c r="X138" s="151"/>
      <c r="Y138" s="137">
        <f>IF(D138&lt;&gt;0,($C139*(1-$AB$1))-$D138,0)</f>
        <v>-1.1946300000000036</v>
      </c>
      <c r="Z138" s="138">
        <f>IFERROR(IF(C138&lt;&gt;"",$AA$1/(D134/100)*(C138/100),""),"")</f>
        <v>0.96896226842524114</v>
      </c>
      <c r="AA138" s="489">
        <f t="shared" ref="AA138:AA139" si="87">IFERROR($AC$1/(D138/100)*(C134/100),"")</f>
        <v>1169.7199410402188</v>
      </c>
      <c r="AB138" s="477"/>
      <c r="AC138" s="463"/>
      <c r="AD138" s="463"/>
      <c r="AE138" s="464"/>
      <c r="AF138" s="464"/>
      <c r="AG138" s="464"/>
      <c r="AH138" s="498"/>
      <c r="AI138" s="498"/>
      <c r="AJ138" s="499"/>
      <c r="AK138" s="499"/>
      <c r="AL138" s="499"/>
      <c r="AM138" s="499"/>
      <c r="AN138" s="499"/>
      <c r="AO138" s="499"/>
      <c r="AP138" s="499"/>
      <c r="AQ138" s="499"/>
      <c r="AR138" s="499"/>
      <c r="AS138" s="499"/>
      <c r="AT138" s="499"/>
      <c r="AU138" s="499"/>
      <c r="AV138" s="499"/>
      <c r="AW138" s="499"/>
      <c r="AX138" s="499"/>
      <c r="AY138" s="499"/>
      <c r="AZ138" s="499"/>
      <c r="BA138" s="499"/>
      <c r="BB138" s="499"/>
      <c r="BC138" s="499"/>
    </row>
    <row r="139" spans="1:55" ht="12.75" customHeight="1">
      <c r="A139" s="176" t="s">
        <v>549</v>
      </c>
      <c r="B139" s="297">
        <v>500</v>
      </c>
      <c r="C139" s="298">
        <v>46.3</v>
      </c>
      <c r="D139" s="298">
        <v>47.96</v>
      </c>
      <c r="E139" s="297">
        <v>200</v>
      </c>
      <c r="F139" s="197">
        <v>46.9</v>
      </c>
      <c r="G139" s="204">
        <v>1.29E-2</v>
      </c>
      <c r="H139" s="177">
        <v>48</v>
      </c>
      <c r="I139" s="178">
        <v>48</v>
      </c>
      <c r="J139" s="178">
        <v>46</v>
      </c>
      <c r="K139" s="545">
        <v>46.3</v>
      </c>
      <c r="L139" s="181">
        <v>5827</v>
      </c>
      <c r="M139" s="180">
        <v>12409</v>
      </c>
      <c r="N139" s="181">
        <v>38</v>
      </c>
      <c r="O139" s="182">
        <v>45440.644456018519</v>
      </c>
      <c r="P139" s="123">
        <v>138</v>
      </c>
      <c r="Q139" s="183">
        <v>0</v>
      </c>
      <c r="R139" s="184">
        <v>0</v>
      </c>
      <c r="S139" s="185">
        <v>0</v>
      </c>
      <c r="T139" s="244">
        <v>0</v>
      </c>
      <c r="U139" s="244"/>
      <c r="V139" s="244">
        <v>0</v>
      </c>
      <c r="W139" s="222">
        <f>V138*(F138/100)</f>
        <v>0</v>
      </c>
      <c r="X139" s="160"/>
      <c r="Y139" s="172" t="str">
        <f>IFERROR(INT(#REF!/(F138/100)),"")</f>
        <v/>
      </c>
      <c r="Z139" s="173">
        <f>IFERROR(IF(C139&lt;&gt;"",$AA$1/(D135/100)*(C139/100),""),"")</f>
        <v>0.97874037516434487</v>
      </c>
      <c r="AA139" s="491">
        <f t="shared" si="87"/>
        <v>1178.0650542118433</v>
      </c>
      <c r="AB139" s="478"/>
      <c r="AC139" s="465"/>
      <c r="AD139" s="465"/>
      <c r="AE139" s="466"/>
      <c r="AF139" s="466"/>
      <c r="AG139" s="466"/>
      <c r="AH139" s="498"/>
      <c r="AI139" s="498"/>
      <c r="AJ139" s="499"/>
      <c r="AK139" s="499"/>
      <c r="AL139" s="499"/>
      <c r="AM139" s="499"/>
      <c r="AN139" s="499"/>
      <c r="AO139" s="499"/>
      <c r="AP139" s="499"/>
      <c r="AQ139" s="499"/>
      <c r="AR139" s="499"/>
      <c r="AS139" s="499"/>
      <c r="AT139" s="499"/>
      <c r="AU139" s="499"/>
      <c r="AV139" s="499"/>
      <c r="AW139" s="499"/>
      <c r="AX139" s="499"/>
      <c r="AY139" s="499"/>
      <c r="AZ139" s="499"/>
      <c r="BA139" s="499"/>
      <c r="BB139" s="499"/>
      <c r="BC139" s="499"/>
    </row>
    <row r="140" spans="1:55" ht="12.75" customHeight="1">
      <c r="A140" s="191" t="s">
        <v>443</v>
      </c>
      <c r="B140" s="259"/>
      <c r="C140" s="294"/>
      <c r="D140" s="295"/>
      <c r="E140" s="263"/>
      <c r="F140" s="281"/>
      <c r="G140" s="201"/>
      <c r="H140" s="65"/>
      <c r="I140" s="58"/>
      <c r="J140" s="58"/>
      <c r="K140" s="546"/>
      <c r="L140" s="68"/>
      <c r="M140" s="61"/>
      <c r="N140" s="68"/>
      <c r="O140" s="80"/>
      <c r="P140" s="122">
        <v>139</v>
      </c>
      <c r="Q140" s="76">
        <v>0</v>
      </c>
      <c r="R140" s="141">
        <v>0</v>
      </c>
      <c r="S140" s="153">
        <v>0</v>
      </c>
      <c r="T140" s="241">
        <v>0</v>
      </c>
      <c r="U140" s="241"/>
      <c r="V140" s="241"/>
      <c r="W140" s="217">
        <f t="shared" ref="W140" si="88">(V140*X140)</f>
        <v>0</v>
      </c>
      <c r="X140" s="150"/>
      <c r="Y140" s="127">
        <f>IF(D140&lt;&gt;0,($C141*(1-$AB$1))-$D140,0)</f>
        <v>0</v>
      </c>
      <c r="Z140" s="128"/>
      <c r="AA140" s="485"/>
      <c r="AB140" s="477"/>
      <c r="AC140" s="463"/>
      <c r="AD140" s="463"/>
      <c r="AE140" s="464"/>
      <c r="AF140" s="464"/>
      <c r="AG140" s="464"/>
      <c r="AH140" s="498"/>
      <c r="AI140" s="498"/>
      <c r="AJ140" s="499"/>
      <c r="AK140" s="499"/>
      <c r="AL140" s="499"/>
      <c r="AM140" s="499"/>
      <c r="AN140" s="499"/>
      <c r="AO140" s="499"/>
      <c r="AP140" s="499"/>
      <c r="AQ140" s="499"/>
      <c r="AR140" s="499"/>
      <c r="AS140" s="499"/>
      <c r="AT140" s="499"/>
      <c r="AU140" s="499"/>
      <c r="AV140" s="499"/>
      <c r="AW140" s="499"/>
      <c r="AX140" s="499"/>
      <c r="AY140" s="499"/>
      <c r="AZ140" s="499"/>
      <c r="BA140" s="499"/>
      <c r="BB140" s="499"/>
      <c r="BC140" s="499"/>
    </row>
    <row r="141" spans="1:55" ht="12.75" customHeight="1">
      <c r="A141" s="110" t="s">
        <v>550</v>
      </c>
      <c r="B141" s="258"/>
      <c r="C141" s="296"/>
      <c r="D141" s="296"/>
      <c r="E141" s="258"/>
      <c r="F141" s="196"/>
      <c r="G141" s="202"/>
      <c r="H141" s="64"/>
      <c r="I141" s="56"/>
      <c r="J141" s="56"/>
      <c r="K141" s="544"/>
      <c r="L141" s="62"/>
      <c r="M141" s="59"/>
      <c r="N141" s="62"/>
      <c r="O141" s="81"/>
      <c r="P141" s="123">
        <v>140</v>
      </c>
      <c r="Q141" s="74">
        <v>0</v>
      </c>
      <c r="R141" s="140">
        <v>0</v>
      </c>
      <c r="S141" s="154">
        <v>0</v>
      </c>
      <c r="T141" s="242">
        <v>0</v>
      </c>
      <c r="U141" s="242"/>
      <c r="V141" s="242">
        <v>0</v>
      </c>
      <c r="W141" s="109">
        <f>V140*(F140/100)</f>
        <v>0</v>
      </c>
      <c r="X141" s="149"/>
      <c r="Y141" s="116" t="str">
        <f>IFERROR(INT(#REF!/(F140/100)),"")</f>
        <v/>
      </c>
      <c r="Z141" s="130"/>
      <c r="AA141" s="486"/>
      <c r="AB141" s="478"/>
      <c r="AC141" s="465"/>
      <c r="AD141" s="465"/>
      <c r="AE141" s="466"/>
      <c r="AF141" s="466"/>
      <c r="AG141" s="466"/>
      <c r="AH141" s="498"/>
      <c r="AI141" s="498"/>
      <c r="AJ141" s="499"/>
      <c r="AK141" s="499"/>
      <c r="AL141" s="499"/>
      <c r="AM141" s="499"/>
      <c r="AN141" s="499"/>
      <c r="AO141" s="499"/>
      <c r="AP141" s="499"/>
      <c r="AQ141" s="499"/>
      <c r="AR141" s="499"/>
      <c r="AS141" s="499"/>
      <c r="AT141" s="499"/>
      <c r="AU141" s="499"/>
      <c r="AV141" s="499"/>
      <c r="AW141" s="499"/>
      <c r="AX141" s="499"/>
      <c r="AY141" s="499"/>
      <c r="AZ141" s="499"/>
      <c r="BA141" s="499"/>
      <c r="BB141" s="499"/>
      <c r="BC141" s="499"/>
    </row>
    <row r="142" spans="1:55" ht="12.75" customHeight="1">
      <c r="A142" s="190" t="s">
        <v>444</v>
      </c>
      <c r="B142" s="259"/>
      <c r="C142" s="294"/>
      <c r="D142" s="295"/>
      <c r="E142" s="263"/>
      <c r="F142" s="281"/>
      <c r="G142" s="201"/>
      <c r="H142" s="66"/>
      <c r="I142" s="57"/>
      <c r="J142" s="57"/>
      <c r="K142" s="543"/>
      <c r="L142" s="67"/>
      <c r="M142" s="60"/>
      <c r="N142" s="67"/>
      <c r="O142" s="82"/>
      <c r="P142" s="122">
        <v>141</v>
      </c>
      <c r="Q142" s="75">
        <v>0</v>
      </c>
      <c r="R142" s="143">
        <v>0</v>
      </c>
      <c r="S142" s="155">
        <v>0</v>
      </c>
      <c r="T142" s="243">
        <v>0</v>
      </c>
      <c r="U142" s="243"/>
      <c r="V142" s="243"/>
      <c r="W142" s="218">
        <f t="shared" ref="W142" si="89">(V142*X142)</f>
        <v>0</v>
      </c>
      <c r="X142" s="152"/>
      <c r="Y142" s="132">
        <f>IF(D142&lt;&gt;0,($C143*(1-$AB$1))-$D142,0)</f>
        <v>0</v>
      </c>
      <c r="Z142" s="133" t="str">
        <f>IFERROR(IF(C142&lt;&gt;"",$AA$1/(D140/100)*(C142/100),""),"")</f>
        <v/>
      </c>
      <c r="AA142" s="487" t="str">
        <f t="shared" ref="AA142:AA143" si="90">IFERROR($AC$1/(D142/100)*(C140/100),"")</f>
        <v/>
      </c>
      <c r="AB142" s="477"/>
      <c r="AC142" s="463"/>
      <c r="AD142" s="463"/>
      <c r="AE142" s="464"/>
      <c r="AF142" s="464"/>
      <c r="AG142" s="464"/>
      <c r="AH142" s="498"/>
      <c r="AI142" s="498"/>
      <c r="AJ142" s="499"/>
      <c r="AK142" s="499"/>
      <c r="AL142" s="499"/>
      <c r="AM142" s="499"/>
      <c r="AN142" s="499"/>
      <c r="AO142" s="499"/>
      <c r="AP142" s="499"/>
      <c r="AQ142" s="499"/>
      <c r="AR142" s="499"/>
      <c r="AS142" s="499"/>
      <c r="AT142" s="499"/>
      <c r="AU142" s="499"/>
      <c r="AV142" s="499"/>
      <c r="AW142" s="499"/>
      <c r="AX142" s="499"/>
      <c r="AY142" s="499"/>
      <c r="AZ142" s="499"/>
      <c r="BA142" s="499"/>
      <c r="BB142" s="499"/>
      <c r="BC142" s="499"/>
    </row>
    <row r="143" spans="1:55" ht="12.75" customHeight="1">
      <c r="A143" s="110" t="s">
        <v>551</v>
      </c>
      <c r="B143" s="258"/>
      <c r="C143" s="296"/>
      <c r="D143" s="296"/>
      <c r="E143" s="258"/>
      <c r="F143" s="196"/>
      <c r="G143" s="283"/>
      <c r="H143" s="64"/>
      <c r="I143" s="56"/>
      <c r="J143" s="56"/>
      <c r="K143" s="544"/>
      <c r="L143" s="62"/>
      <c r="M143" s="59"/>
      <c r="N143" s="62"/>
      <c r="O143" s="81"/>
      <c r="P143" s="123">
        <v>142</v>
      </c>
      <c r="Q143" s="74">
        <v>0</v>
      </c>
      <c r="R143" s="140">
        <v>0</v>
      </c>
      <c r="S143" s="154">
        <v>0</v>
      </c>
      <c r="T143" s="242">
        <v>0</v>
      </c>
      <c r="U143" s="242"/>
      <c r="V143" s="242">
        <v>0</v>
      </c>
      <c r="W143" s="219">
        <f>V142*(F142/100)</f>
        <v>0</v>
      </c>
      <c r="X143" s="149"/>
      <c r="Y143" s="117" t="str">
        <f>IFERROR(INT(#REF!/(F142/100)),"")</f>
        <v/>
      </c>
      <c r="Z143" s="135" t="str">
        <f>IFERROR(IF(C143&lt;&gt;"",$AA$1/(D141/100)*(C143/100),""),"")</f>
        <v/>
      </c>
      <c r="AA143" s="488" t="str">
        <f t="shared" si="90"/>
        <v/>
      </c>
      <c r="AB143" s="478"/>
      <c r="AC143" s="465"/>
      <c r="AD143" s="465"/>
      <c r="AE143" s="466"/>
      <c r="AF143" s="466"/>
      <c r="AG143" s="466"/>
      <c r="AH143" s="498"/>
      <c r="AI143" s="498"/>
      <c r="AJ143" s="499"/>
      <c r="AK143" s="499"/>
      <c r="AL143" s="499"/>
      <c r="AM143" s="499"/>
      <c r="AN143" s="499"/>
      <c r="AO143" s="499"/>
      <c r="AP143" s="499"/>
      <c r="AQ143" s="499"/>
      <c r="AR143" s="499"/>
      <c r="AS143" s="499"/>
      <c r="AT143" s="499"/>
      <c r="AU143" s="499"/>
      <c r="AV143" s="499"/>
      <c r="AW143" s="499"/>
      <c r="AX143" s="499"/>
      <c r="AY143" s="499"/>
      <c r="AZ143" s="499"/>
      <c r="BA143" s="499"/>
      <c r="BB143" s="499"/>
      <c r="BC143" s="499"/>
    </row>
    <row r="144" spans="1:55" ht="12.75" customHeight="1">
      <c r="A144" s="190" t="s">
        <v>445</v>
      </c>
      <c r="B144" s="259"/>
      <c r="C144" s="294"/>
      <c r="D144" s="295"/>
      <c r="E144" s="263"/>
      <c r="F144" s="282"/>
      <c r="G144" s="201"/>
      <c r="H144" s="66"/>
      <c r="I144" s="57"/>
      <c r="J144" s="57"/>
      <c r="K144" s="543"/>
      <c r="L144" s="67"/>
      <c r="M144" s="60"/>
      <c r="N144" s="67"/>
      <c r="O144" s="82"/>
      <c r="P144" s="122">
        <v>143</v>
      </c>
      <c r="Q144" s="75">
        <v>0</v>
      </c>
      <c r="R144" s="143">
        <v>0</v>
      </c>
      <c r="S144" s="155">
        <v>0</v>
      </c>
      <c r="T144" s="243">
        <v>0</v>
      </c>
      <c r="U144" s="243"/>
      <c r="V144" s="243"/>
      <c r="W144" s="220">
        <f t="shared" ref="W144" si="91">(V144*X144)</f>
        <v>0</v>
      </c>
      <c r="X144" s="151"/>
      <c r="Y144" s="137">
        <f>IF(D144&lt;&gt;0,($C145*(1-$AB$1))-$D144,0)</f>
        <v>0</v>
      </c>
      <c r="Z144" s="138" t="str">
        <f>IFERROR(IF(C144&lt;&gt;"",$AA$1/(D140/100)*(C144/100),""),"")</f>
        <v/>
      </c>
      <c r="AA144" s="489" t="str">
        <f t="shared" ref="AA144:AA145" si="92">IFERROR($AC$1/(D144/100)*(C140/100),"")</f>
        <v/>
      </c>
      <c r="AB144" s="477"/>
      <c r="AC144" s="463"/>
      <c r="AD144" s="463"/>
      <c r="AE144" s="464"/>
      <c r="AF144" s="464"/>
      <c r="AG144" s="464"/>
      <c r="AH144" s="498"/>
      <c r="AI144" s="498"/>
      <c r="AJ144" s="499"/>
      <c r="AK144" s="499"/>
      <c r="AL144" s="499"/>
      <c r="AM144" s="499"/>
      <c r="AN144" s="499"/>
      <c r="AO144" s="499"/>
      <c r="AP144" s="499"/>
      <c r="AQ144" s="499"/>
      <c r="AR144" s="499"/>
      <c r="AS144" s="499"/>
      <c r="AT144" s="499"/>
      <c r="AU144" s="499"/>
      <c r="AV144" s="499"/>
      <c r="AW144" s="499"/>
      <c r="AX144" s="499"/>
      <c r="AY144" s="499"/>
      <c r="AZ144" s="499"/>
      <c r="BA144" s="499"/>
      <c r="BB144" s="499"/>
      <c r="BC144" s="499"/>
    </row>
    <row r="145" spans="1:55" ht="12.75" customHeight="1">
      <c r="A145" s="176" t="s">
        <v>552</v>
      </c>
      <c r="B145" s="297"/>
      <c r="C145" s="298"/>
      <c r="D145" s="298"/>
      <c r="E145" s="297"/>
      <c r="F145" s="197"/>
      <c r="G145" s="204"/>
      <c r="H145" s="177"/>
      <c r="I145" s="178"/>
      <c r="J145" s="178"/>
      <c r="K145" s="545"/>
      <c r="L145" s="181"/>
      <c r="M145" s="180"/>
      <c r="N145" s="181"/>
      <c r="O145" s="182"/>
      <c r="P145" s="123">
        <v>144</v>
      </c>
      <c r="Q145" s="183">
        <v>0</v>
      </c>
      <c r="R145" s="184">
        <v>0</v>
      </c>
      <c r="S145" s="185">
        <v>0</v>
      </c>
      <c r="T145" s="244">
        <v>0</v>
      </c>
      <c r="U145" s="244"/>
      <c r="V145" s="244">
        <v>0</v>
      </c>
      <c r="W145" s="222">
        <f>V144*(F144/100)</f>
        <v>0</v>
      </c>
      <c r="X145" s="160"/>
      <c r="Y145" s="172" t="str">
        <f>IFERROR(INT(#REF!/(F144/100)),"")</f>
        <v/>
      </c>
      <c r="Z145" s="173" t="str">
        <f>IFERROR(IF(C145&lt;&gt;"",$AA$1/(D141/100)*(C145/100),""),"")</f>
        <v/>
      </c>
      <c r="AA145" s="491" t="str">
        <f t="shared" si="92"/>
        <v/>
      </c>
      <c r="AB145" s="478"/>
      <c r="AC145" s="465"/>
      <c r="AD145" s="465"/>
      <c r="AE145" s="466"/>
      <c r="AF145" s="466"/>
      <c r="AG145" s="466"/>
      <c r="AH145" s="498"/>
      <c r="AI145" s="498"/>
      <c r="AJ145" s="499"/>
      <c r="AK145" s="499"/>
      <c r="AL145" s="499"/>
      <c r="AM145" s="499"/>
      <c r="AN145" s="499"/>
      <c r="AO145" s="499"/>
      <c r="AP145" s="499"/>
      <c r="AQ145" s="499"/>
      <c r="AR145" s="499"/>
      <c r="AS145" s="499"/>
      <c r="AT145" s="499"/>
      <c r="AU145" s="499"/>
      <c r="AV145" s="499"/>
      <c r="AW145" s="499"/>
      <c r="AX145" s="499"/>
      <c r="AY145" s="499"/>
      <c r="AZ145" s="499"/>
      <c r="BA145" s="499"/>
      <c r="BB145" s="499"/>
      <c r="BC145" s="499"/>
    </row>
    <row r="146" spans="1:55" ht="12.75" customHeight="1">
      <c r="A146" s="191" t="s">
        <v>413</v>
      </c>
      <c r="B146" s="259">
        <v>10</v>
      </c>
      <c r="C146" s="294">
        <v>54010</v>
      </c>
      <c r="D146" s="295">
        <v>54600</v>
      </c>
      <c r="E146" s="263">
        <v>9</v>
      </c>
      <c r="F146" s="281">
        <v>54380</v>
      </c>
      <c r="G146" s="201">
        <v>-1.4999999999999999E-2</v>
      </c>
      <c r="H146" s="65">
        <v>55610</v>
      </c>
      <c r="I146" s="58">
        <v>55610</v>
      </c>
      <c r="J146" s="58">
        <v>54050</v>
      </c>
      <c r="K146" s="546">
        <v>55210</v>
      </c>
      <c r="L146" s="68">
        <v>19511761</v>
      </c>
      <c r="M146" s="61">
        <v>35862</v>
      </c>
      <c r="N146" s="68">
        <v>74</v>
      </c>
      <c r="O146" s="80">
        <v>45440.68408564815</v>
      </c>
      <c r="P146" s="122">
        <v>145</v>
      </c>
      <c r="Q146" s="76">
        <v>0</v>
      </c>
      <c r="R146" s="141">
        <v>0</v>
      </c>
      <c r="S146" s="153">
        <v>0</v>
      </c>
      <c r="T146" s="241">
        <v>0</v>
      </c>
      <c r="U146" s="241"/>
      <c r="V146" s="241">
        <v>0</v>
      </c>
      <c r="W146" s="217">
        <f t="shared" ref="W146" si="93">(V146*X146)</f>
        <v>0</v>
      </c>
      <c r="X146" s="150"/>
      <c r="Y146" s="127">
        <f>IF(D146&lt;&gt;0,($C147*(1-$AB$1))-$D146,0)</f>
        <v>-5.4599999999991269</v>
      </c>
      <c r="Z146" s="128"/>
      <c r="AA146" s="485"/>
      <c r="AB146" s="477"/>
      <c r="AC146" s="463"/>
      <c r="AD146" s="463"/>
      <c r="AE146" s="464"/>
      <c r="AF146" s="464"/>
      <c r="AG146" s="464"/>
      <c r="AH146" s="498"/>
      <c r="AI146" s="498"/>
      <c r="AJ146" s="499"/>
      <c r="AK146" s="499"/>
      <c r="AL146" s="499"/>
      <c r="AM146" s="499"/>
      <c r="AN146" s="499"/>
      <c r="AO146" s="499"/>
      <c r="AP146" s="499"/>
      <c r="AQ146" s="499"/>
      <c r="AR146" s="499"/>
      <c r="AS146" s="499"/>
      <c r="AT146" s="499"/>
      <c r="AU146" s="499"/>
      <c r="AV146" s="499"/>
      <c r="AW146" s="499"/>
      <c r="AX146" s="499"/>
      <c r="AY146" s="499"/>
      <c r="AZ146" s="499"/>
      <c r="BA146" s="499"/>
      <c r="BB146" s="499"/>
      <c r="BC146" s="499"/>
    </row>
    <row r="147" spans="1:55" ht="12.75" customHeight="1">
      <c r="A147" s="110" t="s">
        <v>553</v>
      </c>
      <c r="B147" s="258">
        <v>281</v>
      </c>
      <c r="C147" s="296">
        <v>54600</v>
      </c>
      <c r="D147" s="296">
        <v>55390</v>
      </c>
      <c r="E147" s="258">
        <v>4739</v>
      </c>
      <c r="F147" s="196">
        <v>54600</v>
      </c>
      <c r="G147" s="202">
        <v>-8.8000000000000005E-3</v>
      </c>
      <c r="H147" s="64">
        <v>54610</v>
      </c>
      <c r="I147" s="56">
        <v>55880</v>
      </c>
      <c r="J147" s="56">
        <v>53800</v>
      </c>
      <c r="K147" s="544">
        <v>55090</v>
      </c>
      <c r="L147" s="62">
        <v>174376684</v>
      </c>
      <c r="M147" s="59">
        <v>321517</v>
      </c>
      <c r="N147" s="62">
        <v>349</v>
      </c>
      <c r="O147" s="81">
        <v>45440.708425925928</v>
      </c>
      <c r="P147" s="123">
        <v>146</v>
      </c>
      <c r="Q147" s="74">
        <v>0</v>
      </c>
      <c r="R147" s="140">
        <v>0</v>
      </c>
      <c r="S147" s="154">
        <v>0</v>
      </c>
      <c r="T147" s="242">
        <v>0</v>
      </c>
      <c r="U147" s="242"/>
      <c r="V147" s="242">
        <v>0</v>
      </c>
      <c r="W147" s="109">
        <f>V146*(F146/100)</f>
        <v>0</v>
      </c>
      <c r="X147" s="149"/>
      <c r="Y147" s="116" t="str">
        <f>IFERROR(INT(#REF!/(F146/100)),"")</f>
        <v/>
      </c>
      <c r="Z147" s="130"/>
      <c r="AA147" s="486"/>
      <c r="AB147" s="478"/>
      <c r="AC147" s="465"/>
      <c r="AD147" s="465"/>
      <c r="AE147" s="466"/>
      <c r="AF147" s="466"/>
      <c r="AG147" s="466"/>
      <c r="AH147" s="498"/>
      <c r="AI147" s="498"/>
      <c r="AJ147" s="499"/>
      <c r="AK147" s="499"/>
      <c r="AL147" s="499"/>
      <c r="AM147" s="499"/>
      <c r="AN147" s="499"/>
      <c r="AO147" s="499"/>
      <c r="AP147" s="499"/>
      <c r="AQ147" s="499"/>
      <c r="AR147" s="499"/>
      <c r="AS147" s="499"/>
      <c r="AT147" s="499"/>
      <c r="AU147" s="499"/>
      <c r="AV147" s="499"/>
      <c r="AW147" s="499"/>
      <c r="AX147" s="499"/>
      <c r="AY147" s="499"/>
      <c r="AZ147" s="499"/>
      <c r="BA147" s="499"/>
      <c r="BB147" s="499"/>
      <c r="BC147" s="499"/>
    </row>
    <row r="148" spans="1:55" ht="12.75" hidden="1" customHeight="1">
      <c r="A148" s="190" t="s">
        <v>414</v>
      </c>
      <c r="B148" s="259"/>
      <c r="C148" s="294"/>
      <c r="D148" s="295"/>
      <c r="E148" s="263"/>
      <c r="F148" s="281"/>
      <c r="G148" s="201"/>
      <c r="H148" s="66"/>
      <c r="I148" s="57"/>
      <c r="J148" s="57"/>
      <c r="K148" s="543">
        <v>38.42</v>
      </c>
      <c r="L148" s="67"/>
      <c r="M148" s="60"/>
      <c r="N148" s="67"/>
      <c r="O148" s="82"/>
      <c r="P148" s="122">
        <v>147</v>
      </c>
      <c r="Q148" s="75">
        <v>0</v>
      </c>
      <c r="R148" s="143">
        <v>0</v>
      </c>
      <c r="S148" s="155">
        <v>0</v>
      </c>
      <c r="T148" s="243">
        <v>0</v>
      </c>
      <c r="U148" s="243"/>
      <c r="V148" s="243"/>
      <c r="W148" s="218">
        <f t="shared" ref="W148" si="94">(V148*X148)</f>
        <v>0</v>
      </c>
      <c r="X148" s="152"/>
      <c r="Y148" s="132">
        <f>IF(D148&lt;&gt;0,($C149*(1-$AB$1))-$D148,0)</f>
        <v>0</v>
      </c>
      <c r="Z148" s="133" t="str">
        <f>IFERROR(IF(C148&lt;&gt;"",$AA$1/(D146/100)*(C148/100),""),"")</f>
        <v/>
      </c>
      <c r="AA148" s="487" t="str">
        <f t="shared" ref="AA148:AA149" si="95">IFERROR($AC$1/(D148/100)*(C146/100),"")</f>
        <v/>
      </c>
      <c r="AB148" s="477"/>
      <c r="AC148" s="463"/>
      <c r="AD148" s="463"/>
      <c r="AE148" s="464"/>
      <c r="AF148" s="464"/>
      <c r="AG148" s="464"/>
      <c r="AH148" s="498"/>
      <c r="AI148" s="498"/>
      <c r="AJ148" s="499"/>
      <c r="AK148" s="499"/>
      <c r="AL148" s="499"/>
      <c r="AM148" s="499"/>
      <c r="AN148" s="499"/>
      <c r="AO148" s="499"/>
      <c r="AP148" s="499"/>
      <c r="AQ148" s="499"/>
      <c r="AR148" s="499"/>
      <c r="AS148" s="499"/>
      <c r="AT148" s="499"/>
      <c r="AU148" s="499"/>
      <c r="AV148" s="499"/>
      <c r="AW148" s="499"/>
      <c r="AX148" s="499"/>
      <c r="AY148" s="499"/>
      <c r="AZ148" s="499"/>
      <c r="BA148" s="499"/>
      <c r="BB148" s="499"/>
      <c r="BC148" s="499"/>
    </row>
    <row r="149" spans="1:55" ht="12.75" hidden="1" customHeight="1">
      <c r="A149" s="110" t="s">
        <v>554</v>
      </c>
      <c r="B149" s="258"/>
      <c r="C149" s="296"/>
      <c r="D149" s="296"/>
      <c r="E149" s="258"/>
      <c r="F149" s="196"/>
      <c r="G149" s="283"/>
      <c r="H149" s="64"/>
      <c r="I149" s="56"/>
      <c r="J149" s="56"/>
      <c r="K149" s="544">
        <v>44</v>
      </c>
      <c r="L149" s="62"/>
      <c r="M149" s="59"/>
      <c r="N149" s="62"/>
      <c r="O149" s="81"/>
      <c r="P149" s="123">
        <v>148</v>
      </c>
      <c r="Q149" s="74">
        <v>0</v>
      </c>
      <c r="R149" s="140">
        <v>0</v>
      </c>
      <c r="S149" s="154">
        <v>0</v>
      </c>
      <c r="T149" s="242">
        <v>0</v>
      </c>
      <c r="U149" s="242"/>
      <c r="V149" s="242">
        <v>0</v>
      </c>
      <c r="W149" s="219">
        <f>V148*(F148/100)</f>
        <v>0</v>
      </c>
      <c r="X149" s="149"/>
      <c r="Y149" s="117" t="str">
        <f>IFERROR(INT(#REF!/(F148/100)),"")</f>
        <v/>
      </c>
      <c r="Z149" s="135" t="str">
        <f>IFERROR(IF(C149&lt;&gt;"",$AA$1/(D147/100)*(C149/100),""),"")</f>
        <v/>
      </c>
      <c r="AA149" s="488" t="str">
        <f t="shared" si="95"/>
        <v/>
      </c>
      <c r="AB149" s="478"/>
      <c r="AC149" s="465"/>
      <c r="AD149" s="465"/>
      <c r="AE149" s="466"/>
      <c r="AF149" s="466"/>
      <c r="AG149" s="466"/>
      <c r="AH149" s="498"/>
      <c r="AI149" s="498"/>
      <c r="AJ149" s="499"/>
      <c r="AK149" s="499"/>
      <c r="AL149" s="499"/>
      <c r="AM149" s="499"/>
      <c r="AN149" s="499"/>
      <c r="AO149" s="499"/>
      <c r="AP149" s="499"/>
      <c r="AQ149" s="499"/>
      <c r="AR149" s="499"/>
      <c r="AS149" s="499"/>
      <c r="AT149" s="499"/>
      <c r="AU149" s="499"/>
      <c r="AV149" s="499"/>
      <c r="AW149" s="499"/>
      <c r="AX149" s="499"/>
      <c r="AY149" s="499"/>
      <c r="AZ149" s="499"/>
      <c r="BA149" s="499"/>
      <c r="BB149" s="499"/>
      <c r="BC149" s="499"/>
    </row>
    <row r="150" spans="1:55" ht="12.75" customHeight="1">
      <c r="A150" s="190" t="s">
        <v>415</v>
      </c>
      <c r="B150" s="259">
        <v>442</v>
      </c>
      <c r="C150" s="294">
        <v>45.2</v>
      </c>
      <c r="D150" s="295">
        <v>47.5</v>
      </c>
      <c r="E150" s="263">
        <v>7900</v>
      </c>
      <c r="F150" s="282">
        <v>46.899000000000001</v>
      </c>
      <c r="G150" s="201">
        <v>-1E-3</v>
      </c>
      <c r="H150" s="66">
        <v>46</v>
      </c>
      <c r="I150" s="57">
        <v>46.899000000000001</v>
      </c>
      <c r="J150" s="57">
        <v>45.5</v>
      </c>
      <c r="K150" s="543">
        <v>46.95</v>
      </c>
      <c r="L150" s="67">
        <v>11005</v>
      </c>
      <c r="M150" s="60">
        <v>23980</v>
      </c>
      <c r="N150" s="67">
        <v>18</v>
      </c>
      <c r="O150" s="82">
        <v>45440.644224537034</v>
      </c>
      <c r="P150" s="122">
        <v>149</v>
      </c>
      <c r="Q150" s="75">
        <v>0</v>
      </c>
      <c r="R150" s="143">
        <v>0</v>
      </c>
      <c r="S150" s="155">
        <v>0</v>
      </c>
      <c r="T150" s="243">
        <v>0</v>
      </c>
      <c r="U150" s="243"/>
      <c r="V150" s="243">
        <v>0</v>
      </c>
      <c r="W150" s="220">
        <f t="shared" ref="W150" si="96">(V150*X150)</f>
        <v>0</v>
      </c>
      <c r="X150" s="151"/>
      <c r="Y150" s="137">
        <f>IF(D150&lt;&gt;0,($C151*(1-$AB$1))-$D150,0)</f>
        <v>-2.2525251999999938</v>
      </c>
      <c r="Z150" s="138">
        <f>IFERROR(IF(C150&lt;&gt;"",$AA$1/(D146/100)*(C150/100),""),"")</f>
        <v>0.98908691975168028</v>
      </c>
      <c r="AA150" s="489">
        <f t="shared" ref="AA150:AA151" si="97">IFERROR($AC$1/(D150/100)*(C146/100),"")</f>
        <v>1137.0526315789473</v>
      </c>
      <c r="AB150" s="477"/>
      <c r="AC150" s="463"/>
      <c r="AD150" s="463"/>
      <c r="AE150" s="464"/>
      <c r="AF150" s="464"/>
      <c r="AG150" s="464"/>
      <c r="AH150" s="498"/>
      <c r="AI150" s="498"/>
      <c r="AJ150" s="499"/>
      <c r="AK150" s="499"/>
      <c r="AL150" s="499"/>
      <c r="AM150" s="499"/>
      <c r="AN150" s="499"/>
      <c r="AO150" s="499"/>
      <c r="AP150" s="499"/>
      <c r="AQ150" s="499"/>
      <c r="AR150" s="499"/>
      <c r="AS150" s="499"/>
      <c r="AT150" s="499"/>
      <c r="AU150" s="499"/>
      <c r="AV150" s="499"/>
      <c r="AW150" s="499"/>
      <c r="AX150" s="499"/>
      <c r="AY150" s="499"/>
      <c r="AZ150" s="499"/>
      <c r="BA150" s="499"/>
      <c r="BB150" s="499"/>
      <c r="BC150" s="499"/>
    </row>
    <row r="151" spans="1:55" ht="12.75" customHeight="1">
      <c r="A151" s="176" t="s">
        <v>555</v>
      </c>
      <c r="B151" s="297">
        <v>649</v>
      </c>
      <c r="C151" s="298">
        <v>45.252000000000002</v>
      </c>
      <c r="D151" s="298">
        <v>45.9</v>
      </c>
      <c r="E151" s="297">
        <v>3759</v>
      </c>
      <c r="F151" s="197">
        <v>45.75</v>
      </c>
      <c r="G151" s="204">
        <v>-5.1000000000000004E-3</v>
      </c>
      <c r="H151" s="177">
        <v>46.61</v>
      </c>
      <c r="I151" s="178">
        <v>47</v>
      </c>
      <c r="J151" s="178">
        <v>44.9</v>
      </c>
      <c r="K151" s="545">
        <v>45.987000000000002</v>
      </c>
      <c r="L151" s="181">
        <v>8630</v>
      </c>
      <c r="M151" s="180">
        <v>18887</v>
      </c>
      <c r="N151" s="181">
        <v>35</v>
      </c>
      <c r="O151" s="182">
        <v>45440.699641203704</v>
      </c>
      <c r="P151" s="123">
        <v>150</v>
      </c>
      <c r="Q151" s="183">
        <v>0</v>
      </c>
      <c r="R151" s="184">
        <v>0</v>
      </c>
      <c r="S151" s="185">
        <v>0</v>
      </c>
      <c r="T151" s="244">
        <v>0</v>
      </c>
      <c r="U151" s="244"/>
      <c r="V151" s="244">
        <v>0</v>
      </c>
      <c r="W151" s="222">
        <f>V150*(F150/100)</f>
        <v>0</v>
      </c>
      <c r="X151" s="160"/>
      <c r="Y151" s="172" t="str">
        <f>IFERROR(INT(#REF!/(F150/100)),"")</f>
        <v/>
      </c>
      <c r="Z151" s="173">
        <f>IFERROR(IF(C151&lt;&gt;"",$AA$1/(D147/100)*(C151/100),""),"")</f>
        <v>0.97610172380885907</v>
      </c>
      <c r="AA151" s="491">
        <f t="shared" si="97"/>
        <v>1189.5424836601308</v>
      </c>
      <c r="AB151" s="478"/>
      <c r="AC151" s="465"/>
      <c r="AD151" s="465"/>
      <c r="AE151" s="466"/>
      <c r="AF151" s="466"/>
      <c r="AG151" s="466"/>
      <c r="AH151" s="498"/>
      <c r="AI151" s="498"/>
      <c r="AJ151" s="499"/>
      <c r="AK151" s="499"/>
      <c r="AL151" s="499"/>
      <c r="AM151" s="499"/>
      <c r="AN151" s="499"/>
      <c r="AO151" s="499"/>
      <c r="AP151" s="499"/>
      <c r="AQ151" s="499"/>
      <c r="AR151" s="499"/>
      <c r="AS151" s="499"/>
      <c r="AT151" s="499"/>
      <c r="AU151" s="499"/>
      <c r="AV151" s="499"/>
      <c r="AW151" s="499"/>
      <c r="AX151" s="499"/>
      <c r="AY151" s="499"/>
      <c r="AZ151" s="499"/>
      <c r="BA151" s="499"/>
      <c r="BB151" s="499"/>
      <c r="BC151" s="499"/>
    </row>
    <row r="152" spans="1:55" ht="12.75" customHeight="1">
      <c r="A152" s="191" t="s">
        <v>446</v>
      </c>
      <c r="B152" s="259"/>
      <c r="C152" s="294"/>
      <c r="D152" s="295"/>
      <c r="E152" s="263"/>
      <c r="F152" s="281"/>
      <c r="G152" s="201"/>
      <c r="H152" s="65"/>
      <c r="I152" s="58"/>
      <c r="J152" s="58"/>
      <c r="K152" s="546"/>
      <c r="L152" s="68"/>
      <c r="M152" s="61"/>
      <c r="N152" s="68"/>
      <c r="O152" s="80"/>
      <c r="P152" s="122">
        <v>151</v>
      </c>
      <c r="Q152" s="76"/>
      <c r="R152" s="141">
        <v>0</v>
      </c>
      <c r="S152" s="153">
        <v>0</v>
      </c>
      <c r="T152" s="241">
        <v>0</v>
      </c>
      <c r="U152" s="241"/>
      <c r="V152" s="241">
        <v>0</v>
      </c>
      <c r="W152" s="217">
        <f t="shared" ref="W152" si="98">(V152*X152)</f>
        <v>0</v>
      </c>
      <c r="X152" s="150"/>
      <c r="Y152" s="127">
        <f>IF(D152&lt;&gt;0,($C153*(1-$AB$1))-$D152,0)</f>
        <v>0</v>
      </c>
      <c r="Z152" s="128"/>
      <c r="AA152" s="485"/>
      <c r="AB152" s="477"/>
      <c r="AC152" s="463"/>
      <c r="AD152" s="463"/>
      <c r="AE152" s="464"/>
      <c r="AF152" s="464"/>
      <c r="AG152" s="464"/>
      <c r="AH152" s="498"/>
      <c r="AI152" s="498"/>
      <c r="AJ152" s="499"/>
      <c r="AK152" s="499"/>
      <c r="AL152" s="499"/>
      <c r="AM152" s="499"/>
      <c r="AN152" s="499"/>
      <c r="AO152" s="499"/>
      <c r="AP152" s="499"/>
      <c r="AQ152" s="499"/>
      <c r="AR152" s="499"/>
      <c r="AS152" s="499"/>
      <c r="AT152" s="499"/>
      <c r="AU152" s="499"/>
      <c r="AV152" s="499"/>
      <c r="AW152" s="499"/>
      <c r="AX152" s="499"/>
      <c r="AY152" s="499"/>
      <c r="AZ152" s="499"/>
      <c r="BA152" s="499"/>
      <c r="BB152" s="499"/>
      <c r="BC152" s="499"/>
    </row>
    <row r="153" spans="1:55" ht="12.75" customHeight="1">
      <c r="A153" s="110" t="s">
        <v>556</v>
      </c>
      <c r="B153" s="258"/>
      <c r="C153" s="296"/>
      <c r="D153" s="296"/>
      <c r="E153" s="258"/>
      <c r="F153" s="196"/>
      <c r="G153" s="202"/>
      <c r="H153" s="64"/>
      <c r="I153" s="56"/>
      <c r="J153" s="56"/>
      <c r="K153" s="544"/>
      <c r="L153" s="62"/>
      <c r="M153" s="59"/>
      <c r="N153" s="62"/>
      <c r="O153" s="81"/>
      <c r="P153" s="123">
        <v>152</v>
      </c>
      <c r="Q153" s="74"/>
      <c r="R153" s="140">
        <v>0</v>
      </c>
      <c r="S153" s="154">
        <v>0</v>
      </c>
      <c r="T153" s="242">
        <v>0</v>
      </c>
      <c r="U153" s="242"/>
      <c r="V153" s="242">
        <v>0</v>
      </c>
      <c r="W153" s="109">
        <f>V152*(F152/100)</f>
        <v>0</v>
      </c>
      <c r="X153" s="149"/>
      <c r="Y153" s="116" t="str">
        <f>IFERROR(INT(#REF!/(F152/100)),"")</f>
        <v/>
      </c>
      <c r="Z153" s="130"/>
      <c r="AA153" s="486"/>
      <c r="AB153" s="478"/>
      <c r="AC153" s="465"/>
      <c r="AD153" s="465"/>
      <c r="AE153" s="466"/>
      <c r="AF153" s="466"/>
      <c r="AG153" s="466"/>
      <c r="AH153" s="498"/>
      <c r="AI153" s="498"/>
      <c r="AJ153" s="499"/>
      <c r="AK153" s="499"/>
      <c r="AL153" s="499"/>
      <c r="AM153" s="499"/>
      <c r="AN153" s="499"/>
      <c r="AO153" s="499"/>
      <c r="AP153" s="499"/>
      <c r="AQ153" s="499"/>
      <c r="AR153" s="499"/>
      <c r="AS153" s="499"/>
      <c r="AT153" s="499"/>
      <c r="AU153" s="499"/>
      <c r="AV153" s="499"/>
      <c r="AW153" s="499"/>
      <c r="AX153" s="499"/>
      <c r="AY153" s="499"/>
      <c r="AZ153" s="499"/>
      <c r="BA153" s="499"/>
      <c r="BB153" s="499"/>
      <c r="BC153" s="499"/>
    </row>
    <row r="154" spans="1:55" ht="12.75" hidden="1" customHeight="1">
      <c r="A154" s="190" t="s">
        <v>447</v>
      </c>
      <c r="B154" s="259"/>
      <c r="C154" s="294"/>
      <c r="D154" s="295"/>
      <c r="E154" s="263"/>
      <c r="F154" s="281"/>
      <c r="G154" s="201"/>
      <c r="H154" s="66"/>
      <c r="I154" s="57"/>
      <c r="J154" s="57"/>
      <c r="K154" s="543"/>
      <c r="L154" s="67"/>
      <c r="M154" s="60"/>
      <c r="N154" s="67"/>
      <c r="O154" s="82"/>
      <c r="P154" s="122">
        <v>153</v>
      </c>
      <c r="Q154" s="75"/>
      <c r="R154" s="143">
        <v>0</v>
      </c>
      <c r="S154" s="155">
        <v>0</v>
      </c>
      <c r="T154" s="243">
        <v>0</v>
      </c>
      <c r="U154" s="243"/>
      <c r="V154" s="243"/>
      <c r="W154" s="218">
        <f t="shared" ref="W154" si="99">(V154*X154)</f>
        <v>0</v>
      </c>
      <c r="X154" s="152"/>
      <c r="Y154" s="132">
        <f>IF(D154&lt;&gt;0,($C155*(1-$AB$1))-$D154,0)</f>
        <v>0</v>
      </c>
      <c r="Z154" s="133" t="str">
        <f>IFERROR(IF(C154&lt;&gt;"",$AA$1/(D152/100)*(C154/100),""),"")</f>
        <v/>
      </c>
      <c r="AA154" s="487" t="str">
        <f t="shared" ref="AA154:AA155" si="100">IFERROR($AC$1/(D154/100)*(C152/100),"")</f>
        <v/>
      </c>
      <c r="AB154" s="477"/>
      <c r="AC154" s="463"/>
      <c r="AD154" s="463"/>
      <c r="AE154" s="464"/>
      <c r="AF154" s="464"/>
      <c r="AG154" s="464"/>
      <c r="AH154" s="498"/>
      <c r="AI154" s="498"/>
      <c r="AJ154" s="499"/>
      <c r="AK154" s="499"/>
      <c r="AL154" s="499"/>
      <c r="AM154" s="499"/>
      <c r="AN154" s="499"/>
      <c r="AO154" s="499"/>
      <c r="AP154" s="499"/>
      <c r="AQ154" s="499"/>
      <c r="AR154" s="499"/>
      <c r="AS154" s="499"/>
      <c r="AT154" s="499"/>
      <c r="AU154" s="499"/>
      <c r="AV154" s="499"/>
      <c r="AW154" s="499"/>
      <c r="AX154" s="499"/>
      <c r="AY154" s="499"/>
      <c r="AZ154" s="499"/>
      <c r="BA154" s="499"/>
      <c r="BB154" s="499"/>
      <c r="BC154" s="499"/>
    </row>
    <row r="155" spans="1:55" ht="12.75" hidden="1" customHeight="1">
      <c r="A155" s="110" t="s">
        <v>557</v>
      </c>
      <c r="B155" s="258"/>
      <c r="C155" s="296"/>
      <c r="D155" s="296"/>
      <c r="E155" s="258"/>
      <c r="F155" s="196"/>
      <c r="G155" s="283"/>
      <c r="H155" s="64"/>
      <c r="I155" s="56"/>
      <c r="J155" s="56"/>
      <c r="K155" s="544"/>
      <c r="L155" s="62"/>
      <c r="M155" s="59"/>
      <c r="N155" s="62"/>
      <c r="O155" s="81"/>
      <c r="P155" s="123">
        <v>154</v>
      </c>
      <c r="Q155" s="74"/>
      <c r="R155" s="140">
        <v>0</v>
      </c>
      <c r="S155" s="154">
        <v>0</v>
      </c>
      <c r="T155" s="242">
        <v>0</v>
      </c>
      <c r="U155" s="242"/>
      <c r="V155" s="242">
        <v>0</v>
      </c>
      <c r="W155" s="219">
        <f>V154*(F154/100)</f>
        <v>0</v>
      </c>
      <c r="X155" s="149"/>
      <c r="Y155" s="117" t="str">
        <f>IFERROR(INT(#REF!/(F154/100)),"")</f>
        <v/>
      </c>
      <c r="Z155" s="135" t="str">
        <f>IFERROR(IF(C155&lt;&gt;"",$AA$1/(D153/100)*(C155/100),""),"")</f>
        <v/>
      </c>
      <c r="AA155" s="488" t="str">
        <f t="shared" si="100"/>
        <v/>
      </c>
      <c r="AB155" s="478"/>
      <c r="AC155" s="465"/>
      <c r="AD155" s="465"/>
      <c r="AE155" s="466"/>
      <c r="AF155" s="466"/>
      <c r="AG155" s="466"/>
      <c r="AH155" s="498"/>
      <c r="AI155" s="498"/>
      <c r="AJ155" s="499"/>
      <c r="AK155" s="499"/>
      <c r="AL155" s="499"/>
      <c r="AM155" s="499"/>
      <c r="AN155" s="499"/>
      <c r="AO155" s="499"/>
      <c r="AP155" s="499"/>
      <c r="AQ155" s="499"/>
      <c r="AR155" s="499"/>
      <c r="AS155" s="499"/>
      <c r="AT155" s="499"/>
      <c r="AU155" s="499"/>
      <c r="AV155" s="499"/>
      <c r="AW155" s="499"/>
      <c r="AX155" s="499"/>
      <c r="AY155" s="499"/>
      <c r="AZ155" s="499"/>
      <c r="BA155" s="499"/>
      <c r="BB155" s="499"/>
      <c r="BC155" s="499"/>
    </row>
    <row r="156" spans="1:55" ht="12.75" customHeight="1">
      <c r="A156" s="190" t="s">
        <v>448</v>
      </c>
      <c r="B156" s="259"/>
      <c r="C156" s="294"/>
      <c r="D156" s="295"/>
      <c r="E156" s="263"/>
      <c r="F156" s="282"/>
      <c r="G156" s="201"/>
      <c r="H156" s="66"/>
      <c r="I156" s="57"/>
      <c r="J156" s="57"/>
      <c r="K156" s="543"/>
      <c r="L156" s="67"/>
      <c r="M156" s="60"/>
      <c r="N156" s="67"/>
      <c r="O156" s="82"/>
      <c r="P156" s="122">
        <v>155</v>
      </c>
      <c r="Q156" s="75"/>
      <c r="R156" s="143">
        <v>0</v>
      </c>
      <c r="S156" s="155">
        <v>0</v>
      </c>
      <c r="T156" s="243">
        <v>0</v>
      </c>
      <c r="U156" s="243"/>
      <c r="V156" s="243"/>
      <c r="W156" s="220">
        <f t="shared" ref="W156" si="101">(V156*X156)</f>
        <v>0</v>
      </c>
      <c r="X156" s="151"/>
      <c r="Y156" s="137">
        <f>IF(D156&lt;&gt;0,($C157*(1-$AB$1))-$D156,0)</f>
        <v>0</v>
      </c>
      <c r="Z156" s="138" t="str">
        <f>IFERROR(IF(C156&lt;&gt;"",$AA$1/(D152/100)*(C156/100),""),"")</f>
        <v/>
      </c>
      <c r="AA156" s="489" t="str">
        <f t="shared" ref="AA156:AA157" si="102">IFERROR($AC$1/(D156/100)*(C152/100),"")</f>
        <v/>
      </c>
      <c r="AB156" s="477"/>
      <c r="AC156" s="463"/>
      <c r="AD156" s="463"/>
      <c r="AE156" s="464"/>
      <c r="AF156" s="464"/>
      <c r="AG156" s="464"/>
      <c r="AH156" s="498"/>
      <c r="AI156" s="498"/>
      <c r="AJ156" s="499"/>
      <c r="AK156" s="499"/>
      <c r="AL156" s="499"/>
      <c r="AM156" s="499"/>
      <c r="AN156" s="499"/>
      <c r="AO156" s="499"/>
      <c r="AP156" s="499"/>
      <c r="AQ156" s="499"/>
      <c r="AR156" s="499"/>
      <c r="AS156" s="499"/>
      <c r="AT156" s="499"/>
      <c r="AU156" s="499"/>
      <c r="AV156" s="499"/>
      <c r="AW156" s="499"/>
      <c r="AX156" s="499"/>
      <c r="AY156" s="499"/>
      <c r="AZ156" s="499"/>
      <c r="BA156" s="499"/>
      <c r="BB156" s="499"/>
      <c r="BC156" s="499"/>
    </row>
    <row r="157" spans="1:55" ht="12.75" customHeight="1">
      <c r="A157" s="176" t="s">
        <v>558</v>
      </c>
      <c r="B157" s="297"/>
      <c r="C157" s="298"/>
      <c r="D157" s="298"/>
      <c r="E157" s="297"/>
      <c r="F157" s="197"/>
      <c r="G157" s="204"/>
      <c r="H157" s="177"/>
      <c r="I157" s="178"/>
      <c r="J157" s="178"/>
      <c r="K157" s="545"/>
      <c r="L157" s="181"/>
      <c r="M157" s="180"/>
      <c r="N157" s="181"/>
      <c r="O157" s="182"/>
      <c r="P157" s="123">
        <v>156</v>
      </c>
      <c r="Q157" s="183"/>
      <c r="R157" s="184">
        <v>0</v>
      </c>
      <c r="S157" s="185">
        <v>0</v>
      </c>
      <c r="T157" s="244">
        <v>0</v>
      </c>
      <c r="U157" s="244"/>
      <c r="V157" s="244">
        <v>0</v>
      </c>
      <c r="W157" s="222">
        <f>V156*(F156/100)</f>
        <v>0</v>
      </c>
      <c r="X157" s="160"/>
      <c r="Y157" s="172" t="str">
        <f>IFERROR(INT(#REF!/(F156/100)),"")</f>
        <v/>
      </c>
      <c r="Z157" s="173" t="str">
        <f>IFERROR(IF(C157&lt;&gt;"",$AA$1/(D153/100)*(C157/100),""),"")</f>
        <v/>
      </c>
      <c r="AA157" s="491" t="str">
        <f t="shared" si="102"/>
        <v/>
      </c>
      <c r="AB157" s="478"/>
      <c r="AC157" s="465"/>
      <c r="AD157" s="465"/>
      <c r="AE157" s="466"/>
      <c r="AF157" s="466"/>
      <c r="AG157" s="466"/>
      <c r="AH157" s="498"/>
      <c r="AI157" s="498"/>
      <c r="AJ157" s="499"/>
      <c r="AK157" s="499"/>
      <c r="AL157" s="499"/>
      <c r="AM157" s="499"/>
      <c r="AN157" s="499"/>
      <c r="AO157" s="499"/>
      <c r="AP157" s="499"/>
      <c r="AQ157" s="499"/>
      <c r="AR157" s="499"/>
      <c r="AS157" s="499"/>
      <c r="AT157" s="499"/>
      <c r="AU157" s="499"/>
      <c r="AV157" s="499"/>
      <c r="AW157" s="499"/>
      <c r="AX157" s="499"/>
      <c r="AY157" s="499"/>
      <c r="AZ157" s="499"/>
      <c r="BA157" s="499"/>
      <c r="BB157" s="499"/>
      <c r="BC157" s="499"/>
    </row>
    <row r="158" spans="1:55" ht="12.75" customHeight="1">
      <c r="A158" s="191" t="s">
        <v>449</v>
      </c>
      <c r="B158" s="259">
        <v>2000</v>
      </c>
      <c r="C158" s="294">
        <v>106000</v>
      </c>
      <c r="D158" s="295">
        <v>110450</v>
      </c>
      <c r="E158" s="263">
        <v>15</v>
      </c>
      <c r="F158" s="281">
        <v>110330</v>
      </c>
      <c r="G158" s="201">
        <v>-5.0000000000000001E-4</v>
      </c>
      <c r="H158" s="65">
        <v>112140</v>
      </c>
      <c r="I158" s="58">
        <v>112140</v>
      </c>
      <c r="J158" s="58">
        <v>108420</v>
      </c>
      <c r="K158" s="546">
        <v>110390</v>
      </c>
      <c r="L158" s="68">
        <v>28165443</v>
      </c>
      <c r="M158" s="61">
        <v>25655</v>
      </c>
      <c r="N158" s="68">
        <v>46</v>
      </c>
      <c r="O158" s="80">
        <v>45440.680949074071</v>
      </c>
      <c r="P158" s="122">
        <v>157</v>
      </c>
      <c r="Q158" s="76"/>
      <c r="R158" s="141">
        <v>0</v>
      </c>
      <c r="S158" s="153">
        <v>0</v>
      </c>
      <c r="T158" s="241">
        <v>0</v>
      </c>
      <c r="U158" s="241"/>
      <c r="V158" s="241"/>
      <c r="W158" s="217">
        <f t="shared" ref="W158" si="103">(V158*X158)</f>
        <v>0</v>
      </c>
      <c r="X158" s="150"/>
      <c r="Y158" s="127">
        <f>IF(D158&lt;&gt;0,($C159*(1-$AB$1))-$D158,0)</f>
        <v>-1250.9210000000021</v>
      </c>
      <c r="Z158" s="128"/>
      <c r="AA158" s="485"/>
      <c r="AB158" s="477"/>
      <c r="AC158" s="463"/>
      <c r="AD158" s="463"/>
      <c r="AE158" s="464"/>
      <c r="AF158" s="464"/>
      <c r="AG158" s="464"/>
      <c r="AH158" s="498"/>
      <c r="AI158" s="498"/>
      <c r="AJ158" s="499"/>
      <c r="AK158" s="499"/>
      <c r="AL158" s="499"/>
      <c r="AM158" s="499"/>
      <c r="AN158" s="499"/>
      <c r="AO158" s="499"/>
      <c r="AP158" s="499"/>
      <c r="AQ158" s="499"/>
      <c r="AR158" s="499"/>
      <c r="AS158" s="499"/>
      <c r="AT158" s="499"/>
      <c r="AU158" s="499"/>
      <c r="AV158" s="499"/>
      <c r="AW158" s="499"/>
      <c r="AX158" s="499"/>
      <c r="AY158" s="499"/>
      <c r="AZ158" s="499"/>
      <c r="BA158" s="499"/>
      <c r="BB158" s="499"/>
      <c r="BC158" s="499"/>
    </row>
    <row r="159" spans="1:55" ht="12.75" customHeight="1">
      <c r="A159" s="110" t="s">
        <v>559</v>
      </c>
      <c r="B159" s="258">
        <v>3000</v>
      </c>
      <c r="C159" s="296">
        <v>109210</v>
      </c>
      <c r="D159" s="296">
        <v>110580</v>
      </c>
      <c r="E159" s="258">
        <v>5399</v>
      </c>
      <c r="F159" s="196">
        <v>110600</v>
      </c>
      <c r="G159" s="202">
        <v>5.3E-3</v>
      </c>
      <c r="H159" s="64">
        <v>113000</v>
      </c>
      <c r="I159" s="56">
        <v>113500</v>
      </c>
      <c r="J159" s="56">
        <v>108500</v>
      </c>
      <c r="K159" s="544">
        <v>110010</v>
      </c>
      <c r="L159" s="62">
        <v>6115956746</v>
      </c>
      <c r="M159" s="59">
        <v>5549538</v>
      </c>
      <c r="N159" s="62">
        <v>475</v>
      </c>
      <c r="O159" s="81">
        <v>45440.703865740739</v>
      </c>
      <c r="P159" s="123">
        <v>158</v>
      </c>
      <c r="Q159" s="74"/>
      <c r="R159" s="140">
        <v>0</v>
      </c>
      <c r="S159" s="154">
        <v>0</v>
      </c>
      <c r="T159" s="242">
        <v>0</v>
      </c>
      <c r="U159" s="242"/>
      <c r="V159" s="242">
        <v>0</v>
      </c>
      <c r="W159" s="109">
        <f>V158*(F158/100)</f>
        <v>0</v>
      </c>
      <c r="X159" s="149"/>
      <c r="Y159" s="116" t="str">
        <f>IFERROR(INT(#REF!/(F158/100)),"")</f>
        <v/>
      </c>
      <c r="Z159" s="130"/>
      <c r="AA159" s="486"/>
      <c r="AB159" s="478"/>
      <c r="AC159" s="465"/>
      <c r="AD159" s="465"/>
      <c r="AE159" s="466"/>
      <c r="AF159" s="466"/>
      <c r="AG159" s="466"/>
      <c r="AH159" s="498"/>
      <c r="AI159" s="498"/>
      <c r="AJ159" s="499"/>
      <c r="AK159" s="499"/>
      <c r="AL159" s="499"/>
      <c r="AM159" s="499"/>
      <c r="AN159" s="499"/>
      <c r="AO159" s="499"/>
      <c r="AP159" s="499"/>
      <c r="AQ159" s="499"/>
      <c r="AR159" s="499"/>
      <c r="AS159" s="499"/>
      <c r="AT159" s="499"/>
      <c r="AU159" s="499"/>
      <c r="AV159" s="499"/>
      <c r="AW159" s="499"/>
      <c r="AX159" s="499"/>
      <c r="AY159" s="499"/>
      <c r="AZ159" s="499"/>
      <c r="BA159" s="499"/>
      <c r="BB159" s="499"/>
      <c r="BC159" s="499"/>
    </row>
    <row r="160" spans="1:55" ht="12.75" hidden="1" customHeight="1">
      <c r="A160" s="190" t="s">
        <v>450</v>
      </c>
      <c r="B160" s="259">
        <v>1000</v>
      </c>
      <c r="C160" s="294">
        <v>1E-3</v>
      </c>
      <c r="D160" s="295">
        <v>90.25</v>
      </c>
      <c r="E160" s="263">
        <v>100000</v>
      </c>
      <c r="F160" s="281"/>
      <c r="G160" s="201"/>
      <c r="H160" s="66"/>
      <c r="I160" s="57"/>
      <c r="J160" s="57"/>
      <c r="K160" s="543">
        <v>89.35</v>
      </c>
      <c r="L160" s="67"/>
      <c r="M160" s="60"/>
      <c r="N160" s="67"/>
      <c r="O160" s="82"/>
      <c r="P160" s="122">
        <v>159</v>
      </c>
      <c r="Q160" s="75"/>
      <c r="R160" s="143">
        <v>0</v>
      </c>
      <c r="S160" s="155">
        <v>0</v>
      </c>
      <c r="T160" s="243">
        <v>0</v>
      </c>
      <c r="U160" s="243"/>
      <c r="V160" s="243"/>
      <c r="W160" s="218">
        <f t="shared" ref="W160" si="104">(V160*X160)</f>
        <v>0</v>
      </c>
      <c r="X160" s="152"/>
      <c r="Y160" s="132">
        <f>IF(D160&lt;&gt;0,($C161*(1-$AB$1))-$D160,0)</f>
        <v>-3.7586500000000029</v>
      </c>
      <c r="Z160" s="133">
        <f>IFERROR(IF(C160&lt;&gt;"",$AA$1/(D158/100)*(C160/100),""),"")</f>
        <v>1.0817401422667877E-5</v>
      </c>
      <c r="AA160" s="487">
        <f t="shared" ref="AA160:AA161" si="105">IFERROR($AC$1/(D160/100)*(C158/100),"")</f>
        <v>1174.5152354570637</v>
      </c>
      <c r="AB160" s="477"/>
      <c r="AC160" s="463"/>
      <c r="AD160" s="463"/>
      <c r="AE160" s="464"/>
      <c r="AF160" s="464"/>
      <c r="AG160" s="464"/>
      <c r="AH160" s="498"/>
      <c r="AI160" s="498"/>
      <c r="AJ160" s="499"/>
      <c r="AK160" s="499"/>
      <c r="AL160" s="499"/>
      <c r="AM160" s="499"/>
      <c r="AN160" s="499"/>
      <c r="AO160" s="499"/>
      <c r="AP160" s="499"/>
      <c r="AQ160" s="499"/>
      <c r="AR160" s="499"/>
      <c r="AS160" s="499"/>
      <c r="AT160" s="499"/>
      <c r="AU160" s="499"/>
      <c r="AV160" s="499"/>
      <c r="AW160" s="499"/>
      <c r="AX160" s="499"/>
      <c r="AY160" s="499"/>
      <c r="AZ160" s="499"/>
      <c r="BA160" s="499"/>
      <c r="BB160" s="499"/>
      <c r="BC160" s="499"/>
    </row>
    <row r="161" spans="1:55" ht="12.75" hidden="1" customHeight="1">
      <c r="A161" s="110" t="s">
        <v>560</v>
      </c>
      <c r="B161" s="258">
        <v>150000</v>
      </c>
      <c r="C161" s="296">
        <v>86.5</v>
      </c>
      <c r="D161" s="296">
        <v>89.9</v>
      </c>
      <c r="E161" s="258">
        <v>3000</v>
      </c>
      <c r="F161" s="196">
        <v>89.7</v>
      </c>
      <c r="G161" s="283">
        <v>8.8999999999999999E-3</v>
      </c>
      <c r="H161" s="64">
        <v>89.8</v>
      </c>
      <c r="I161" s="56">
        <v>90.06</v>
      </c>
      <c r="J161" s="56">
        <v>89.7</v>
      </c>
      <c r="K161" s="544">
        <v>88.9</v>
      </c>
      <c r="L161" s="62">
        <v>956487</v>
      </c>
      <c r="M161" s="59">
        <v>1064041</v>
      </c>
      <c r="N161" s="62">
        <v>109</v>
      </c>
      <c r="O161" s="81">
        <v>45440.703865740739</v>
      </c>
      <c r="P161" s="123">
        <v>160</v>
      </c>
      <c r="Q161" s="74"/>
      <c r="R161" s="140">
        <v>0</v>
      </c>
      <c r="S161" s="154">
        <v>0</v>
      </c>
      <c r="T161" s="242">
        <v>0</v>
      </c>
      <c r="U161" s="242"/>
      <c r="V161" s="242">
        <v>0</v>
      </c>
      <c r="W161" s="219">
        <f>V160*(F160/100)</f>
        <v>0</v>
      </c>
      <c r="X161" s="149"/>
      <c r="Y161" s="117" t="str">
        <f>IFERROR(INT(#REF!/(F160/100)),"")</f>
        <v/>
      </c>
      <c r="Z161" s="135">
        <f>IFERROR(IF(C161&lt;&gt;"",$AA$1/(D159/100)*(C161/100),""),"")</f>
        <v>0.93460518979075968</v>
      </c>
      <c r="AA161" s="488">
        <f t="shared" si="105"/>
        <v>1214.794215795328</v>
      </c>
      <c r="AB161" s="478"/>
      <c r="AC161" s="465"/>
      <c r="AD161" s="465"/>
      <c r="AE161" s="466"/>
      <c r="AF161" s="466"/>
      <c r="AG161" s="466"/>
      <c r="AH161" s="498"/>
      <c r="AI161" s="498"/>
      <c r="AJ161" s="499"/>
      <c r="AK161" s="499"/>
      <c r="AL161" s="499"/>
      <c r="AM161" s="499"/>
      <c r="AN161" s="499"/>
      <c r="AO161" s="499"/>
      <c r="AP161" s="499"/>
      <c r="AQ161" s="499"/>
      <c r="AR161" s="499"/>
      <c r="AS161" s="499"/>
      <c r="AT161" s="499"/>
      <c r="AU161" s="499"/>
      <c r="AV161" s="499"/>
      <c r="AW161" s="499"/>
      <c r="AX161" s="499"/>
      <c r="AY161" s="499"/>
      <c r="AZ161" s="499"/>
      <c r="BA161" s="499"/>
      <c r="BB161" s="499"/>
      <c r="BC161" s="499"/>
    </row>
    <row r="162" spans="1:55" ht="12.75" customHeight="1">
      <c r="A162" s="190" t="s">
        <v>451</v>
      </c>
      <c r="B162" s="259">
        <v>100</v>
      </c>
      <c r="C162" s="294">
        <v>90.2</v>
      </c>
      <c r="D162" s="295">
        <v>95</v>
      </c>
      <c r="E162" s="263">
        <v>2708</v>
      </c>
      <c r="F162" s="282">
        <v>90.51</v>
      </c>
      <c r="G162" s="201">
        <v>5.6000000000000008E-3</v>
      </c>
      <c r="H162" s="66">
        <v>93</v>
      </c>
      <c r="I162" s="57">
        <v>95</v>
      </c>
      <c r="J162" s="57">
        <v>90.51</v>
      </c>
      <c r="K162" s="543">
        <v>90</v>
      </c>
      <c r="L162" s="67">
        <v>11666</v>
      </c>
      <c r="M162" s="60">
        <v>12426</v>
      </c>
      <c r="N162" s="67">
        <v>7</v>
      </c>
      <c r="O162" s="82">
        <v>45440.660451388889</v>
      </c>
      <c r="P162" s="122">
        <v>161</v>
      </c>
      <c r="Q162" s="75"/>
      <c r="R162" s="143">
        <v>0</v>
      </c>
      <c r="S162" s="155">
        <v>0</v>
      </c>
      <c r="T162" s="243">
        <v>0</v>
      </c>
      <c r="U162" s="243"/>
      <c r="V162" s="243"/>
      <c r="W162" s="220">
        <f>(V130*X130)</f>
        <v>0</v>
      </c>
      <c r="X162" s="151"/>
      <c r="Y162" s="137">
        <f>IF(D130&lt;&gt;0,($C163*(1-$AB$1))-$D130,0)</f>
        <v>0</v>
      </c>
      <c r="Z162" s="138">
        <f>IFERROR(IF(C162&lt;&gt;"",$AA$1/(D158/100)*(C162/100),""),"")</f>
        <v>0.97572960832464239</v>
      </c>
      <c r="AA162" s="489">
        <f t="shared" ref="AA162:AA163" si="106">IFERROR($AC$1/(D162/100)*(C158/100),"")</f>
        <v>1115.7894736842104</v>
      </c>
      <c r="AB162" s="477"/>
      <c r="AC162" s="463"/>
      <c r="AD162" s="463"/>
      <c r="AE162" s="464"/>
      <c r="AF162" s="464"/>
      <c r="AG162" s="464"/>
      <c r="AH162" s="498"/>
      <c r="AI162" s="498"/>
      <c r="AJ162" s="499"/>
      <c r="AK162" s="499"/>
      <c r="AL162" s="499"/>
      <c r="AM162" s="499"/>
      <c r="AN162" s="499"/>
      <c r="AO162" s="499"/>
      <c r="AP162" s="499"/>
      <c r="AQ162" s="499"/>
      <c r="AR162" s="499"/>
      <c r="AS162" s="499"/>
      <c r="AT162" s="499"/>
      <c r="AU162" s="499"/>
      <c r="AV162" s="499"/>
      <c r="AW162" s="499"/>
      <c r="AX162" s="499"/>
      <c r="AY162" s="499"/>
      <c r="AZ162" s="499"/>
      <c r="BA162" s="499"/>
      <c r="BB162" s="499"/>
      <c r="BC162" s="499"/>
    </row>
    <row r="163" spans="1:55" ht="12.75" customHeight="1">
      <c r="A163" s="389" t="s">
        <v>561</v>
      </c>
      <c r="B163" s="344">
        <v>3</v>
      </c>
      <c r="C163" s="390">
        <v>91.6</v>
      </c>
      <c r="D163" s="390">
        <v>92</v>
      </c>
      <c r="E163" s="344">
        <v>11000</v>
      </c>
      <c r="F163" s="345">
        <v>91.9</v>
      </c>
      <c r="G163" s="346">
        <v>1.54E-2</v>
      </c>
      <c r="H163" s="347">
        <v>92</v>
      </c>
      <c r="I163" s="348">
        <v>93.15</v>
      </c>
      <c r="J163" s="348">
        <v>90.5</v>
      </c>
      <c r="K163" s="547">
        <v>90.5</v>
      </c>
      <c r="L163" s="351">
        <v>105306</v>
      </c>
      <c r="M163" s="350">
        <v>114399</v>
      </c>
      <c r="N163" s="351">
        <v>69</v>
      </c>
      <c r="O163" s="352">
        <v>45440.70144675926</v>
      </c>
      <c r="P163" s="353">
        <v>130</v>
      </c>
      <c r="Q163" s="391"/>
      <c r="R163" s="392">
        <v>0</v>
      </c>
      <c r="S163" s="393">
        <v>0</v>
      </c>
      <c r="T163" s="394">
        <v>0</v>
      </c>
      <c r="U163" s="394"/>
      <c r="V163" s="394">
        <v>0</v>
      </c>
      <c r="W163" s="395">
        <f>V130*(F130/100)</f>
        <v>0</v>
      </c>
      <c r="X163" s="355"/>
      <c r="Y163" s="396" t="str">
        <f>IFERROR(INT(#REF!/(F130/100)),"")</f>
        <v/>
      </c>
      <c r="Z163" s="397">
        <f>IFERROR(IF(C163&lt;&gt;"",$AA$1/(D159/100)*(C163/100),""),"")</f>
        <v>0.98970907959345178</v>
      </c>
      <c r="AA163" s="496">
        <f t="shared" si="106"/>
        <v>1187.0652173913043</v>
      </c>
      <c r="AB163" s="478"/>
      <c r="AC163" s="465"/>
      <c r="AD163" s="465"/>
      <c r="AE163" s="466"/>
      <c r="AF163" s="466"/>
      <c r="AG163" s="466"/>
      <c r="AH163" s="498"/>
      <c r="AI163" s="498"/>
      <c r="AJ163" s="499"/>
      <c r="AK163" s="499"/>
      <c r="AL163" s="499"/>
      <c r="AM163" s="499"/>
      <c r="AN163" s="499"/>
      <c r="AO163" s="499"/>
      <c r="AP163" s="499"/>
      <c r="AQ163" s="499"/>
      <c r="AR163" s="499"/>
      <c r="AS163" s="499"/>
      <c r="AT163" s="499"/>
      <c r="AU163" s="499"/>
      <c r="AV163" s="499"/>
      <c r="AW163" s="499"/>
      <c r="AX163" s="499"/>
      <c r="AY163" s="499"/>
      <c r="AZ163" s="499"/>
      <c r="BA163" s="499"/>
      <c r="BB163" s="499"/>
      <c r="BC163" s="499"/>
    </row>
    <row r="164" spans="1:55" ht="12.75" customHeight="1" outlineLevel="1">
      <c r="A164" s="191" t="s">
        <v>455</v>
      </c>
      <c r="B164" s="259">
        <v>1</v>
      </c>
      <c r="C164" s="294">
        <v>11570</v>
      </c>
      <c r="D164" s="295">
        <v>11720</v>
      </c>
      <c r="E164" s="263">
        <v>21</v>
      </c>
      <c r="F164" s="282">
        <v>11720</v>
      </c>
      <c r="G164" s="201">
        <v>-1.9400000000000001E-2</v>
      </c>
      <c r="H164" s="65">
        <v>12150</v>
      </c>
      <c r="I164" s="58">
        <v>12444</v>
      </c>
      <c r="J164" s="58">
        <v>11563</v>
      </c>
      <c r="K164" s="546">
        <v>11952</v>
      </c>
      <c r="L164" s="68">
        <v>281910361</v>
      </c>
      <c r="M164" s="61">
        <v>23991</v>
      </c>
      <c r="N164" s="68">
        <v>820</v>
      </c>
      <c r="O164" s="80">
        <v>45440.685590277775</v>
      </c>
      <c r="P164" s="122">
        <v>163</v>
      </c>
      <c r="Q164" s="76"/>
      <c r="R164" s="141">
        <v>0</v>
      </c>
      <c r="S164" s="153">
        <v>0</v>
      </c>
      <c r="T164" s="241">
        <v>0</v>
      </c>
      <c r="U164" s="241"/>
      <c r="V164" s="241"/>
      <c r="W164" s="217">
        <f t="shared" ref="W164" si="107">(V164*X164)</f>
        <v>0</v>
      </c>
      <c r="X164" s="150"/>
      <c r="Y164" s="127">
        <f>IF(D164&lt;&gt;0,($C165*(1-$AB$1))-$D164,0)</f>
        <v>20.825800000000527</v>
      </c>
      <c r="Z164" s="128"/>
      <c r="AA164" s="129"/>
      <c r="AB164" s="477"/>
      <c r="AC164" s="463"/>
      <c r="AD164" s="463"/>
      <c r="AE164" s="464"/>
      <c r="AF164" s="464"/>
      <c r="AG164" s="464"/>
      <c r="AH164" s="498"/>
      <c r="AI164" s="498"/>
      <c r="AJ164" s="499"/>
      <c r="AK164" s="499"/>
      <c r="AL164" s="499"/>
      <c r="AM164" s="499"/>
      <c r="AN164" s="499"/>
      <c r="AO164" s="499"/>
      <c r="AP164" s="499"/>
      <c r="AQ164" s="499"/>
      <c r="AR164" s="499"/>
      <c r="AS164" s="499"/>
      <c r="AT164" s="499"/>
      <c r="AU164" s="499"/>
      <c r="AV164" s="499"/>
      <c r="AW164" s="499"/>
      <c r="AX164" s="499"/>
      <c r="AY164" s="499"/>
      <c r="AZ164" s="499"/>
      <c r="BA164" s="499"/>
      <c r="BB164" s="499"/>
      <c r="BC164" s="499"/>
    </row>
    <row r="165" spans="1:55" ht="12.75" customHeight="1" outlineLevel="1">
      <c r="A165" s="110" t="s">
        <v>562</v>
      </c>
      <c r="B165" s="258">
        <v>5</v>
      </c>
      <c r="C165" s="296">
        <v>11742</v>
      </c>
      <c r="D165" s="296">
        <v>11777</v>
      </c>
      <c r="E165" s="258">
        <v>7</v>
      </c>
      <c r="F165" s="196">
        <v>11777</v>
      </c>
      <c r="G165" s="202">
        <v>-1.8200000000000001E-2</v>
      </c>
      <c r="H165" s="64">
        <v>11990</v>
      </c>
      <c r="I165" s="56">
        <v>12087</v>
      </c>
      <c r="J165" s="56">
        <v>11600</v>
      </c>
      <c r="K165" s="544">
        <v>11996</v>
      </c>
      <c r="L165" s="62">
        <v>966334806</v>
      </c>
      <c r="M165" s="59">
        <v>82302</v>
      </c>
      <c r="N165" s="62">
        <v>2986</v>
      </c>
      <c r="O165" s="81">
        <v>45440.708171296297</v>
      </c>
      <c r="P165" s="123">
        <v>164</v>
      </c>
      <c r="Q165" s="74"/>
      <c r="R165" s="140">
        <v>0</v>
      </c>
      <c r="S165" s="154">
        <v>0</v>
      </c>
      <c r="T165" s="242">
        <v>0</v>
      </c>
      <c r="U165" s="242"/>
      <c r="V165" s="242">
        <v>0</v>
      </c>
      <c r="W165" s="109">
        <f>V164*(D164/100)</f>
        <v>0</v>
      </c>
      <c r="X165" s="149"/>
      <c r="Y165" s="116" t="str">
        <f>IFERROR(INT(#REF!/(F164)),"")</f>
        <v/>
      </c>
      <c r="Z165" s="130"/>
      <c r="AA165" s="131"/>
      <c r="AB165" s="478"/>
      <c r="AC165" s="465"/>
      <c r="AD165" s="465"/>
      <c r="AE165" s="466"/>
      <c r="AF165" s="466"/>
      <c r="AG165" s="466"/>
      <c r="AH165" s="498"/>
      <c r="AI165" s="498"/>
      <c r="AJ165" s="499"/>
      <c r="AK165" s="499"/>
      <c r="AL165" s="499"/>
      <c r="AM165" s="499"/>
      <c r="AN165" s="499"/>
      <c r="AO165" s="499"/>
      <c r="AP165" s="499"/>
      <c r="AQ165" s="499"/>
      <c r="AR165" s="499"/>
      <c r="AS165" s="499"/>
      <c r="AT165" s="499"/>
      <c r="AU165" s="499"/>
      <c r="AV165" s="499"/>
      <c r="AW165" s="499"/>
      <c r="AX165" s="499"/>
      <c r="AY165" s="499"/>
      <c r="AZ165" s="499"/>
      <c r="BA165" s="499"/>
      <c r="BB165" s="499"/>
      <c r="BC165" s="499"/>
    </row>
    <row r="166" spans="1:55" ht="12.75" customHeight="1" outlineLevel="1">
      <c r="A166" s="190" t="s">
        <v>456</v>
      </c>
      <c r="B166" s="259"/>
      <c r="C166" s="294"/>
      <c r="D166" s="295"/>
      <c r="E166" s="263"/>
      <c r="F166" s="281"/>
      <c r="G166" s="201"/>
      <c r="H166" s="66"/>
      <c r="I166" s="57"/>
      <c r="J166" s="57"/>
      <c r="K166" s="543">
        <v>8.9879999999999995</v>
      </c>
      <c r="L166" s="67"/>
      <c r="M166" s="60"/>
      <c r="N166" s="67"/>
      <c r="O166" s="82"/>
      <c r="P166" s="122">
        <v>165</v>
      </c>
      <c r="Q166" s="75"/>
      <c r="R166" s="143">
        <v>0</v>
      </c>
      <c r="S166" s="155">
        <v>0</v>
      </c>
      <c r="T166" s="243">
        <v>0</v>
      </c>
      <c r="U166" s="243"/>
      <c r="V166" s="243"/>
      <c r="W166" s="218">
        <f t="shared" ref="W166" si="108">(V166*X166)</f>
        <v>0</v>
      </c>
      <c r="X166" s="152"/>
      <c r="Y166" s="132">
        <f>IF(D166&lt;&gt;0,($C167*(1-$AB$1))-$D166,0)</f>
        <v>0</v>
      </c>
      <c r="Z166" s="133" t="str">
        <f>IFERROR(IF(C166&lt;&gt;"",$AA$1/(D164/100)*(C166/100),""),"")</f>
        <v/>
      </c>
      <c r="AA166" s="134" t="str">
        <f t="shared" ref="AA166:AA167" si="109">IFERROR($AC$1/(D166/100)*(C164/100),"")</f>
        <v/>
      </c>
      <c r="AB166" s="477"/>
      <c r="AC166" s="463"/>
      <c r="AD166" s="463"/>
      <c r="AE166" s="464"/>
      <c r="AF166" s="464"/>
      <c r="AG166" s="464"/>
      <c r="AH166" s="498"/>
      <c r="AI166" s="498"/>
      <c r="AJ166" s="499"/>
      <c r="AK166" s="499"/>
      <c r="AL166" s="499"/>
      <c r="AM166" s="499"/>
      <c r="AN166" s="499"/>
      <c r="AO166" s="499"/>
      <c r="AP166" s="499"/>
      <c r="AQ166" s="499"/>
      <c r="AR166" s="499"/>
      <c r="AS166" s="499"/>
      <c r="AT166" s="499"/>
      <c r="AU166" s="499"/>
      <c r="AV166" s="499"/>
      <c r="AW166" s="499"/>
      <c r="AX166" s="499"/>
      <c r="AY166" s="499"/>
      <c r="AZ166" s="499"/>
      <c r="BA166" s="499"/>
      <c r="BB166" s="499"/>
      <c r="BC166" s="499"/>
    </row>
    <row r="167" spans="1:55" ht="12.75" customHeight="1" outlineLevel="1">
      <c r="A167" s="110" t="s">
        <v>563</v>
      </c>
      <c r="B167" s="258"/>
      <c r="C167" s="296"/>
      <c r="D167" s="296"/>
      <c r="E167" s="258"/>
      <c r="F167" s="196"/>
      <c r="G167" s="283"/>
      <c r="H167" s="64"/>
      <c r="I167" s="56"/>
      <c r="J167" s="56"/>
      <c r="K167" s="544">
        <v>8.7140000000000004</v>
      </c>
      <c r="L167" s="62"/>
      <c r="M167" s="59"/>
      <c r="N167" s="62"/>
      <c r="O167" s="81"/>
      <c r="P167" s="123">
        <v>166</v>
      </c>
      <c r="Q167" s="74"/>
      <c r="R167" s="140">
        <v>0</v>
      </c>
      <c r="S167" s="154">
        <v>0</v>
      </c>
      <c r="T167" s="242">
        <v>0</v>
      </c>
      <c r="U167" s="242"/>
      <c r="V167" s="242">
        <v>0</v>
      </c>
      <c r="W167" s="219">
        <f>V166*(F166/100)</f>
        <v>0</v>
      </c>
      <c r="X167" s="149"/>
      <c r="Y167" s="117" t="str">
        <f>IFERROR(INT(#REF!/(F166/100)),"")</f>
        <v/>
      </c>
      <c r="Z167" s="135" t="str">
        <f>IFERROR(IF(C167&lt;&gt;"",$AA$1/(D163/100)*(C167/100),""),"")</f>
        <v/>
      </c>
      <c r="AA167" s="136" t="str">
        <f t="shared" si="109"/>
        <v/>
      </c>
      <c r="AB167" s="478"/>
      <c r="AC167" s="465"/>
      <c r="AD167" s="465"/>
      <c r="AE167" s="466"/>
      <c r="AF167" s="466"/>
      <c r="AG167" s="466"/>
      <c r="AH167" s="498"/>
      <c r="AI167" s="498"/>
      <c r="AJ167" s="499"/>
      <c r="AK167" s="499"/>
      <c r="AL167" s="499"/>
      <c r="AM167" s="499"/>
      <c r="AN167" s="499"/>
      <c r="AO167" s="499"/>
      <c r="AP167" s="499"/>
      <c r="AQ167" s="499"/>
      <c r="AR167" s="499"/>
      <c r="AS167" s="499"/>
      <c r="AT167" s="499"/>
      <c r="AU167" s="499"/>
      <c r="AV167" s="499"/>
      <c r="AW167" s="499"/>
      <c r="AX167" s="499"/>
      <c r="AY167" s="499"/>
      <c r="AZ167" s="499"/>
      <c r="BA167" s="499"/>
      <c r="BB167" s="499"/>
      <c r="BC167" s="499"/>
    </row>
    <row r="168" spans="1:55" ht="12.75" customHeight="1" outlineLevel="1">
      <c r="A168" s="190" t="s">
        <v>457</v>
      </c>
      <c r="B168" s="259">
        <v>50</v>
      </c>
      <c r="C168" s="294">
        <v>9.8000000000000007</v>
      </c>
      <c r="D168" s="295">
        <v>9.84</v>
      </c>
      <c r="E168" s="263">
        <v>45</v>
      </c>
      <c r="F168" s="282">
        <v>9.83</v>
      </c>
      <c r="G168" s="201">
        <v>-4.0000000000000001E-3</v>
      </c>
      <c r="H168" s="66">
        <v>9.9</v>
      </c>
      <c r="I168" s="57">
        <v>9.9700000000000006</v>
      </c>
      <c r="J168" s="57">
        <v>9.7100000000000009</v>
      </c>
      <c r="K168" s="543">
        <v>9.8699999999999992</v>
      </c>
      <c r="L168" s="67">
        <v>11500</v>
      </c>
      <c r="M168" s="60">
        <v>1169</v>
      </c>
      <c r="N168" s="67">
        <v>88</v>
      </c>
      <c r="O168" s="82">
        <v>45440.685312499998</v>
      </c>
      <c r="P168" s="122">
        <v>167</v>
      </c>
      <c r="Q168" s="75"/>
      <c r="R168" s="143">
        <v>0</v>
      </c>
      <c r="S168" s="155">
        <v>0</v>
      </c>
      <c r="T168" s="243">
        <v>0</v>
      </c>
      <c r="U168" s="243"/>
      <c r="V168" s="243"/>
      <c r="W168" s="220">
        <f t="shared" ref="W168" si="110">(V168*X168)</f>
        <v>0</v>
      </c>
      <c r="X168" s="151"/>
      <c r="Y168" s="137">
        <f>IF(D168&lt;&gt;0,($C169*(1-$AB$1))-$D168,0)</f>
        <v>-0.13097099999999884</v>
      </c>
      <c r="Z168" s="138">
        <f>IFERROR(IF(C168&lt;&gt;"",$AA$1/(D164/100)*(C168/100),""),"")</f>
        <v>0.99904978446330517</v>
      </c>
      <c r="AA168" s="139">
        <f t="shared" ref="AA168:AA169" si="111">IFERROR($AC$1/(D168/100)*(C164/100),"")</f>
        <v>1175.8130081300812</v>
      </c>
      <c r="AB168" s="477"/>
      <c r="AC168" s="463"/>
      <c r="AD168" s="463"/>
      <c r="AE168" s="464"/>
      <c r="AF168" s="464"/>
      <c r="AG168" s="464"/>
      <c r="AH168" s="498"/>
      <c r="AI168" s="498"/>
      <c r="AJ168" s="499"/>
      <c r="AK168" s="499"/>
      <c r="AL168" s="499"/>
      <c r="AM168" s="499"/>
      <c r="AN168" s="499"/>
      <c r="AO168" s="499"/>
      <c r="AP168" s="499"/>
      <c r="AQ168" s="499"/>
      <c r="AR168" s="499"/>
      <c r="AS168" s="499"/>
      <c r="AT168" s="499"/>
      <c r="AU168" s="499"/>
      <c r="AV168" s="499"/>
      <c r="AW168" s="499"/>
      <c r="AX168" s="499"/>
      <c r="AY168" s="499"/>
      <c r="AZ168" s="499"/>
      <c r="BA168" s="499"/>
      <c r="BB168" s="499"/>
      <c r="BC168" s="499"/>
    </row>
    <row r="169" spans="1:55" ht="12.75" customHeight="1" outlineLevel="1">
      <c r="A169" s="176" t="s">
        <v>564</v>
      </c>
      <c r="B169" s="297">
        <v>3</v>
      </c>
      <c r="C169" s="298">
        <v>9.7100000000000009</v>
      </c>
      <c r="D169" s="298">
        <v>9.85</v>
      </c>
      <c r="E169" s="297">
        <v>56</v>
      </c>
      <c r="F169" s="197">
        <v>9.7799999999999994</v>
      </c>
      <c r="G169" s="204">
        <v>-1.01E-2</v>
      </c>
      <c r="H169" s="177">
        <v>9.89</v>
      </c>
      <c r="I169" s="178">
        <v>10</v>
      </c>
      <c r="J169" s="178">
        <v>9.61</v>
      </c>
      <c r="K169" s="545">
        <v>9.8800000000000008</v>
      </c>
      <c r="L169" s="181">
        <v>67727</v>
      </c>
      <c r="M169" s="180">
        <v>6923</v>
      </c>
      <c r="N169" s="181">
        <v>396</v>
      </c>
      <c r="O169" s="182">
        <v>45440.704502314817</v>
      </c>
      <c r="P169" s="254">
        <v>168</v>
      </c>
      <c r="Q169" s="183"/>
      <c r="R169" s="184">
        <v>0</v>
      </c>
      <c r="S169" s="185">
        <v>0</v>
      </c>
      <c r="T169" s="244">
        <v>0</v>
      </c>
      <c r="U169" s="244"/>
      <c r="V169" s="244">
        <v>0</v>
      </c>
      <c r="W169" s="222">
        <f>V168*(C168/100)</f>
        <v>0</v>
      </c>
      <c r="X169" s="160"/>
      <c r="Y169" s="172" t="str">
        <f>IFERROR(INT(#REF!/(F168)),"")</f>
        <v/>
      </c>
      <c r="Z169" s="173">
        <f>IFERROR(IF(C169&lt;&gt;"",$AA$1/(D165/100)*(C169/100),""),"")</f>
        <v>0.98508390040484894</v>
      </c>
      <c r="AA169" s="174">
        <f t="shared" si="111"/>
        <v>1192.0812182741117</v>
      </c>
      <c r="AB169" s="478"/>
      <c r="AC169" s="465"/>
      <c r="AD169" s="465"/>
      <c r="AE169" s="466"/>
      <c r="AF169" s="466"/>
      <c r="AG169" s="466"/>
      <c r="AH169" s="498"/>
      <c r="AI169" s="498"/>
      <c r="AJ169" s="499"/>
      <c r="AK169" s="499"/>
      <c r="AL169" s="499"/>
      <c r="AM169" s="499"/>
      <c r="AN169" s="499"/>
      <c r="AO169" s="499"/>
      <c r="AP169" s="499"/>
      <c r="AQ169" s="499"/>
      <c r="AR169" s="499"/>
      <c r="AS169" s="499"/>
      <c r="AT169" s="499"/>
      <c r="AU169" s="499"/>
      <c r="AV169" s="499"/>
      <c r="AW169" s="499"/>
      <c r="AX169" s="499"/>
      <c r="AY169" s="499"/>
      <c r="AZ169" s="499"/>
      <c r="BA169" s="499"/>
      <c r="BB169" s="499"/>
      <c r="BC169" s="499"/>
    </row>
    <row r="170" spans="1:55" ht="12.75" customHeight="1" outlineLevel="1">
      <c r="A170" s="191" t="s">
        <v>458</v>
      </c>
      <c r="B170" s="259">
        <v>510</v>
      </c>
      <c r="C170" s="294">
        <v>1546</v>
      </c>
      <c r="D170" s="295">
        <v>1555</v>
      </c>
      <c r="E170" s="263">
        <v>52</v>
      </c>
      <c r="F170" s="281">
        <v>1555</v>
      </c>
      <c r="G170" s="201">
        <v>-1.9E-3</v>
      </c>
      <c r="H170" s="65">
        <v>1600</v>
      </c>
      <c r="I170" s="58">
        <v>1624</v>
      </c>
      <c r="J170" s="58">
        <v>1530</v>
      </c>
      <c r="K170" s="546">
        <v>1558</v>
      </c>
      <c r="L170" s="68">
        <v>37514723</v>
      </c>
      <c r="M170" s="61">
        <v>24309</v>
      </c>
      <c r="N170" s="68">
        <v>771</v>
      </c>
      <c r="O170" s="80">
        <v>45440.687372685185</v>
      </c>
      <c r="P170" s="122">
        <v>169</v>
      </c>
      <c r="Q170" s="76"/>
      <c r="R170" s="141">
        <v>0</v>
      </c>
      <c r="S170" s="153">
        <v>0</v>
      </c>
      <c r="T170" s="241">
        <v>0</v>
      </c>
      <c r="U170" s="241"/>
      <c r="V170" s="241"/>
      <c r="W170" s="217">
        <f t="shared" ref="W170" si="112">(V170*X170)</f>
        <v>0</v>
      </c>
      <c r="X170" s="150"/>
      <c r="Y170" s="127">
        <f>IF(D170&lt;&gt;0,($C171*(1-$AB$1))-$D170,0)</f>
        <v>-5.1549999999999727</v>
      </c>
      <c r="Z170" s="128"/>
      <c r="AA170" s="129"/>
      <c r="AB170" s="477"/>
      <c r="AC170" s="463"/>
      <c r="AD170" s="463"/>
      <c r="AE170" s="464"/>
      <c r="AF170" s="464"/>
      <c r="AG170" s="464"/>
      <c r="AH170" s="498"/>
      <c r="AI170" s="498"/>
      <c r="AJ170" s="499"/>
      <c r="AK170" s="499"/>
      <c r="AL170" s="499"/>
      <c r="AM170" s="499"/>
      <c r="AN170" s="499"/>
      <c r="AO170" s="499"/>
      <c r="AP170" s="499"/>
      <c r="AQ170" s="499"/>
      <c r="AR170" s="499"/>
      <c r="AS170" s="499"/>
      <c r="AT170" s="499"/>
      <c r="AU170" s="499"/>
      <c r="AV170" s="499"/>
      <c r="AW170" s="499"/>
      <c r="AX170" s="499"/>
      <c r="AY170" s="499"/>
      <c r="AZ170" s="499"/>
      <c r="BA170" s="499"/>
      <c r="BB170" s="499"/>
      <c r="BC170" s="499"/>
    </row>
    <row r="171" spans="1:55" ht="12.75" customHeight="1" outlineLevel="1">
      <c r="A171" s="110" t="s">
        <v>565</v>
      </c>
      <c r="B171" s="258">
        <v>32</v>
      </c>
      <c r="C171" s="296">
        <v>1550</v>
      </c>
      <c r="D171" s="296">
        <v>1569</v>
      </c>
      <c r="E171" s="258">
        <v>345</v>
      </c>
      <c r="F171" s="196">
        <v>1569</v>
      </c>
      <c r="G171" s="202">
        <v>-2.8000000000000004E-3</v>
      </c>
      <c r="H171" s="64">
        <v>1580</v>
      </c>
      <c r="I171" s="56">
        <v>1594.5</v>
      </c>
      <c r="J171" s="56">
        <v>1530</v>
      </c>
      <c r="K171" s="544">
        <v>1573.5</v>
      </c>
      <c r="L171" s="62">
        <v>313993377</v>
      </c>
      <c r="M171" s="59">
        <v>202314</v>
      </c>
      <c r="N171" s="62">
        <v>3555</v>
      </c>
      <c r="O171" s="81">
        <v>45440.708020833335</v>
      </c>
      <c r="P171" s="123">
        <v>170</v>
      </c>
      <c r="Q171" s="74"/>
      <c r="R171" s="140">
        <v>0</v>
      </c>
      <c r="S171" s="154">
        <v>0</v>
      </c>
      <c r="T171" s="242">
        <v>0</v>
      </c>
      <c r="U171" s="242"/>
      <c r="V171" s="242">
        <v>0</v>
      </c>
      <c r="W171" s="109">
        <f>V170*(D170/100)</f>
        <v>0</v>
      </c>
      <c r="X171" s="149"/>
      <c r="Y171" s="116" t="str">
        <f>IFERROR(INT(#REF!/(F170)),"")</f>
        <v/>
      </c>
      <c r="Z171" s="130"/>
      <c r="AA171" s="131"/>
      <c r="AB171" s="478"/>
      <c r="AC171" s="465"/>
      <c r="AD171" s="465"/>
      <c r="AE171" s="466"/>
      <c r="AF171" s="466"/>
      <c r="AG171" s="466"/>
      <c r="AH171" s="498"/>
      <c r="AI171" s="498"/>
      <c r="AJ171" s="499"/>
      <c r="AK171" s="499"/>
      <c r="AL171" s="499"/>
      <c r="AM171" s="499"/>
      <c r="AN171" s="499"/>
      <c r="AO171" s="499"/>
      <c r="AP171" s="499"/>
      <c r="AQ171" s="499"/>
      <c r="AR171" s="499"/>
      <c r="AS171" s="499"/>
      <c r="AT171" s="499"/>
      <c r="AU171" s="499"/>
      <c r="AV171" s="499"/>
      <c r="AW171" s="499"/>
      <c r="AX171" s="499"/>
      <c r="AY171" s="499"/>
      <c r="AZ171" s="499"/>
      <c r="BA171" s="499"/>
      <c r="BB171" s="499"/>
      <c r="BC171" s="499"/>
    </row>
    <row r="172" spans="1:55" ht="12.75" customHeight="1" outlineLevel="1">
      <c r="A172" s="190" t="s">
        <v>459</v>
      </c>
      <c r="B172" s="259"/>
      <c r="C172" s="294"/>
      <c r="D172" s="295"/>
      <c r="E172" s="263"/>
      <c r="F172" s="281"/>
      <c r="G172" s="201"/>
      <c r="H172" s="66"/>
      <c r="I172" s="57"/>
      <c r="J172" s="57"/>
      <c r="K172" s="543">
        <v>1.3</v>
      </c>
      <c r="L172" s="67"/>
      <c r="M172" s="60"/>
      <c r="N172" s="67"/>
      <c r="O172" s="82"/>
      <c r="P172" s="122">
        <v>171</v>
      </c>
      <c r="Q172" s="75"/>
      <c r="R172" s="143">
        <v>0</v>
      </c>
      <c r="S172" s="155">
        <v>0</v>
      </c>
      <c r="T172" s="243">
        <v>0</v>
      </c>
      <c r="U172" s="243"/>
      <c r="V172" s="243"/>
      <c r="W172" s="218">
        <f t="shared" ref="W172" si="113">(V172*X172)</f>
        <v>0</v>
      </c>
      <c r="X172" s="152"/>
      <c r="Y172" s="132">
        <f>IF(D172&lt;&gt;0,($C173*(1-$AB$1))-$D172,0)</f>
        <v>0</v>
      </c>
      <c r="Z172" s="133" t="str">
        <f>IFERROR(IF(C172&lt;&gt;"",$AA$1/(D170/100)*(C172/100),""),"")</f>
        <v/>
      </c>
      <c r="AA172" s="134" t="str">
        <f t="shared" ref="AA172:AA173" si="114">IFERROR($AC$1/(D172/100)*(C170/100),"")</f>
        <v/>
      </c>
      <c r="AB172" s="477"/>
      <c r="AC172" s="463"/>
      <c r="AD172" s="463"/>
      <c r="AE172" s="464"/>
      <c r="AF172" s="464"/>
      <c r="AG172" s="464"/>
      <c r="AH172" s="498"/>
      <c r="AI172" s="498"/>
      <c r="AJ172" s="499"/>
      <c r="AK172" s="499"/>
      <c r="AL172" s="499"/>
      <c r="AM172" s="499"/>
      <c r="AN172" s="499"/>
      <c r="AO172" s="499"/>
      <c r="AP172" s="499"/>
      <c r="AQ172" s="499"/>
      <c r="AR172" s="499"/>
      <c r="AS172" s="499"/>
      <c r="AT172" s="499"/>
      <c r="AU172" s="499"/>
      <c r="AV172" s="499"/>
      <c r="AW172" s="499"/>
      <c r="AX172" s="499"/>
      <c r="AY172" s="499"/>
      <c r="AZ172" s="499"/>
      <c r="BA172" s="499"/>
      <c r="BB172" s="499"/>
      <c r="BC172" s="499"/>
    </row>
    <row r="173" spans="1:55" ht="12.75" customHeight="1" outlineLevel="1">
      <c r="A173" s="110" t="s">
        <v>566</v>
      </c>
      <c r="B173" s="258"/>
      <c r="C173" s="296"/>
      <c r="D173" s="296"/>
      <c r="E173" s="258"/>
      <c r="F173" s="196"/>
      <c r="G173" s="283"/>
      <c r="H173" s="64"/>
      <c r="I173" s="56"/>
      <c r="J173" s="56"/>
      <c r="K173" s="544">
        <v>0.91200000000000003</v>
      </c>
      <c r="L173" s="62"/>
      <c r="M173" s="59"/>
      <c r="N173" s="62"/>
      <c r="O173" s="81"/>
      <c r="P173" s="123">
        <v>172</v>
      </c>
      <c r="Q173" s="74"/>
      <c r="R173" s="140">
        <v>0</v>
      </c>
      <c r="S173" s="154">
        <v>0</v>
      </c>
      <c r="T173" s="242">
        <v>0</v>
      </c>
      <c r="U173" s="242"/>
      <c r="V173" s="242">
        <v>0</v>
      </c>
      <c r="W173" s="219">
        <f>V172*(F172/100)</f>
        <v>0</v>
      </c>
      <c r="X173" s="149"/>
      <c r="Y173" s="117" t="str">
        <f>IFERROR(INT(#REF!/(F172/100)),"")</f>
        <v/>
      </c>
      <c r="Z173" s="135" t="str">
        <f>IFERROR(IF(C173&lt;&gt;"",$AA$1/(D169/100)*(C173/100),""),"")</f>
        <v/>
      </c>
      <c r="AA173" s="136" t="str">
        <f t="shared" si="114"/>
        <v/>
      </c>
      <c r="AB173" s="478"/>
      <c r="AC173" s="465"/>
      <c r="AD173" s="465"/>
      <c r="AE173" s="466"/>
      <c r="AF173" s="466"/>
      <c r="AG173" s="466"/>
      <c r="AH173" s="498"/>
      <c r="AI173" s="498"/>
      <c r="AJ173" s="499"/>
      <c r="AK173" s="499"/>
      <c r="AL173" s="499"/>
      <c r="AM173" s="499"/>
      <c r="AN173" s="499"/>
      <c r="AO173" s="499"/>
      <c r="AP173" s="499"/>
      <c r="AQ173" s="499"/>
      <c r="AR173" s="499"/>
      <c r="AS173" s="499"/>
      <c r="AT173" s="499"/>
      <c r="AU173" s="499"/>
      <c r="AV173" s="499"/>
      <c r="AW173" s="499"/>
      <c r="AX173" s="499"/>
      <c r="AY173" s="499"/>
      <c r="AZ173" s="499"/>
      <c r="BA173" s="499"/>
      <c r="BB173" s="499"/>
      <c r="BC173" s="499"/>
    </row>
    <row r="174" spans="1:55" ht="12.75" customHeight="1" outlineLevel="1">
      <c r="A174" s="190" t="s">
        <v>460</v>
      </c>
      <c r="B174" s="259">
        <v>50</v>
      </c>
      <c r="C174" s="294">
        <v>1.29</v>
      </c>
      <c r="D174" s="295">
        <v>1.3</v>
      </c>
      <c r="E174" s="263">
        <v>465</v>
      </c>
      <c r="F174" s="282">
        <v>1.3</v>
      </c>
      <c r="G174" s="201">
        <v>-1.5300000000000001E-2</v>
      </c>
      <c r="H174" s="66">
        <v>1.31</v>
      </c>
      <c r="I174" s="57">
        <v>1.32</v>
      </c>
      <c r="J174" s="57">
        <v>1.28</v>
      </c>
      <c r="K174" s="543">
        <v>1.3</v>
      </c>
      <c r="L174" s="67">
        <v>5108</v>
      </c>
      <c r="M174" s="60">
        <v>3932</v>
      </c>
      <c r="N174" s="67">
        <v>79</v>
      </c>
      <c r="O174" s="82">
        <v>45440.682627314818</v>
      </c>
      <c r="P174" s="122">
        <v>173</v>
      </c>
      <c r="Q174" s="75"/>
      <c r="R174" s="143">
        <v>0</v>
      </c>
      <c r="S174" s="155">
        <v>0</v>
      </c>
      <c r="T174" s="243">
        <v>0</v>
      </c>
      <c r="U174" s="243"/>
      <c r="V174" s="243"/>
      <c r="W174" s="220">
        <f t="shared" ref="W174" si="115">(V174*X174)</f>
        <v>0</v>
      </c>
      <c r="X174" s="151"/>
      <c r="Y174" s="137">
        <f>IF(D174&lt;&gt;0,($C175*(1-$AB$1))-$D174,0)</f>
        <v>-1.0129000000000055E-2</v>
      </c>
      <c r="Z174" s="138">
        <f>IFERROR(IF(C174&lt;&gt;"",$AA$1/(D170/100)*(C174/100),""),"")</f>
        <v>0.99116962276683629</v>
      </c>
      <c r="AA174" s="139">
        <f t="shared" ref="AA174:AA175" si="116">IFERROR($AC$1/(D174/100)*(C170/100),"")</f>
        <v>1189.2307692307693</v>
      </c>
      <c r="AB174" s="477"/>
      <c r="AC174" s="463"/>
      <c r="AD174" s="463"/>
      <c r="AE174" s="464"/>
      <c r="AF174" s="464"/>
      <c r="AG174" s="464"/>
      <c r="AH174" s="498"/>
      <c r="AI174" s="498"/>
      <c r="AJ174" s="499"/>
      <c r="AK174" s="499"/>
      <c r="AL174" s="499"/>
      <c r="AM174" s="499"/>
      <c r="AN174" s="499"/>
      <c r="AO174" s="499"/>
      <c r="AP174" s="499"/>
      <c r="AQ174" s="499"/>
      <c r="AR174" s="499"/>
      <c r="AS174" s="499"/>
      <c r="AT174" s="499"/>
      <c r="AU174" s="499"/>
      <c r="AV174" s="499"/>
      <c r="AW174" s="499"/>
      <c r="AX174" s="499"/>
      <c r="AY174" s="499"/>
      <c r="AZ174" s="499"/>
      <c r="BA174" s="499"/>
      <c r="BB174" s="499"/>
      <c r="BC174" s="499"/>
    </row>
    <row r="175" spans="1:55" ht="12.75" customHeight="1" outlineLevel="1">
      <c r="A175" s="176" t="s">
        <v>567</v>
      </c>
      <c r="B175" s="297">
        <v>104</v>
      </c>
      <c r="C175" s="298">
        <v>1.29</v>
      </c>
      <c r="D175" s="298">
        <v>1.33</v>
      </c>
      <c r="E175" s="297">
        <v>107</v>
      </c>
      <c r="F175" s="197">
        <v>1.32</v>
      </c>
      <c r="G175" s="204">
        <v>-7.4999999999999997E-3</v>
      </c>
      <c r="H175" s="177">
        <v>1.35</v>
      </c>
      <c r="I175" s="178">
        <v>1.35</v>
      </c>
      <c r="J175" s="178">
        <v>1.28</v>
      </c>
      <c r="K175" s="545">
        <v>1.32</v>
      </c>
      <c r="L175" s="181">
        <v>34565</v>
      </c>
      <c r="M175" s="180">
        <v>26469</v>
      </c>
      <c r="N175" s="181">
        <v>313</v>
      </c>
      <c r="O175" s="182">
        <v>45440.705057870371</v>
      </c>
      <c r="P175" s="254">
        <v>174</v>
      </c>
      <c r="Q175" s="183"/>
      <c r="R175" s="184">
        <v>0</v>
      </c>
      <c r="S175" s="185">
        <v>0</v>
      </c>
      <c r="T175" s="244">
        <v>0</v>
      </c>
      <c r="U175" s="244"/>
      <c r="V175" s="244">
        <v>0</v>
      </c>
      <c r="W175" s="222">
        <f>V174*(C174/100)</f>
        <v>0</v>
      </c>
      <c r="X175" s="160"/>
      <c r="Y175" s="172" t="str">
        <f>IFERROR(INT(#REF!/(F174)),"")</f>
        <v/>
      </c>
      <c r="Z175" s="173">
        <f>IFERROR(IF(C175&lt;&gt;"",$AA$1/(D171/100)*(C175/100),""),"")</f>
        <v>0.9823255343546401</v>
      </c>
      <c r="AA175" s="174">
        <f t="shared" si="116"/>
        <v>1165.4135338345864</v>
      </c>
      <c r="AB175" s="478"/>
      <c r="AC175" s="465"/>
      <c r="AD175" s="465"/>
      <c r="AE175" s="466"/>
      <c r="AF175" s="466"/>
      <c r="AG175" s="466"/>
      <c r="AH175" s="498"/>
      <c r="AI175" s="498"/>
      <c r="AJ175" s="499"/>
      <c r="AK175" s="499"/>
      <c r="AL175" s="499"/>
      <c r="AM175" s="499"/>
      <c r="AN175" s="499"/>
      <c r="AO175" s="499"/>
      <c r="AP175" s="499"/>
      <c r="AQ175" s="499"/>
      <c r="AR175" s="499"/>
      <c r="AS175" s="499"/>
      <c r="AT175" s="499"/>
      <c r="AU175" s="499"/>
      <c r="AV175" s="499"/>
      <c r="AW175" s="499"/>
      <c r="AX175" s="499"/>
      <c r="AY175" s="499"/>
      <c r="AZ175" s="499"/>
      <c r="BA175" s="499"/>
      <c r="BB175" s="499"/>
      <c r="BC175" s="499"/>
    </row>
    <row r="176" spans="1:55" ht="12.75" customHeight="1" outlineLevel="1">
      <c r="A176" s="191" t="s">
        <v>461</v>
      </c>
      <c r="B176" s="259">
        <v>2</v>
      </c>
      <c r="C176" s="294">
        <v>15085</v>
      </c>
      <c r="D176" s="295">
        <v>15140</v>
      </c>
      <c r="E176" s="263">
        <v>56</v>
      </c>
      <c r="F176" s="281">
        <v>15140</v>
      </c>
      <c r="G176" s="201">
        <v>-1.4499999999999999E-2</v>
      </c>
      <c r="H176" s="65">
        <v>15500</v>
      </c>
      <c r="I176" s="58">
        <v>15561.5</v>
      </c>
      <c r="J176" s="58">
        <v>15054</v>
      </c>
      <c r="K176" s="546">
        <v>15363.5</v>
      </c>
      <c r="L176" s="68">
        <v>314683149</v>
      </c>
      <c r="M176" s="61">
        <v>20643</v>
      </c>
      <c r="N176" s="68">
        <v>590</v>
      </c>
      <c r="O176" s="80">
        <v>45440.686562499999</v>
      </c>
      <c r="P176" s="122">
        <v>175</v>
      </c>
      <c r="Q176" s="76"/>
      <c r="R176" s="141">
        <v>0</v>
      </c>
      <c r="S176" s="153">
        <v>0</v>
      </c>
      <c r="T176" s="241">
        <v>0</v>
      </c>
      <c r="U176" s="241"/>
      <c r="V176" s="241"/>
      <c r="W176" s="217">
        <f t="shared" ref="W176" si="117">(V176*X176)</f>
        <v>0</v>
      </c>
      <c r="X176" s="150"/>
      <c r="Y176" s="127">
        <f>IF(D176&lt;&gt;0,($C177*(1-$AB$1))-$D176,0)</f>
        <v>84.477399999999761</v>
      </c>
      <c r="Z176" s="128"/>
      <c r="AA176" s="129"/>
      <c r="AB176" s="477"/>
      <c r="AC176" s="463"/>
      <c r="AD176" s="463"/>
      <c r="AE176" s="464"/>
      <c r="AF176" s="464"/>
      <c r="AG176" s="464"/>
      <c r="AH176" s="498"/>
      <c r="AI176" s="498"/>
      <c r="AJ176" s="499"/>
      <c r="AK176" s="499"/>
      <c r="AL176" s="499"/>
      <c r="AM176" s="499"/>
      <c r="AN176" s="499"/>
      <c r="AO176" s="499"/>
      <c r="AP176" s="499"/>
      <c r="AQ176" s="499"/>
      <c r="AR176" s="499"/>
      <c r="AS176" s="499"/>
      <c r="AT176" s="499"/>
      <c r="AU176" s="499"/>
      <c r="AV176" s="499"/>
      <c r="AW176" s="499"/>
      <c r="AX176" s="499"/>
      <c r="AY176" s="499"/>
      <c r="AZ176" s="499"/>
      <c r="BA176" s="499"/>
      <c r="BB176" s="499"/>
      <c r="BC176" s="499"/>
    </row>
    <row r="177" spans="1:55" ht="12.75" customHeight="1" outlineLevel="1">
      <c r="A177" s="110" t="s">
        <v>568</v>
      </c>
      <c r="B177" s="258">
        <v>1020</v>
      </c>
      <c r="C177" s="296">
        <v>15226</v>
      </c>
      <c r="D177" s="296">
        <v>15316.5</v>
      </c>
      <c r="E177" s="258">
        <v>4</v>
      </c>
      <c r="F177" s="196">
        <v>15256.5</v>
      </c>
      <c r="G177" s="202">
        <v>-1.1399999999999999E-2</v>
      </c>
      <c r="H177" s="64">
        <v>15401</v>
      </c>
      <c r="I177" s="56">
        <v>15600</v>
      </c>
      <c r="J177" s="56">
        <v>15074</v>
      </c>
      <c r="K177" s="544">
        <v>15432.5</v>
      </c>
      <c r="L177" s="62">
        <v>2023562044</v>
      </c>
      <c r="M177" s="59">
        <v>133441</v>
      </c>
      <c r="N177" s="62">
        <v>2201</v>
      </c>
      <c r="O177" s="81">
        <v>45440.708032407405</v>
      </c>
      <c r="P177" s="123">
        <v>176</v>
      </c>
      <c r="Q177" s="74"/>
      <c r="R177" s="140">
        <v>0</v>
      </c>
      <c r="S177" s="154">
        <v>0</v>
      </c>
      <c r="T177" s="242">
        <v>0</v>
      </c>
      <c r="U177" s="242"/>
      <c r="V177" s="242">
        <v>0</v>
      </c>
      <c r="W177" s="109">
        <f>V176*(D176/100)</f>
        <v>0</v>
      </c>
      <c r="X177" s="149"/>
      <c r="Y177" s="116" t="str">
        <f>IFERROR(INT(#REF!/(F176)),"")</f>
        <v/>
      </c>
      <c r="Z177" s="130"/>
      <c r="AA177" s="131"/>
      <c r="AB177" s="478"/>
      <c r="AC177" s="465"/>
      <c r="AD177" s="465"/>
      <c r="AE177" s="466"/>
      <c r="AF177" s="466"/>
      <c r="AG177" s="466"/>
      <c r="AH177" s="498"/>
      <c r="AI177" s="498"/>
      <c r="AJ177" s="499"/>
      <c r="AK177" s="499"/>
      <c r="AL177" s="499"/>
      <c r="AM177" s="499"/>
      <c r="AN177" s="499"/>
      <c r="AO177" s="499"/>
      <c r="AP177" s="499"/>
      <c r="AQ177" s="499"/>
      <c r="AR177" s="499"/>
      <c r="AS177" s="499"/>
      <c r="AT177" s="499"/>
      <c r="AU177" s="499"/>
      <c r="AV177" s="499"/>
      <c r="AW177" s="499"/>
      <c r="AX177" s="499"/>
      <c r="AY177" s="499"/>
      <c r="AZ177" s="499"/>
      <c r="BA177" s="499"/>
      <c r="BB177" s="499"/>
      <c r="BC177" s="499"/>
    </row>
    <row r="178" spans="1:55" ht="12.75" customHeight="1" outlineLevel="1">
      <c r="A178" s="190" t="s">
        <v>462</v>
      </c>
      <c r="B178" s="259"/>
      <c r="C178" s="294"/>
      <c r="D178" s="295"/>
      <c r="E178" s="263"/>
      <c r="F178" s="281"/>
      <c r="G178" s="201"/>
      <c r="H178" s="66"/>
      <c r="I178" s="57"/>
      <c r="J178" s="57"/>
      <c r="K178" s="543">
        <v>12.35</v>
      </c>
      <c r="L178" s="67"/>
      <c r="M178" s="60"/>
      <c r="N178" s="67"/>
      <c r="O178" s="82"/>
      <c r="P178" s="122">
        <v>177</v>
      </c>
      <c r="Q178" s="75"/>
      <c r="R178" s="143">
        <v>0</v>
      </c>
      <c r="S178" s="155">
        <v>0</v>
      </c>
      <c r="T178" s="243">
        <v>0</v>
      </c>
      <c r="U178" s="243"/>
      <c r="V178" s="243"/>
      <c r="W178" s="218">
        <f t="shared" ref="W178" si="118">(V178*X178)</f>
        <v>0</v>
      </c>
      <c r="X178" s="152"/>
      <c r="Y178" s="132">
        <f>IF(D178&lt;&gt;0,($C179*(1-$AB$1))-$D178,0)</f>
        <v>0</v>
      </c>
      <c r="Z178" s="133" t="str">
        <f>IFERROR(IF(C178&lt;&gt;"",$AA$1/(D176/100)*(C178/100),""),"")</f>
        <v/>
      </c>
      <c r="AA178" s="134" t="str">
        <f t="shared" ref="AA178:AA179" si="119">IFERROR($AC$1/(D178/100)*(C176/100),"")</f>
        <v/>
      </c>
      <c r="AB178" s="477"/>
      <c r="AC178" s="463"/>
      <c r="AD178" s="463"/>
      <c r="AE178" s="464"/>
      <c r="AF178" s="464"/>
      <c r="AG178" s="464"/>
      <c r="AH178" s="498"/>
      <c r="AI178" s="498"/>
      <c r="AJ178" s="499"/>
      <c r="AK178" s="499"/>
      <c r="AL178" s="499"/>
      <c r="AM178" s="499"/>
      <c r="AN178" s="499"/>
      <c r="AO178" s="499"/>
      <c r="AP178" s="499"/>
      <c r="AQ178" s="499"/>
      <c r="AR178" s="499"/>
      <c r="AS178" s="499"/>
      <c r="AT178" s="499"/>
      <c r="AU178" s="499"/>
      <c r="AV178" s="499"/>
      <c r="AW178" s="499"/>
      <c r="AX178" s="499"/>
      <c r="AY178" s="499"/>
      <c r="AZ178" s="499"/>
      <c r="BA178" s="499"/>
      <c r="BB178" s="499"/>
      <c r="BC178" s="499"/>
    </row>
    <row r="179" spans="1:55" ht="12.75" customHeight="1" outlineLevel="1">
      <c r="A179" s="110" t="s">
        <v>569</v>
      </c>
      <c r="B179" s="258"/>
      <c r="C179" s="296"/>
      <c r="D179" s="296"/>
      <c r="E179" s="258"/>
      <c r="F179" s="196"/>
      <c r="G179" s="283"/>
      <c r="H179" s="64"/>
      <c r="I179" s="56"/>
      <c r="J179" s="56"/>
      <c r="K179" s="544">
        <v>12.6</v>
      </c>
      <c r="L179" s="62"/>
      <c r="M179" s="59"/>
      <c r="N179" s="62"/>
      <c r="O179" s="81"/>
      <c r="P179" s="123">
        <v>178</v>
      </c>
      <c r="Q179" s="74"/>
      <c r="R179" s="140">
        <v>0</v>
      </c>
      <c r="S179" s="154">
        <v>0</v>
      </c>
      <c r="T179" s="242">
        <v>0</v>
      </c>
      <c r="U179" s="242"/>
      <c r="V179" s="242">
        <v>0</v>
      </c>
      <c r="W179" s="219">
        <f>V178*(F178/100)</f>
        <v>0</v>
      </c>
      <c r="X179" s="149"/>
      <c r="Y179" s="117" t="str">
        <f>IFERROR(INT(#REF!/(F178/100)),"")</f>
        <v/>
      </c>
      <c r="Z179" s="135" t="str">
        <f>IFERROR(IF(C179&lt;&gt;"",$AA$1/(D175/100)*(C179/100),""),"")</f>
        <v/>
      </c>
      <c r="AA179" s="136" t="str">
        <f t="shared" si="119"/>
        <v/>
      </c>
      <c r="AB179" s="478"/>
      <c r="AC179" s="465"/>
      <c r="AD179" s="465"/>
      <c r="AE179" s="466"/>
      <c r="AF179" s="466"/>
      <c r="AG179" s="466"/>
      <c r="AH179" s="498"/>
      <c r="AI179" s="498"/>
      <c r="AJ179" s="499"/>
      <c r="AK179" s="499"/>
      <c r="AL179" s="499"/>
      <c r="AM179" s="499"/>
      <c r="AN179" s="499"/>
      <c r="AO179" s="499"/>
      <c r="AP179" s="499"/>
      <c r="AQ179" s="499"/>
      <c r="AR179" s="499"/>
      <c r="AS179" s="499"/>
      <c r="AT179" s="499"/>
      <c r="AU179" s="499"/>
      <c r="AV179" s="499"/>
      <c r="AW179" s="499"/>
      <c r="AX179" s="499"/>
      <c r="AY179" s="499"/>
      <c r="AZ179" s="499"/>
      <c r="BA179" s="499"/>
      <c r="BB179" s="499"/>
      <c r="BC179" s="499"/>
    </row>
    <row r="180" spans="1:55" ht="12.75" customHeight="1" outlineLevel="1">
      <c r="A180" s="190" t="s">
        <v>463</v>
      </c>
      <c r="B180" s="259">
        <v>500</v>
      </c>
      <c r="C180" s="294">
        <v>12.6</v>
      </c>
      <c r="D180" s="295">
        <v>12.9</v>
      </c>
      <c r="E180" s="263">
        <v>10</v>
      </c>
      <c r="F180" s="282">
        <v>12.7</v>
      </c>
      <c r="G180" s="201">
        <v>1.1899999999999999E-2</v>
      </c>
      <c r="H180" s="66">
        <v>12.7</v>
      </c>
      <c r="I180" s="57">
        <v>12.7</v>
      </c>
      <c r="J180" s="57">
        <v>12.55</v>
      </c>
      <c r="K180" s="543">
        <v>12.55</v>
      </c>
      <c r="L180" s="67">
        <v>170363</v>
      </c>
      <c r="M180" s="60">
        <v>13518</v>
      </c>
      <c r="N180" s="67">
        <v>112</v>
      </c>
      <c r="O180" s="82">
        <v>45440.676157407404</v>
      </c>
      <c r="P180" s="122">
        <v>179</v>
      </c>
      <c r="Q180" s="75"/>
      <c r="R180" s="143">
        <v>0</v>
      </c>
      <c r="S180" s="155">
        <v>0</v>
      </c>
      <c r="T180" s="243">
        <v>0</v>
      </c>
      <c r="U180" s="243"/>
      <c r="V180" s="243"/>
      <c r="W180" s="220">
        <f t="shared" ref="W180" si="120">(V180*X180)</f>
        <v>0</v>
      </c>
      <c r="X180" s="151"/>
      <c r="Y180" s="137">
        <f>IF(D180&lt;&gt;0,($C181*(1-$AB$1))-$D180,0)</f>
        <v>-0.25126500000000007</v>
      </c>
      <c r="Z180" s="138">
        <f>IFERROR(IF(C180&lt;&gt;"",$AA$1/(D176/100)*(C180/100),""),"")</f>
        <v>0.99433639616143998</v>
      </c>
      <c r="AA180" s="139">
        <f t="shared" ref="AA180:AA181" si="121">IFERROR($AC$1/(D180/100)*(C176/100),"")</f>
        <v>1169.3798449612402</v>
      </c>
      <c r="AB180" s="477"/>
      <c r="AC180" s="463"/>
      <c r="AD180" s="463"/>
      <c r="AE180" s="464"/>
      <c r="AF180" s="464"/>
      <c r="AG180" s="464"/>
      <c r="AH180" s="498"/>
      <c r="AI180" s="498"/>
      <c r="AJ180" s="499"/>
      <c r="AK180" s="499"/>
      <c r="AL180" s="499"/>
      <c r="AM180" s="499"/>
      <c r="AN180" s="499"/>
      <c r="AO180" s="499"/>
      <c r="AP180" s="499"/>
      <c r="AQ180" s="499"/>
      <c r="AR180" s="499"/>
      <c r="AS180" s="499"/>
      <c r="AT180" s="499"/>
      <c r="AU180" s="499"/>
      <c r="AV180" s="499"/>
      <c r="AW180" s="499"/>
      <c r="AX180" s="499"/>
      <c r="AY180" s="499"/>
      <c r="AZ180" s="499"/>
      <c r="BA180" s="499"/>
      <c r="BB180" s="499"/>
      <c r="BC180" s="499"/>
    </row>
    <row r="181" spans="1:55" ht="12.75" customHeight="1" outlineLevel="1">
      <c r="A181" s="176" t="s">
        <v>570</v>
      </c>
      <c r="B181" s="297">
        <v>100</v>
      </c>
      <c r="C181" s="298">
        <v>12.65</v>
      </c>
      <c r="D181" s="298">
        <v>12.85</v>
      </c>
      <c r="E181" s="297">
        <v>6</v>
      </c>
      <c r="F181" s="197">
        <v>12.8</v>
      </c>
      <c r="G181" s="204">
        <v>1.18E-2</v>
      </c>
      <c r="H181" s="177">
        <v>12.4</v>
      </c>
      <c r="I181" s="178">
        <v>12.8</v>
      </c>
      <c r="J181" s="178">
        <v>12.4</v>
      </c>
      <c r="K181" s="545">
        <v>12.65</v>
      </c>
      <c r="L181" s="181">
        <v>365339</v>
      </c>
      <c r="M181" s="180">
        <v>28948</v>
      </c>
      <c r="N181" s="181">
        <v>330</v>
      </c>
      <c r="O181" s="182">
        <v>45440.705057870371</v>
      </c>
      <c r="P181" s="254">
        <v>180</v>
      </c>
      <c r="Q181" s="183"/>
      <c r="R181" s="184">
        <v>0</v>
      </c>
      <c r="S181" s="185">
        <v>0</v>
      </c>
      <c r="T181" s="244">
        <v>0</v>
      </c>
      <c r="U181" s="244"/>
      <c r="V181" s="244">
        <v>0</v>
      </c>
      <c r="W181" s="222">
        <f>V180*(C180/100)</f>
        <v>0</v>
      </c>
      <c r="X181" s="160"/>
      <c r="Y181" s="172" t="str">
        <f>IFERROR(INT(#REF!/(F180)),"")</f>
        <v/>
      </c>
      <c r="Z181" s="173">
        <f>IFERROR(IF(C181&lt;&gt;"",$AA$1/(D177/100)*(C181/100),""),"")</f>
        <v>0.986778450510292</v>
      </c>
      <c r="AA181" s="174">
        <f t="shared" si="121"/>
        <v>1184.9027237354085</v>
      </c>
      <c r="AB181" s="478"/>
      <c r="AC181" s="465"/>
      <c r="AD181" s="465"/>
      <c r="AE181" s="466"/>
      <c r="AF181" s="466"/>
      <c r="AG181" s="466"/>
      <c r="AH181" s="498"/>
      <c r="AI181" s="498"/>
      <c r="AJ181" s="499"/>
      <c r="AK181" s="499"/>
      <c r="AL181" s="499"/>
      <c r="AM181" s="499"/>
      <c r="AN181" s="499"/>
      <c r="AO181" s="499"/>
      <c r="AP181" s="499"/>
      <c r="AQ181" s="499"/>
      <c r="AR181" s="499"/>
      <c r="AS181" s="499"/>
      <c r="AT181" s="499"/>
      <c r="AU181" s="499"/>
      <c r="AV181" s="499"/>
      <c r="AW181" s="499"/>
      <c r="AX181" s="499"/>
      <c r="AY181" s="499"/>
      <c r="AZ181" s="499"/>
      <c r="BA181" s="499"/>
      <c r="BB181" s="499"/>
      <c r="BC181" s="499"/>
    </row>
    <row r="182" spans="1:55" ht="12.75" customHeight="1" outlineLevel="1">
      <c r="A182" s="191" t="s">
        <v>464</v>
      </c>
      <c r="B182" s="259">
        <v>30</v>
      </c>
      <c r="C182" s="294">
        <v>3701</v>
      </c>
      <c r="D182" s="295">
        <v>3754</v>
      </c>
      <c r="E182" s="263">
        <v>18</v>
      </c>
      <c r="F182" s="281">
        <v>3730</v>
      </c>
      <c r="G182" s="201">
        <v>-2.3E-2</v>
      </c>
      <c r="H182" s="65">
        <v>3787</v>
      </c>
      <c r="I182" s="58">
        <v>3955</v>
      </c>
      <c r="J182" s="58">
        <v>3667</v>
      </c>
      <c r="K182" s="546">
        <v>3818</v>
      </c>
      <c r="L182" s="68">
        <v>48323676</v>
      </c>
      <c r="M182" s="61">
        <v>12926</v>
      </c>
      <c r="N182" s="68">
        <v>727</v>
      </c>
      <c r="O182" s="80">
        <v>45440.683738425927</v>
      </c>
      <c r="P182" s="122">
        <v>181</v>
      </c>
      <c r="Q182" s="76"/>
      <c r="R182" s="141">
        <v>0</v>
      </c>
      <c r="S182" s="153">
        <v>0</v>
      </c>
      <c r="T182" s="241">
        <v>0</v>
      </c>
      <c r="U182" s="241"/>
      <c r="V182" s="241"/>
      <c r="W182" s="217">
        <f t="shared" ref="W182" si="122">(V182*X182)</f>
        <v>0</v>
      </c>
      <c r="X182" s="150"/>
      <c r="Y182" s="127">
        <f>IF(D182&lt;&gt;0,($C183*(1-$AB$1))-$D182,0)</f>
        <v>7.6237999999998465</v>
      </c>
      <c r="Z182" s="128"/>
      <c r="AA182" s="129"/>
      <c r="AB182" s="477"/>
      <c r="AC182" s="463"/>
      <c r="AD182" s="463"/>
      <c r="AE182" s="464"/>
      <c r="AF182" s="464"/>
      <c r="AG182" s="464"/>
      <c r="AH182" s="498"/>
      <c r="AI182" s="498"/>
      <c r="AJ182" s="499"/>
      <c r="AK182" s="499"/>
      <c r="AL182" s="499"/>
      <c r="AM182" s="499"/>
      <c r="AN182" s="499"/>
      <c r="AO182" s="499"/>
      <c r="AP182" s="499"/>
      <c r="AQ182" s="499"/>
      <c r="AR182" s="499"/>
      <c r="AS182" s="499"/>
      <c r="AT182" s="499"/>
      <c r="AU182" s="499"/>
      <c r="AV182" s="499"/>
      <c r="AW182" s="499"/>
      <c r="AX182" s="499"/>
      <c r="AY182" s="499"/>
      <c r="AZ182" s="499"/>
      <c r="BA182" s="499"/>
      <c r="BB182" s="499"/>
      <c r="BC182" s="499"/>
    </row>
    <row r="183" spans="1:55" ht="12.75" customHeight="1" outlineLevel="1">
      <c r="A183" s="110" t="s">
        <v>571</v>
      </c>
      <c r="B183" s="258">
        <v>54</v>
      </c>
      <c r="C183" s="296">
        <v>3762</v>
      </c>
      <c r="D183" s="296">
        <v>3790</v>
      </c>
      <c r="E183" s="258">
        <v>1</v>
      </c>
      <c r="F183" s="196">
        <v>3778</v>
      </c>
      <c r="G183" s="202">
        <v>-7.6E-3</v>
      </c>
      <c r="H183" s="64">
        <v>3800</v>
      </c>
      <c r="I183" s="56">
        <v>3817</v>
      </c>
      <c r="J183" s="56">
        <v>3696.5</v>
      </c>
      <c r="K183" s="544">
        <v>3807</v>
      </c>
      <c r="L183" s="62">
        <v>430613215</v>
      </c>
      <c r="M183" s="59">
        <v>115108</v>
      </c>
      <c r="N183" s="62">
        <v>3105</v>
      </c>
      <c r="O183" s="81">
        <v>45440.70821759259</v>
      </c>
      <c r="P183" s="123">
        <v>182</v>
      </c>
      <c r="Q183" s="74"/>
      <c r="R183" s="140">
        <v>0</v>
      </c>
      <c r="S183" s="154">
        <v>0</v>
      </c>
      <c r="T183" s="242">
        <v>0</v>
      </c>
      <c r="U183" s="242"/>
      <c r="V183" s="242">
        <v>0</v>
      </c>
      <c r="W183" s="109">
        <f>V182*(D182/100)</f>
        <v>0</v>
      </c>
      <c r="X183" s="149"/>
      <c r="Y183" s="116" t="str">
        <f>IFERROR(INT(#REF!/(F182)),"")</f>
        <v/>
      </c>
      <c r="Z183" s="130"/>
      <c r="AA183" s="131"/>
      <c r="AB183" s="478"/>
      <c r="AC183" s="465"/>
      <c r="AD183" s="465"/>
      <c r="AE183" s="466"/>
      <c r="AF183" s="466"/>
      <c r="AG183" s="466"/>
      <c r="AH183" s="498"/>
      <c r="AI183" s="498"/>
      <c r="AJ183" s="499"/>
      <c r="AK183" s="499"/>
      <c r="AL183" s="499"/>
      <c r="AM183" s="499"/>
      <c r="AN183" s="499"/>
      <c r="AO183" s="499"/>
      <c r="AP183" s="499"/>
      <c r="AQ183" s="499"/>
      <c r="AR183" s="499"/>
      <c r="AS183" s="499"/>
      <c r="AT183" s="499"/>
      <c r="AU183" s="499"/>
      <c r="AV183" s="499"/>
      <c r="AW183" s="499"/>
      <c r="AX183" s="499"/>
      <c r="AY183" s="499"/>
      <c r="AZ183" s="499"/>
      <c r="BA183" s="499"/>
      <c r="BB183" s="499"/>
      <c r="BC183" s="499"/>
    </row>
    <row r="184" spans="1:55" ht="12.75" customHeight="1" outlineLevel="1">
      <c r="A184" s="190" t="s">
        <v>465</v>
      </c>
      <c r="B184" s="259"/>
      <c r="C184" s="294"/>
      <c r="D184" s="295"/>
      <c r="E184" s="263"/>
      <c r="F184" s="281"/>
      <c r="G184" s="201"/>
      <c r="H184" s="66"/>
      <c r="I184" s="57"/>
      <c r="J184" s="57"/>
      <c r="K184" s="543">
        <v>2.92</v>
      </c>
      <c r="L184" s="67"/>
      <c r="M184" s="60"/>
      <c r="N184" s="67"/>
      <c r="O184" s="82"/>
      <c r="P184" s="122">
        <v>183</v>
      </c>
      <c r="Q184" s="75"/>
      <c r="R184" s="143">
        <v>0</v>
      </c>
      <c r="S184" s="155">
        <v>0</v>
      </c>
      <c r="T184" s="243">
        <v>0</v>
      </c>
      <c r="U184" s="243"/>
      <c r="V184" s="243"/>
      <c r="W184" s="218">
        <f t="shared" ref="W184" si="123">(V184*X184)</f>
        <v>0</v>
      </c>
      <c r="X184" s="152"/>
      <c r="Y184" s="132">
        <f>IF(D184&lt;&gt;0,($C185*(1-$AB$1))-$D184,0)</f>
        <v>0</v>
      </c>
      <c r="Z184" s="133" t="str">
        <f>IFERROR(IF(C184&lt;&gt;"",$AA$1/(D182/100)*(C184/100),""),"")</f>
        <v/>
      </c>
      <c r="AA184" s="134" t="str">
        <f t="shared" ref="AA184:AA185" si="124">IFERROR($AC$1/(D184/100)*(C182/100),"")</f>
        <v/>
      </c>
      <c r="AB184" s="477"/>
      <c r="AC184" s="463"/>
      <c r="AD184" s="463"/>
      <c r="AE184" s="464"/>
      <c r="AF184" s="464"/>
      <c r="AG184" s="464"/>
      <c r="AH184" s="498"/>
      <c r="AI184" s="498"/>
      <c r="AJ184" s="499"/>
      <c r="AK184" s="499"/>
      <c r="AL184" s="499"/>
      <c r="AM184" s="499"/>
      <c r="AN184" s="499"/>
      <c r="AO184" s="499"/>
      <c r="AP184" s="499"/>
      <c r="AQ184" s="499"/>
      <c r="AR184" s="499"/>
      <c r="AS184" s="499"/>
      <c r="AT184" s="499"/>
      <c r="AU184" s="499"/>
      <c r="AV184" s="499"/>
      <c r="AW184" s="499"/>
      <c r="AX184" s="499"/>
      <c r="AY184" s="499"/>
      <c r="AZ184" s="499"/>
      <c r="BA184" s="499"/>
      <c r="BB184" s="499"/>
      <c r="BC184" s="499"/>
    </row>
    <row r="185" spans="1:55" ht="12.75" customHeight="1" outlineLevel="1">
      <c r="A185" s="110" t="s">
        <v>572</v>
      </c>
      <c r="B185" s="258"/>
      <c r="C185" s="296"/>
      <c r="D185" s="296"/>
      <c r="E185" s="258"/>
      <c r="F185" s="196"/>
      <c r="G185" s="283"/>
      <c r="H185" s="64"/>
      <c r="I185" s="56"/>
      <c r="J185" s="56"/>
      <c r="K185" s="544">
        <v>1.885</v>
      </c>
      <c r="L185" s="62"/>
      <c r="M185" s="59"/>
      <c r="N185" s="62"/>
      <c r="O185" s="81"/>
      <c r="P185" s="123">
        <v>184</v>
      </c>
      <c r="Q185" s="74"/>
      <c r="R185" s="140">
        <v>0</v>
      </c>
      <c r="S185" s="154">
        <v>0</v>
      </c>
      <c r="T185" s="242">
        <v>0</v>
      </c>
      <c r="U185" s="242"/>
      <c r="V185" s="242">
        <v>0</v>
      </c>
      <c r="W185" s="219">
        <f>V184*(F184/100)</f>
        <v>0</v>
      </c>
      <c r="X185" s="149"/>
      <c r="Y185" s="117" t="str">
        <f>IFERROR(INT(#REF!/(F184/100)),"")</f>
        <v/>
      </c>
      <c r="Z185" s="135" t="str">
        <f>IFERROR(IF(C185&lt;&gt;"",$AA$1/(D181/100)*(C185/100),""),"")</f>
        <v/>
      </c>
      <c r="AA185" s="136" t="str">
        <f t="shared" si="124"/>
        <v/>
      </c>
      <c r="AB185" s="478"/>
      <c r="AC185" s="465"/>
      <c r="AD185" s="465"/>
      <c r="AE185" s="466"/>
      <c r="AF185" s="466"/>
      <c r="AG185" s="466"/>
      <c r="AH185" s="498"/>
      <c r="AI185" s="498"/>
      <c r="AJ185" s="499"/>
      <c r="AK185" s="499"/>
      <c r="AL185" s="499"/>
      <c r="AM185" s="499"/>
      <c r="AN185" s="499"/>
      <c r="AO185" s="499"/>
      <c r="AP185" s="499"/>
      <c r="AQ185" s="499"/>
      <c r="AR185" s="499"/>
      <c r="AS185" s="499"/>
      <c r="AT185" s="499"/>
      <c r="AU185" s="499"/>
      <c r="AV185" s="499"/>
      <c r="AW185" s="499"/>
      <c r="AX185" s="499"/>
      <c r="AY185" s="499"/>
      <c r="AZ185" s="499"/>
      <c r="BA185" s="499"/>
      <c r="BB185" s="499"/>
      <c r="BC185" s="499"/>
    </row>
    <row r="186" spans="1:55" ht="12.75" customHeight="1" outlineLevel="1">
      <c r="A186" s="190" t="s">
        <v>466</v>
      </c>
      <c r="B186" s="259">
        <v>200</v>
      </c>
      <c r="C186" s="294">
        <v>3.12</v>
      </c>
      <c r="D186" s="295">
        <v>3.17</v>
      </c>
      <c r="E186" s="263">
        <v>25</v>
      </c>
      <c r="F186" s="282">
        <v>3.17</v>
      </c>
      <c r="G186" s="201">
        <v>9.4999999999999998E-3</v>
      </c>
      <c r="H186" s="66">
        <v>3.19</v>
      </c>
      <c r="I186" s="57">
        <v>3.19</v>
      </c>
      <c r="J186" s="57">
        <v>3.02</v>
      </c>
      <c r="K186" s="543">
        <v>3.14</v>
      </c>
      <c r="L186" s="67">
        <v>4771</v>
      </c>
      <c r="M186" s="60">
        <v>1519</v>
      </c>
      <c r="N186" s="67">
        <v>61</v>
      </c>
      <c r="O186" s="82">
        <v>45440.681851851848</v>
      </c>
      <c r="P186" s="122">
        <v>185</v>
      </c>
      <c r="Q186" s="75"/>
      <c r="R186" s="143">
        <v>0</v>
      </c>
      <c r="S186" s="155">
        <v>0</v>
      </c>
      <c r="T186" s="243">
        <v>0</v>
      </c>
      <c r="U186" s="243"/>
      <c r="V186" s="243"/>
      <c r="W186" s="220">
        <f t="shared" ref="W186" si="125">(V186*X186)</f>
        <v>0</v>
      </c>
      <c r="X186" s="151"/>
      <c r="Y186" s="137">
        <f>IF(D186&lt;&gt;0,($C187*(1-$AB$1))-$D186,0)</f>
        <v>-5.0311999999999912E-2</v>
      </c>
      <c r="Z186" s="138">
        <f>IFERROR(IF(C186&lt;&gt;"",$AA$1/(D182/100)*(C186/100),""),"")</f>
        <v>0.99299941392036262</v>
      </c>
      <c r="AA186" s="139">
        <f t="shared" ref="AA186:AA187" si="126">IFERROR($AC$1/(D186/100)*(C182/100),"")</f>
        <v>1167.5078864353311</v>
      </c>
      <c r="AB186" s="477"/>
      <c r="AC186" s="463"/>
      <c r="AD186" s="463"/>
      <c r="AE186" s="464"/>
      <c r="AF186" s="464"/>
      <c r="AG186" s="464"/>
      <c r="AH186" s="498"/>
      <c r="AI186" s="498"/>
      <c r="AJ186" s="499"/>
      <c r="AK186" s="499"/>
      <c r="AL186" s="499"/>
      <c r="AM186" s="499"/>
      <c r="AN186" s="499"/>
      <c r="AO186" s="499"/>
      <c r="AP186" s="499"/>
      <c r="AQ186" s="499"/>
      <c r="AR186" s="499"/>
      <c r="AS186" s="499"/>
      <c r="AT186" s="499"/>
      <c r="AU186" s="499"/>
      <c r="AV186" s="499"/>
      <c r="AW186" s="499"/>
      <c r="AX186" s="499"/>
      <c r="AY186" s="499"/>
      <c r="AZ186" s="499"/>
      <c r="BA186" s="499"/>
      <c r="BB186" s="499"/>
      <c r="BC186" s="499"/>
    </row>
    <row r="187" spans="1:55" ht="12.75" customHeight="1" outlineLevel="1">
      <c r="A187" s="176" t="s">
        <v>573</v>
      </c>
      <c r="B187" s="297">
        <v>68</v>
      </c>
      <c r="C187" s="298">
        <v>3.12</v>
      </c>
      <c r="D187" s="298">
        <v>3.15</v>
      </c>
      <c r="E187" s="297">
        <v>71</v>
      </c>
      <c r="F187" s="197">
        <v>3.12</v>
      </c>
      <c r="G187" s="204">
        <v>-9.4999999999999998E-3</v>
      </c>
      <c r="H187" s="177">
        <v>3.16</v>
      </c>
      <c r="I187" s="178">
        <v>3.23</v>
      </c>
      <c r="J187" s="178">
        <v>3.09</v>
      </c>
      <c r="K187" s="545">
        <v>3.15</v>
      </c>
      <c r="L187" s="181">
        <v>37350</v>
      </c>
      <c r="M187" s="180">
        <v>11848</v>
      </c>
      <c r="N187" s="181">
        <v>296</v>
      </c>
      <c r="O187" s="182">
        <v>45440.706631944442</v>
      </c>
      <c r="P187" s="254">
        <v>186</v>
      </c>
      <c r="Q187" s="183"/>
      <c r="R187" s="184">
        <v>0</v>
      </c>
      <c r="S187" s="185">
        <v>0</v>
      </c>
      <c r="T187" s="244">
        <v>0</v>
      </c>
      <c r="U187" s="244"/>
      <c r="V187" s="244">
        <v>0</v>
      </c>
      <c r="W187" s="222">
        <f>V186*(C186/100)</f>
        <v>0</v>
      </c>
      <c r="X187" s="160"/>
      <c r="Y187" s="172" t="str">
        <f>IFERROR(INT(#REF!/(F186)),"")</f>
        <v/>
      </c>
      <c r="Z187" s="173">
        <f>IFERROR(IF(C187&lt;&gt;"",$AA$1/(D183/100)*(C187/100),""),"")</f>
        <v>0.9835672295137311</v>
      </c>
      <c r="AA187" s="174">
        <f t="shared" si="126"/>
        <v>1194.2857142857142</v>
      </c>
      <c r="AB187" s="478"/>
      <c r="AC187" s="465"/>
      <c r="AD187" s="465"/>
      <c r="AE187" s="466"/>
      <c r="AF187" s="466"/>
      <c r="AG187" s="466"/>
      <c r="AH187" s="498"/>
      <c r="AI187" s="498"/>
      <c r="AJ187" s="499"/>
      <c r="AK187" s="499"/>
      <c r="AL187" s="499"/>
      <c r="AM187" s="499"/>
      <c r="AN187" s="499"/>
      <c r="AO187" s="499"/>
      <c r="AP187" s="499"/>
      <c r="AQ187" s="499"/>
      <c r="AR187" s="499"/>
      <c r="AS187" s="499"/>
      <c r="AT187" s="499"/>
      <c r="AU187" s="499"/>
      <c r="AV187" s="499"/>
      <c r="AW187" s="499"/>
      <c r="AX187" s="499"/>
      <c r="AY187" s="499"/>
      <c r="AZ187" s="499"/>
      <c r="BA187" s="499"/>
      <c r="BB187" s="499"/>
      <c r="BC187" s="499"/>
    </row>
    <row r="188" spans="1:55" ht="12.75" customHeight="1" outlineLevel="1">
      <c r="A188" s="191" t="s">
        <v>467</v>
      </c>
      <c r="B188" s="259">
        <v>4</v>
      </c>
      <c r="C188" s="294">
        <v>17203</v>
      </c>
      <c r="D188" s="295">
        <v>17400</v>
      </c>
      <c r="E188" s="263">
        <v>596</v>
      </c>
      <c r="F188" s="281">
        <v>17350</v>
      </c>
      <c r="G188" s="201">
        <v>-7.4000000000000003E-3</v>
      </c>
      <c r="H188" s="65">
        <v>17530</v>
      </c>
      <c r="I188" s="58">
        <v>17602.5</v>
      </c>
      <c r="J188" s="58">
        <v>17000</v>
      </c>
      <c r="K188" s="546">
        <v>17479.5</v>
      </c>
      <c r="L188" s="68">
        <v>102595724</v>
      </c>
      <c r="M188" s="61">
        <v>5926</v>
      </c>
      <c r="N188" s="68">
        <v>459</v>
      </c>
      <c r="O188" s="80">
        <v>45440.687094907407</v>
      </c>
      <c r="P188" s="122">
        <v>187</v>
      </c>
      <c r="Q188" s="76"/>
      <c r="R188" s="141">
        <v>0</v>
      </c>
      <c r="S188" s="153">
        <v>0</v>
      </c>
      <c r="T188" s="241">
        <v>0</v>
      </c>
      <c r="U188" s="241"/>
      <c r="V188" s="241"/>
      <c r="W188" s="217">
        <f t="shared" ref="W188" si="127">(V188*X188)</f>
        <v>0</v>
      </c>
      <c r="X188" s="150"/>
      <c r="Y188" s="127">
        <f>IF(D188&lt;&gt;0,($C189*(1-$AB$1))-$D188,0)</f>
        <v>128.24699999999939</v>
      </c>
      <c r="Z188" s="128"/>
      <c r="AA188" s="129"/>
      <c r="AB188" s="477"/>
      <c r="AC188" s="463"/>
      <c r="AD188" s="463"/>
      <c r="AE188" s="464"/>
      <c r="AF188" s="464"/>
      <c r="AG188" s="464"/>
      <c r="AH188" s="498"/>
      <c r="AI188" s="498"/>
      <c r="AJ188" s="499"/>
      <c r="AK188" s="499"/>
      <c r="AL188" s="499"/>
      <c r="AM188" s="499"/>
      <c r="AN188" s="499"/>
      <c r="AO188" s="499"/>
      <c r="AP188" s="499"/>
      <c r="AQ188" s="499"/>
      <c r="AR188" s="499"/>
      <c r="AS188" s="499"/>
      <c r="AT188" s="499"/>
      <c r="AU188" s="499"/>
      <c r="AV188" s="499"/>
      <c r="AW188" s="499"/>
      <c r="AX188" s="499"/>
      <c r="AY188" s="499"/>
      <c r="AZ188" s="499"/>
      <c r="BA188" s="499"/>
      <c r="BB188" s="499"/>
      <c r="BC188" s="499"/>
    </row>
    <row r="189" spans="1:55" ht="12.75" customHeight="1" outlineLevel="1">
      <c r="A189" s="110" t="s">
        <v>574</v>
      </c>
      <c r="B189" s="258">
        <v>75</v>
      </c>
      <c r="C189" s="296">
        <v>17530</v>
      </c>
      <c r="D189" s="296">
        <v>17590</v>
      </c>
      <c r="E189" s="258">
        <v>24</v>
      </c>
      <c r="F189" s="196">
        <v>17556</v>
      </c>
      <c r="G189" s="202">
        <v>1.5E-3</v>
      </c>
      <c r="H189" s="64">
        <v>17530</v>
      </c>
      <c r="I189" s="56">
        <v>17676.5</v>
      </c>
      <c r="J189" s="56">
        <v>17178.5</v>
      </c>
      <c r="K189" s="544">
        <v>17529.5</v>
      </c>
      <c r="L189" s="62">
        <v>1034639253</v>
      </c>
      <c r="M189" s="59">
        <v>59658</v>
      </c>
      <c r="N189" s="62">
        <v>2058</v>
      </c>
      <c r="O189" s="81">
        <v>45440.70820601852</v>
      </c>
      <c r="P189" s="123">
        <v>188</v>
      </c>
      <c r="Q189" s="74"/>
      <c r="R189" s="140">
        <v>0</v>
      </c>
      <c r="S189" s="154">
        <v>0</v>
      </c>
      <c r="T189" s="242">
        <v>0</v>
      </c>
      <c r="U189" s="242"/>
      <c r="V189" s="242">
        <v>0</v>
      </c>
      <c r="W189" s="109">
        <f>V188*(D188/100)</f>
        <v>0</v>
      </c>
      <c r="X189" s="149"/>
      <c r="Y189" s="116" t="str">
        <f>IFERROR(INT(#REF!/(F188)),"")</f>
        <v/>
      </c>
      <c r="Z189" s="130"/>
      <c r="AA189" s="131"/>
      <c r="AB189" s="478"/>
      <c r="AC189" s="465"/>
      <c r="AD189" s="465"/>
      <c r="AE189" s="466"/>
      <c r="AF189" s="466"/>
      <c r="AG189" s="466"/>
      <c r="AH189" s="498"/>
      <c r="AI189" s="498"/>
      <c r="AJ189" s="499"/>
      <c r="AK189" s="499"/>
      <c r="AL189" s="499"/>
      <c r="AM189" s="499"/>
      <c r="AN189" s="499"/>
      <c r="AO189" s="499"/>
      <c r="AP189" s="499"/>
      <c r="AQ189" s="499"/>
      <c r="AR189" s="499"/>
      <c r="AS189" s="499"/>
      <c r="AT189" s="499"/>
      <c r="AU189" s="499"/>
      <c r="AV189" s="499"/>
      <c r="AW189" s="499"/>
      <c r="AX189" s="499"/>
      <c r="AY189" s="499"/>
      <c r="AZ189" s="499"/>
      <c r="BA189" s="499"/>
      <c r="BB189" s="499"/>
      <c r="BC189" s="499"/>
    </row>
    <row r="190" spans="1:55" ht="12.75" customHeight="1" outlineLevel="1">
      <c r="A190" s="190" t="s">
        <v>468</v>
      </c>
      <c r="B190" s="259">
        <v>71</v>
      </c>
      <c r="C190" s="294">
        <v>13.8</v>
      </c>
      <c r="D190" s="295"/>
      <c r="E190" s="263"/>
      <c r="F190" s="281"/>
      <c r="G190" s="201"/>
      <c r="H190" s="66"/>
      <c r="I190" s="57"/>
      <c r="J190" s="57"/>
      <c r="K190" s="543">
        <v>13.8</v>
      </c>
      <c r="L190" s="67"/>
      <c r="M190" s="60"/>
      <c r="N190" s="67"/>
      <c r="O190" s="82"/>
      <c r="P190" s="122">
        <v>189</v>
      </c>
      <c r="Q190" s="75"/>
      <c r="R190" s="143">
        <v>0</v>
      </c>
      <c r="S190" s="155">
        <v>0</v>
      </c>
      <c r="T190" s="243">
        <v>0</v>
      </c>
      <c r="U190" s="243"/>
      <c r="V190" s="243"/>
      <c r="W190" s="218">
        <f t="shared" ref="W190" si="128">(V190*X190)</f>
        <v>0</v>
      </c>
      <c r="X190" s="152"/>
      <c r="Y190" s="132">
        <f>IF(D190&lt;&gt;0,($C191*(1-$AB$1))-$D190,0)</f>
        <v>0</v>
      </c>
      <c r="Z190" s="133">
        <f>IFERROR(IF(C190&lt;&gt;"",$AA$1/(D188/100)*(C190/100),""),"")</f>
        <v>0.94758571393359803</v>
      </c>
      <c r="AA190" s="134" t="str">
        <f t="shared" ref="AA190:AA191" si="129">IFERROR($AC$1/(D190/100)*(C188/100),"")</f>
        <v/>
      </c>
      <c r="AB190" s="477"/>
      <c r="AC190" s="463"/>
      <c r="AD190" s="463"/>
      <c r="AE190" s="464"/>
      <c r="AF190" s="464"/>
      <c r="AG190" s="464"/>
      <c r="AH190" s="498"/>
      <c r="AI190" s="498"/>
      <c r="AJ190" s="499"/>
      <c r="AK190" s="499"/>
      <c r="AL190" s="499"/>
      <c r="AM190" s="499"/>
      <c r="AN190" s="499"/>
      <c r="AO190" s="499"/>
      <c r="AP190" s="499"/>
      <c r="AQ190" s="499"/>
      <c r="AR190" s="499"/>
      <c r="AS190" s="499"/>
      <c r="AT190" s="499"/>
      <c r="AU190" s="499"/>
      <c r="AV190" s="499"/>
      <c r="AW190" s="499"/>
      <c r="AX190" s="499"/>
      <c r="AY190" s="499"/>
      <c r="AZ190" s="499"/>
      <c r="BA190" s="499"/>
      <c r="BB190" s="499"/>
      <c r="BC190" s="499"/>
    </row>
    <row r="191" spans="1:55" ht="12.75" customHeight="1" outlineLevel="1">
      <c r="A191" s="110" t="s">
        <v>575</v>
      </c>
      <c r="B191" s="258"/>
      <c r="C191" s="296"/>
      <c r="D191" s="296"/>
      <c r="E191" s="258"/>
      <c r="F191" s="196"/>
      <c r="G191" s="283"/>
      <c r="H191" s="64"/>
      <c r="I191" s="56"/>
      <c r="J191" s="56"/>
      <c r="K191" s="544">
        <v>9</v>
      </c>
      <c r="L191" s="62"/>
      <c r="M191" s="59"/>
      <c r="N191" s="62"/>
      <c r="O191" s="81"/>
      <c r="P191" s="123">
        <v>190</v>
      </c>
      <c r="Q191" s="74"/>
      <c r="R191" s="140">
        <v>0</v>
      </c>
      <c r="S191" s="154">
        <v>0</v>
      </c>
      <c r="T191" s="242">
        <v>0</v>
      </c>
      <c r="U191" s="242"/>
      <c r="V191" s="242">
        <v>0</v>
      </c>
      <c r="W191" s="219">
        <f>V190*(F190/100)</f>
        <v>0</v>
      </c>
      <c r="X191" s="149"/>
      <c r="Y191" s="117" t="str">
        <f>IFERROR(INT(#REF!/(F190/100)),"")</f>
        <v/>
      </c>
      <c r="Z191" s="135" t="str">
        <f>IFERROR(IF(C191&lt;&gt;"",$AA$1/(D187/100)*(C191/100),""),"")</f>
        <v/>
      </c>
      <c r="AA191" s="136" t="str">
        <f t="shared" si="129"/>
        <v/>
      </c>
      <c r="AB191" s="478"/>
      <c r="AC191" s="465"/>
      <c r="AD191" s="465"/>
      <c r="AE191" s="466"/>
      <c r="AF191" s="466"/>
      <c r="AG191" s="466"/>
      <c r="AH191" s="498"/>
      <c r="AI191" s="498"/>
      <c r="AJ191" s="499"/>
      <c r="AK191" s="499"/>
      <c r="AL191" s="499"/>
      <c r="AM191" s="499"/>
      <c r="AN191" s="499"/>
      <c r="AO191" s="499"/>
      <c r="AP191" s="499"/>
      <c r="AQ191" s="499"/>
      <c r="AR191" s="499"/>
      <c r="AS191" s="499"/>
      <c r="AT191" s="499"/>
      <c r="AU191" s="499"/>
      <c r="AV191" s="499"/>
      <c r="AW191" s="499"/>
      <c r="AX191" s="499"/>
      <c r="AY191" s="499"/>
      <c r="AZ191" s="499"/>
      <c r="BA191" s="499"/>
      <c r="BB191" s="499"/>
      <c r="BC191" s="499"/>
    </row>
    <row r="192" spans="1:55" ht="12.75" customHeight="1" outlineLevel="1">
      <c r="A192" s="190" t="s">
        <v>469</v>
      </c>
      <c r="B192" s="259">
        <v>70</v>
      </c>
      <c r="C192" s="294">
        <v>14.35</v>
      </c>
      <c r="D192" s="295">
        <v>14.55</v>
      </c>
      <c r="E192" s="263">
        <v>346</v>
      </c>
      <c r="F192" s="282">
        <v>14.5</v>
      </c>
      <c r="G192" s="201">
        <v>1.04E-2</v>
      </c>
      <c r="H192" s="66">
        <v>14.9</v>
      </c>
      <c r="I192" s="57">
        <v>14.9</v>
      </c>
      <c r="J192" s="57">
        <v>14.25</v>
      </c>
      <c r="K192" s="543">
        <v>14.35</v>
      </c>
      <c r="L192" s="67">
        <v>4755</v>
      </c>
      <c r="M192" s="60">
        <v>327</v>
      </c>
      <c r="N192" s="67">
        <v>17</v>
      </c>
      <c r="O192" s="82">
        <v>45440.68037037037</v>
      </c>
      <c r="P192" s="122">
        <v>191</v>
      </c>
      <c r="Q192" s="75"/>
      <c r="R192" s="143">
        <v>0</v>
      </c>
      <c r="S192" s="155">
        <v>0</v>
      </c>
      <c r="T192" s="243">
        <v>0</v>
      </c>
      <c r="U192" s="243"/>
      <c r="V192" s="243"/>
      <c r="W192" s="220">
        <f t="shared" ref="W192" si="130">(V192*X192)</f>
        <v>0</v>
      </c>
      <c r="X192" s="151"/>
      <c r="Y192" s="137">
        <f>IF(D192&lt;&gt;0,($C193*(1-$AB$1))-$D192,0)</f>
        <v>-1.4549999999999841E-3</v>
      </c>
      <c r="Z192" s="138">
        <f>IFERROR(IF(C192&lt;&gt;"",$AA$1/(D188/100)*(C192/100),""),"")</f>
        <v>0.98535181122805282</v>
      </c>
      <c r="AA192" s="139">
        <f t="shared" ref="AA192:AA193" si="131">IFERROR($AC$1/(D192/100)*(C188/100),"")</f>
        <v>1182.3367697594501</v>
      </c>
      <c r="AB192" s="477"/>
      <c r="AC192" s="463"/>
      <c r="AD192" s="463"/>
      <c r="AE192" s="464"/>
      <c r="AF192" s="464"/>
      <c r="AG192" s="464"/>
      <c r="AH192" s="498"/>
      <c r="AI192" s="498"/>
      <c r="AJ192" s="499"/>
      <c r="AK192" s="499"/>
      <c r="AL192" s="499"/>
      <c r="AM192" s="499"/>
      <c r="AN192" s="499"/>
      <c r="AO192" s="499"/>
      <c r="AP192" s="499"/>
      <c r="AQ192" s="499"/>
      <c r="AR192" s="499"/>
      <c r="AS192" s="499"/>
      <c r="AT192" s="499"/>
      <c r="AU192" s="499"/>
      <c r="AV192" s="499"/>
      <c r="AW192" s="499"/>
      <c r="AX192" s="499"/>
      <c r="AY192" s="499"/>
      <c r="AZ192" s="499"/>
      <c r="BA192" s="499"/>
      <c r="BB192" s="499"/>
      <c r="BC192" s="499"/>
    </row>
    <row r="193" spans="1:55" ht="12.75" customHeight="1" outlineLevel="1">
      <c r="A193" s="176" t="s">
        <v>576</v>
      </c>
      <c r="B193" s="297">
        <v>12</v>
      </c>
      <c r="C193" s="298">
        <v>14.55</v>
      </c>
      <c r="D193" s="298">
        <v>14.65</v>
      </c>
      <c r="E193" s="297">
        <v>68</v>
      </c>
      <c r="F193" s="197">
        <v>14.55</v>
      </c>
      <c r="G193" s="204">
        <v>6.8999999999999999E-3</v>
      </c>
      <c r="H193" s="177">
        <v>14.85</v>
      </c>
      <c r="I193" s="178">
        <v>14.85</v>
      </c>
      <c r="J193" s="178">
        <v>13.9</v>
      </c>
      <c r="K193" s="545">
        <v>14.45</v>
      </c>
      <c r="L193" s="181">
        <v>88872</v>
      </c>
      <c r="M193" s="180">
        <v>6171</v>
      </c>
      <c r="N193" s="181">
        <v>226</v>
      </c>
      <c r="O193" s="182">
        <v>45440.703715277778</v>
      </c>
      <c r="P193" s="254">
        <v>192</v>
      </c>
      <c r="Q193" s="183"/>
      <c r="R193" s="184">
        <v>0</v>
      </c>
      <c r="S193" s="185">
        <v>0</v>
      </c>
      <c r="T193" s="244">
        <v>0</v>
      </c>
      <c r="U193" s="244"/>
      <c r="V193" s="244">
        <v>0</v>
      </c>
      <c r="W193" s="222">
        <f>V192*(C192/100)</f>
        <v>0</v>
      </c>
      <c r="X193" s="160"/>
      <c r="Y193" s="172" t="str">
        <f>IFERROR(INT(#REF!/(F192)),"")</f>
        <v/>
      </c>
      <c r="Z193" s="173">
        <f>IFERROR(IF(C193&lt;&gt;"",$AA$1/(D189/100)*(C193/100),""),"")</f>
        <v>0.98829322983484114</v>
      </c>
      <c r="AA193" s="174">
        <f t="shared" si="131"/>
        <v>1196.5870307167236</v>
      </c>
      <c r="AB193" s="478"/>
      <c r="AC193" s="465"/>
      <c r="AD193" s="465"/>
      <c r="AE193" s="466"/>
      <c r="AF193" s="466"/>
      <c r="AG193" s="466"/>
      <c r="AH193" s="498"/>
      <c r="AI193" s="498"/>
      <c r="AJ193" s="499"/>
      <c r="AK193" s="499"/>
      <c r="AL193" s="499"/>
      <c r="AM193" s="499"/>
      <c r="AN193" s="499"/>
      <c r="AO193" s="499"/>
      <c r="AP193" s="499"/>
      <c r="AQ193" s="499"/>
      <c r="AR193" s="499"/>
      <c r="AS193" s="499"/>
      <c r="AT193" s="499"/>
      <c r="AU193" s="499"/>
      <c r="AV193" s="499"/>
      <c r="AW193" s="499"/>
      <c r="AX193" s="499"/>
      <c r="AY193" s="499"/>
      <c r="AZ193" s="499"/>
      <c r="BA193" s="499"/>
      <c r="BB193" s="499"/>
      <c r="BC193" s="499"/>
    </row>
    <row r="194" spans="1:55" ht="12.75" customHeight="1" outlineLevel="1">
      <c r="A194" s="191" t="s">
        <v>470</v>
      </c>
      <c r="B194" s="259">
        <v>32</v>
      </c>
      <c r="C194" s="294">
        <v>14365</v>
      </c>
      <c r="D194" s="295">
        <v>14515</v>
      </c>
      <c r="E194" s="263">
        <v>2</v>
      </c>
      <c r="F194" s="281">
        <v>14450</v>
      </c>
      <c r="G194" s="201">
        <v>-1.8600000000000002E-2</v>
      </c>
      <c r="H194" s="65">
        <v>14699</v>
      </c>
      <c r="I194" s="58">
        <v>14699</v>
      </c>
      <c r="J194" s="58">
        <v>14233.5</v>
      </c>
      <c r="K194" s="546">
        <v>14725</v>
      </c>
      <c r="L194" s="68">
        <v>34726265</v>
      </c>
      <c r="M194" s="61">
        <v>2409</v>
      </c>
      <c r="N194" s="68">
        <v>298</v>
      </c>
      <c r="O194" s="80">
        <v>45440.685439814813</v>
      </c>
      <c r="P194" s="122">
        <v>193</v>
      </c>
      <c r="Q194" s="76"/>
      <c r="R194" s="141">
        <v>0</v>
      </c>
      <c r="S194" s="153">
        <v>0</v>
      </c>
      <c r="T194" s="241">
        <v>0</v>
      </c>
      <c r="U194" s="241"/>
      <c r="V194" s="241"/>
      <c r="W194" s="217">
        <f t="shared" ref="W194" si="132">(V194*X194)</f>
        <v>0</v>
      </c>
      <c r="X194" s="150"/>
      <c r="Y194" s="127">
        <f>IF(D194&lt;&gt;0,($C195*(1-$AB$1))-$D194,0)</f>
        <v>69.041450000000623</v>
      </c>
      <c r="Z194" s="128"/>
      <c r="AA194" s="129"/>
      <c r="AB194" s="477"/>
      <c r="AC194" s="463"/>
      <c r="AD194" s="463"/>
      <c r="AE194" s="464"/>
      <c r="AF194" s="464"/>
      <c r="AG194" s="464"/>
      <c r="AH194" s="498"/>
      <c r="AI194" s="498"/>
      <c r="AJ194" s="499"/>
      <c r="AK194" s="499"/>
      <c r="AL194" s="499"/>
      <c r="AM194" s="499"/>
      <c r="AN194" s="499"/>
      <c r="AO194" s="499"/>
      <c r="AP194" s="499"/>
      <c r="AQ194" s="499"/>
      <c r="AR194" s="499"/>
      <c r="AS194" s="499"/>
      <c r="AT194" s="499"/>
      <c r="AU194" s="499"/>
      <c r="AV194" s="499"/>
      <c r="AW194" s="499"/>
      <c r="AX194" s="499"/>
      <c r="AY194" s="499"/>
      <c r="AZ194" s="499"/>
      <c r="BA194" s="499"/>
      <c r="BB194" s="499"/>
      <c r="BC194" s="499"/>
    </row>
    <row r="195" spans="1:55" ht="12.75" customHeight="1" outlineLevel="1">
      <c r="A195" s="110" t="s">
        <v>577</v>
      </c>
      <c r="B195" s="258">
        <v>2</v>
      </c>
      <c r="C195" s="296">
        <v>14585.5</v>
      </c>
      <c r="D195" s="296">
        <v>14586</v>
      </c>
      <c r="E195" s="258">
        <v>5</v>
      </c>
      <c r="F195" s="196">
        <v>14586</v>
      </c>
      <c r="G195" s="202">
        <v>-2.0799999999999999E-2</v>
      </c>
      <c r="H195" s="64">
        <v>14695.5</v>
      </c>
      <c r="I195" s="56">
        <v>14695.5</v>
      </c>
      <c r="J195" s="56">
        <v>14250</v>
      </c>
      <c r="K195" s="544">
        <v>14896.5</v>
      </c>
      <c r="L195" s="62">
        <v>436467729</v>
      </c>
      <c r="M195" s="59">
        <v>30229</v>
      </c>
      <c r="N195" s="62">
        <v>1508</v>
      </c>
      <c r="O195" s="81">
        <v>45440.707939814813</v>
      </c>
      <c r="P195" s="123">
        <v>194</v>
      </c>
      <c r="Q195" s="74"/>
      <c r="R195" s="140">
        <v>0</v>
      </c>
      <c r="S195" s="154">
        <v>0</v>
      </c>
      <c r="T195" s="242">
        <v>0</v>
      </c>
      <c r="U195" s="242"/>
      <c r="V195" s="242">
        <v>0</v>
      </c>
      <c r="W195" s="109">
        <f>V194*(D194/100)</f>
        <v>0</v>
      </c>
      <c r="X195" s="149"/>
      <c r="Y195" s="116" t="str">
        <f>IFERROR(INT(#REF!/(F194)),"")</f>
        <v/>
      </c>
      <c r="Z195" s="130"/>
      <c r="AA195" s="131"/>
      <c r="AB195" s="478"/>
      <c r="AC195" s="465"/>
      <c r="AD195" s="465"/>
      <c r="AE195" s="466"/>
      <c r="AF195" s="466"/>
      <c r="AG195" s="466"/>
      <c r="AH195" s="498"/>
      <c r="AI195" s="498"/>
      <c r="AJ195" s="499"/>
      <c r="AK195" s="499"/>
      <c r="AL195" s="499"/>
      <c r="AM195" s="499"/>
      <c r="AN195" s="499"/>
      <c r="AO195" s="499"/>
      <c r="AP195" s="499"/>
      <c r="AQ195" s="499"/>
      <c r="AR195" s="499"/>
      <c r="AS195" s="499"/>
      <c r="AT195" s="499"/>
      <c r="AU195" s="499"/>
      <c r="AV195" s="499"/>
      <c r="AW195" s="499"/>
      <c r="AX195" s="499"/>
      <c r="AY195" s="499"/>
      <c r="AZ195" s="499"/>
      <c r="BA195" s="499"/>
      <c r="BB195" s="499"/>
      <c r="BC195" s="499"/>
    </row>
    <row r="196" spans="1:55" ht="12.75" customHeight="1" outlineLevel="1">
      <c r="A196" s="190" t="s">
        <v>472</v>
      </c>
      <c r="B196" s="259"/>
      <c r="C196" s="294"/>
      <c r="D196" s="295"/>
      <c r="E196" s="263"/>
      <c r="F196" s="281"/>
      <c r="G196" s="201"/>
      <c r="H196" s="66"/>
      <c r="I196" s="57"/>
      <c r="J196" s="57"/>
      <c r="K196" s="543">
        <v>24.332999999999998</v>
      </c>
      <c r="L196" s="67"/>
      <c r="M196" s="60"/>
      <c r="N196" s="67"/>
      <c r="O196" s="82"/>
      <c r="P196" s="122">
        <v>195</v>
      </c>
      <c r="Q196" s="75"/>
      <c r="R196" s="143">
        <v>0</v>
      </c>
      <c r="S196" s="155">
        <v>0</v>
      </c>
      <c r="T196" s="243">
        <v>0</v>
      </c>
      <c r="U196" s="243"/>
      <c r="V196" s="243"/>
      <c r="W196" s="218">
        <f t="shared" ref="W196" si="133">(V196*X196)</f>
        <v>0</v>
      </c>
      <c r="X196" s="152"/>
      <c r="Y196" s="132">
        <f>IF(D196&lt;&gt;0,($C197*(1-$AB$1))-$D196,0)</f>
        <v>0</v>
      </c>
      <c r="Z196" s="133" t="str">
        <f>IFERROR(IF(C196&lt;&gt;"",$AA$1/(D194/100)*(C196/100),""),"")</f>
        <v/>
      </c>
      <c r="AA196" s="134" t="str">
        <f t="shared" ref="AA196:AA197" si="134">IFERROR($AC$1/(D196/100)*(C194/100),"")</f>
        <v/>
      </c>
      <c r="AB196" s="477"/>
      <c r="AC196" s="463"/>
      <c r="AD196" s="463"/>
      <c r="AE196" s="464"/>
      <c r="AF196" s="464"/>
      <c r="AG196" s="464"/>
      <c r="AH196" s="498"/>
      <c r="AI196" s="498"/>
      <c r="AJ196" s="499"/>
      <c r="AK196" s="499"/>
      <c r="AL196" s="499"/>
      <c r="AM196" s="499"/>
      <c r="AN196" s="499"/>
      <c r="AO196" s="499"/>
      <c r="AP196" s="499"/>
      <c r="AQ196" s="499"/>
      <c r="AR196" s="499"/>
      <c r="AS196" s="499"/>
      <c r="AT196" s="499"/>
      <c r="AU196" s="499"/>
      <c r="AV196" s="499"/>
      <c r="AW196" s="499"/>
      <c r="AX196" s="499"/>
      <c r="AY196" s="499"/>
      <c r="AZ196" s="499"/>
      <c r="BA196" s="499"/>
      <c r="BB196" s="499"/>
      <c r="BC196" s="499"/>
    </row>
    <row r="197" spans="1:55" ht="12.75" customHeight="1" outlineLevel="1">
      <c r="A197" s="110" t="s">
        <v>578</v>
      </c>
      <c r="B197" s="258"/>
      <c r="C197" s="296"/>
      <c r="D197" s="296"/>
      <c r="E197" s="258"/>
      <c r="F197" s="196"/>
      <c r="G197" s="283"/>
      <c r="H197" s="64"/>
      <c r="I197" s="56"/>
      <c r="J197" s="56"/>
      <c r="K197" s="544">
        <v>16.2</v>
      </c>
      <c r="L197" s="62"/>
      <c r="M197" s="59"/>
      <c r="N197" s="62"/>
      <c r="O197" s="81"/>
      <c r="P197" s="123">
        <v>196</v>
      </c>
      <c r="Q197" s="74"/>
      <c r="R197" s="140">
        <v>0</v>
      </c>
      <c r="S197" s="154">
        <v>0</v>
      </c>
      <c r="T197" s="242">
        <v>0</v>
      </c>
      <c r="U197" s="242"/>
      <c r="V197" s="242">
        <v>0</v>
      </c>
      <c r="W197" s="219">
        <f>V196*(F196/100)</f>
        <v>0</v>
      </c>
      <c r="X197" s="149"/>
      <c r="Y197" s="117" t="str">
        <f>IFERROR(INT(#REF!/(F196/100)),"")</f>
        <v/>
      </c>
      <c r="Z197" s="135" t="str">
        <f>IFERROR(IF(C197&lt;&gt;"",$AA$1/(D193/100)*(C197/100),""),"")</f>
        <v/>
      </c>
      <c r="AA197" s="136" t="str">
        <f t="shared" si="134"/>
        <v/>
      </c>
      <c r="AB197" s="478"/>
      <c r="AC197" s="465"/>
      <c r="AD197" s="465"/>
      <c r="AE197" s="466"/>
      <c r="AF197" s="466"/>
      <c r="AG197" s="466"/>
      <c r="AH197" s="498"/>
      <c r="AI197" s="498"/>
      <c r="AJ197" s="499"/>
      <c r="AK197" s="499"/>
      <c r="AL197" s="499"/>
      <c r="AM197" s="499"/>
      <c r="AN197" s="499"/>
      <c r="AO197" s="499"/>
      <c r="AP197" s="499"/>
      <c r="AQ197" s="499"/>
      <c r="AR197" s="499"/>
      <c r="AS197" s="499"/>
      <c r="AT197" s="499"/>
      <c r="AU197" s="499"/>
      <c r="AV197" s="499"/>
      <c r="AW197" s="499"/>
      <c r="AX197" s="499"/>
      <c r="AY197" s="499"/>
      <c r="AZ197" s="499"/>
      <c r="BA197" s="499"/>
      <c r="BB197" s="499"/>
      <c r="BC197" s="499"/>
    </row>
    <row r="198" spans="1:55" ht="12.75" customHeight="1" outlineLevel="1">
      <c r="A198" s="190" t="s">
        <v>471</v>
      </c>
      <c r="B198" s="259">
        <v>10</v>
      </c>
      <c r="C198" s="294">
        <v>11.8</v>
      </c>
      <c r="D198" s="295">
        <v>12.2</v>
      </c>
      <c r="E198" s="263">
        <v>66</v>
      </c>
      <c r="F198" s="282">
        <v>12.05</v>
      </c>
      <c r="G198" s="201">
        <v>-1.6299999999999999E-2</v>
      </c>
      <c r="H198" s="66">
        <v>12.2</v>
      </c>
      <c r="I198" s="57">
        <v>12.2</v>
      </c>
      <c r="J198" s="57">
        <v>11.8</v>
      </c>
      <c r="K198" s="543">
        <v>12.25</v>
      </c>
      <c r="L198" s="67">
        <v>5072</v>
      </c>
      <c r="M198" s="60">
        <v>423</v>
      </c>
      <c r="N198" s="67">
        <v>28</v>
      </c>
      <c r="O198" s="82">
        <v>45440.661249999997</v>
      </c>
      <c r="P198" s="122">
        <v>197</v>
      </c>
      <c r="Q198" s="75"/>
      <c r="R198" s="143">
        <v>0</v>
      </c>
      <c r="S198" s="155">
        <v>0</v>
      </c>
      <c r="T198" s="243">
        <v>0</v>
      </c>
      <c r="U198" s="243"/>
      <c r="V198" s="243"/>
      <c r="W198" s="220">
        <f t="shared" ref="W198" si="135">(V198*X198)</f>
        <v>0</v>
      </c>
      <c r="X198" s="151"/>
      <c r="Y198" s="137">
        <f>IF(D198&lt;&gt;0,($C199*(1-$AB$1))-$D198,0)</f>
        <v>-0.15120499999999915</v>
      </c>
      <c r="Z198" s="138">
        <f>IFERROR(IF(C198&lt;&gt;"",$AA$1/(D194/100)*(C198/100),""),"")</f>
        <v>0.97130054758369067</v>
      </c>
      <c r="AA198" s="139">
        <f t="shared" ref="AA198:AA199" si="136">IFERROR($AC$1/(D198/100)*(C194/100),"")</f>
        <v>1177.4590163934427</v>
      </c>
      <c r="AB198" s="477"/>
      <c r="AC198" s="463"/>
      <c r="AD198" s="463"/>
      <c r="AE198" s="464"/>
      <c r="AF198" s="464"/>
      <c r="AG198" s="464"/>
      <c r="AH198" s="498"/>
      <c r="AI198" s="498"/>
      <c r="AJ198" s="499"/>
      <c r="AK198" s="499"/>
      <c r="AL198" s="499"/>
      <c r="AM198" s="499"/>
      <c r="AN198" s="499"/>
      <c r="AO198" s="499"/>
      <c r="AP198" s="499"/>
      <c r="AQ198" s="499"/>
      <c r="AR198" s="499"/>
      <c r="AS198" s="499"/>
      <c r="AT198" s="499"/>
      <c r="AU198" s="499"/>
      <c r="AV198" s="499"/>
      <c r="AW198" s="499"/>
      <c r="AX198" s="499"/>
      <c r="AY198" s="499"/>
      <c r="AZ198" s="499"/>
      <c r="BA198" s="499"/>
      <c r="BB198" s="499"/>
      <c r="BC198" s="499"/>
    </row>
    <row r="199" spans="1:55" ht="12.75" customHeight="1" outlineLevel="1">
      <c r="A199" s="176" t="s">
        <v>579</v>
      </c>
      <c r="B199" s="297">
        <v>486</v>
      </c>
      <c r="C199" s="298">
        <v>12.05</v>
      </c>
      <c r="D199" s="298">
        <v>12.1</v>
      </c>
      <c r="E199" s="297">
        <v>23</v>
      </c>
      <c r="F199" s="197">
        <v>12.1</v>
      </c>
      <c r="G199" s="204">
        <v>-1.6200000000000003E-2</v>
      </c>
      <c r="H199" s="69">
        <v>12</v>
      </c>
      <c r="I199" s="70">
        <v>12.25</v>
      </c>
      <c r="J199" s="70">
        <v>11.9</v>
      </c>
      <c r="K199" s="548">
        <v>12.3</v>
      </c>
      <c r="L199" s="72">
        <v>14943</v>
      </c>
      <c r="M199" s="71">
        <v>1237</v>
      </c>
      <c r="N199" s="72">
        <v>97</v>
      </c>
      <c r="O199" s="83">
        <v>45440.705949074072</v>
      </c>
      <c r="P199" s="123">
        <v>198</v>
      </c>
      <c r="Q199" s="124"/>
      <c r="R199" s="142">
        <v>0</v>
      </c>
      <c r="S199" s="169">
        <v>0</v>
      </c>
      <c r="T199" s="245">
        <v>0</v>
      </c>
      <c r="U199" s="245"/>
      <c r="V199" s="245">
        <v>0</v>
      </c>
      <c r="W199" s="222">
        <f>V198*(C198/100)</f>
        <v>0</v>
      </c>
      <c r="X199" s="160"/>
      <c r="Y199" s="172" t="str">
        <f>IFERROR(INT(#REF!/(F198)),"")</f>
        <v/>
      </c>
      <c r="Z199" s="173">
        <f>IFERROR(IF(C199&lt;&gt;"",$AA$1/(D195/100)*(C199/100),""),"")</f>
        <v>0.98705079836560294</v>
      </c>
      <c r="AA199" s="174">
        <f t="shared" si="136"/>
        <v>1205.4132231404958</v>
      </c>
      <c r="AB199" s="478"/>
      <c r="AC199" s="465"/>
      <c r="AD199" s="465"/>
      <c r="AE199" s="466"/>
      <c r="AF199" s="466"/>
      <c r="AG199" s="466"/>
      <c r="AH199" s="498"/>
      <c r="AI199" s="498"/>
      <c r="AJ199" s="499"/>
      <c r="AK199" s="499"/>
      <c r="AL199" s="499"/>
      <c r="AM199" s="499"/>
      <c r="AN199" s="499"/>
      <c r="AO199" s="499"/>
      <c r="AP199" s="499"/>
      <c r="AQ199" s="499"/>
      <c r="AR199" s="499"/>
      <c r="AS199" s="499"/>
      <c r="AT199" s="499"/>
      <c r="AU199" s="499"/>
      <c r="AV199" s="499"/>
      <c r="AW199" s="499"/>
      <c r="AX199" s="499"/>
      <c r="AY199" s="499"/>
      <c r="AZ199" s="499"/>
      <c r="BA199" s="499"/>
      <c r="BB199" s="499"/>
      <c r="BC199" s="499"/>
    </row>
    <row r="204" spans="1:55" ht="12.75" customHeight="1">
      <c r="A204" s="162"/>
    </row>
    <row r="205" spans="1:55" ht="12.75" customHeight="1">
      <c r="A205" s="163"/>
    </row>
    <row r="206" spans="1:55" ht="12.75" customHeight="1">
      <c r="A206" s="163"/>
    </row>
    <row r="207" spans="1:55" ht="12.75" customHeight="1">
      <c r="A207" s="163"/>
    </row>
  </sheetData>
  <sortState xmlns:xlrd2="http://schemas.microsoft.com/office/spreadsheetml/2017/richdata2" ref="A15">
    <sortCondition descending="1" ref="A14:A15"/>
  </sortState>
  <mergeCells count="17">
    <mergeCell ref="AA18:AA19"/>
    <mergeCell ref="AA20:AA21"/>
    <mergeCell ref="AA22:AA23"/>
    <mergeCell ref="AA24:AA25"/>
    <mergeCell ref="Z28:Z29"/>
    <mergeCell ref="Z26:Z27"/>
    <mergeCell ref="AA12:AA13"/>
    <mergeCell ref="AA14:AA15"/>
    <mergeCell ref="AA16:AA17"/>
    <mergeCell ref="Q1:R1"/>
    <mergeCell ref="AA2:AA3"/>
    <mergeCell ref="AA6:AA7"/>
    <mergeCell ref="AA10:AA11"/>
    <mergeCell ref="AA8:AA9"/>
    <mergeCell ref="AA4:AA5"/>
    <mergeCell ref="U1:V1"/>
    <mergeCell ref="S1:T1"/>
  </mergeCells>
  <phoneticPr fontId="16" type="noConversion"/>
  <conditionalFormatting sqref="Q60:T157">
    <cfRule type="cellIs" dxfId="4678" priority="17679" operator="equal">
      <formula>0</formula>
    </cfRule>
  </conditionalFormatting>
  <conditionalFormatting sqref="Y64 Y66">
    <cfRule type="cellIs" dxfId="4677" priority="13775" operator="lessThanOrEqual">
      <formula>0</formula>
    </cfRule>
  </conditionalFormatting>
  <conditionalFormatting sqref="W63">
    <cfRule type="cellIs" dxfId="4675" priority="13729" operator="equal">
      <formula>0</formula>
    </cfRule>
  </conditionalFormatting>
  <conditionalFormatting sqref="W62">
    <cfRule type="cellIs" dxfId="4674" priority="8839" operator="equal">
      <formula>0</formula>
    </cfRule>
    <cfRule type="cellIs" dxfId="4673" priority="8841" operator="lessThan">
      <formula>W63</formula>
    </cfRule>
    <cfRule type="cellIs" dxfId="4672" priority="13728" operator="lessThan">
      <formula>0</formula>
    </cfRule>
  </conditionalFormatting>
  <conditionalFormatting sqref="W65">
    <cfRule type="cellIs" dxfId="4671" priority="13727" operator="equal">
      <formula>0</formula>
    </cfRule>
  </conditionalFormatting>
  <conditionalFormatting sqref="W64">
    <cfRule type="cellIs" dxfId="4670" priority="8837" operator="equal">
      <formula>0</formula>
    </cfRule>
    <cfRule type="cellIs" dxfId="4669" priority="8838" operator="lessThan">
      <formula>W65</formula>
    </cfRule>
    <cfRule type="cellIs" dxfId="4668" priority="13726" operator="lessThan">
      <formula>0</formula>
    </cfRule>
  </conditionalFormatting>
  <conditionalFormatting sqref="W66">
    <cfRule type="cellIs" dxfId="4667" priority="8836" operator="equal">
      <formula>0</formula>
    </cfRule>
    <cfRule type="cellIs" dxfId="4666" priority="8842" operator="lessThan">
      <formula>W67</formula>
    </cfRule>
  </conditionalFormatting>
  <conditionalFormatting sqref="Z2 Z6 Z10 Z14 Z18 Z22">
    <cfRule type="cellIs" dxfId="4665" priority="13396" operator="equal">
      <formula>0</formula>
    </cfRule>
  </conditionalFormatting>
  <conditionalFormatting sqref="Z3 Z7 Z11 Z15 Z19 Z23">
    <cfRule type="cellIs" dxfId="4664" priority="13395" operator="equal">
      <formula>0</formula>
    </cfRule>
  </conditionalFormatting>
  <conditionalFormatting sqref="Z4 Z8 Z12 Z16 Z20 Z24">
    <cfRule type="cellIs" dxfId="4663" priority="13394" operator="equal">
      <formula>0</formula>
    </cfRule>
  </conditionalFormatting>
  <conditionalFormatting sqref="Z5 Z9 Z13 Z17 Z21 Z25">
    <cfRule type="cellIs" dxfId="4662" priority="13393" operator="equal">
      <formula>0</formula>
    </cfRule>
  </conditionalFormatting>
  <conditionalFormatting sqref="Y3">
    <cfRule type="cellIs" dxfId="4661" priority="12449" operator="equal">
      <formula>0</formula>
    </cfRule>
  </conditionalFormatting>
  <conditionalFormatting sqref="Y4">
    <cfRule type="cellIs" dxfId="4660" priority="12448" operator="equal">
      <formula>0</formula>
    </cfRule>
  </conditionalFormatting>
  <conditionalFormatting sqref="Y7">
    <cfRule type="cellIs" dxfId="4659" priority="12443" operator="equal">
      <formula>0</formula>
    </cfRule>
  </conditionalFormatting>
  <conditionalFormatting sqref="Y8">
    <cfRule type="cellIs" dxfId="4658" priority="12442" operator="equal">
      <formula>0</formula>
    </cfRule>
  </conditionalFormatting>
  <conditionalFormatting sqref="Y11 Y15 Y19 Y23">
    <cfRule type="cellIs" dxfId="4657" priority="12437" operator="equal">
      <formula>0</formula>
    </cfRule>
  </conditionalFormatting>
  <conditionalFormatting sqref="Y12 Y16 Y20 Y24">
    <cfRule type="cellIs" dxfId="4656" priority="12436" operator="equal">
      <formula>0</formula>
    </cfRule>
  </conditionalFormatting>
  <conditionalFormatting sqref="B2 B6 B10 B14">
    <cfRule type="expression" dxfId="4655" priority="21634">
      <formula>IF($Y5&gt;$Y2,AND(MID($A2,5,1)=" "))</formula>
    </cfRule>
    <cfRule type="expression" dxfId="4654" priority="21635">
      <formula>IF($Y5&gt;$Y2,AND(MID($A2,5,1)="C"))</formula>
    </cfRule>
    <cfRule type="expression" dxfId="4653" priority="21636">
      <formula>IF($Y5&gt;$Y2,AND(MID($A2,5,1)="D"))</formula>
    </cfRule>
  </conditionalFormatting>
  <conditionalFormatting sqref="E3 E7 E11 E15">
    <cfRule type="expression" dxfId="4652" priority="21649">
      <formula>IF($Y5&gt;$Y2,AND(MID($A3,5,1)=" "))</formula>
    </cfRule>
    <cfRule type="expression" dxfId="4651" priority="21650">
      <formula>IF($Y5&gt;$Y2,AND(MID($A3,5,1)="C"))</formula>
    </cfRule>
    <cfRule type="expression" dxfId="4650" priority="21651">
      <formula>IF($Y5&gt;$Y2,AND(MID($A3,5,1)="D"))</formula>
    </cfRule>
  </conditionalFormatting>
  <conditionalFormatting sqref="B4 B8 B16">
    <cfRule type="expression" dxfId="4649" priority="21664">
      <formula>IF($Y5&gt;$Y2,AND(MID($A4,5,1)=" "))</formula>
    </cfRule>
    <cfRule type="expression" dxfId="4648" priority="21665">
      <formula>IF($Y5&gt;$Y2,AND(MID($A4,5,1)="C"))</formula>
    </cfRule>
    <cfRule type="expression" dxfId="4647" priority="21666">
      <formula>IF($Y5&gt;$Y2,AND(MID($A4,5,1)="D"))</formula>
    </cfRule>
  </conditionalFormatting>
  <conditionalFormatting sqref="E5 E9 E13 E17">
    <cfRule type="expression" dxfId="4646" priority="21679">
      <formula>IF($Y5&gt;$Y2,AND(MID($A5,5,1)=" "))</formula>
    </cfRule>
    <cfRule type="expression" dxfId="4645" priority="21680">
      <formula>IF($Y5&gt;$Y2,AND(MID($A5,5,1)="C"))</formula>
    </cfRule>
    <cfRule type="expression" dxfId="4644" priority="21681">
      <formula>IF($Y5&gt;$Y2,AND(MID($A5,5,1)="D"))</formula>
    </cfRule>
  </conditionalFormatting>
  <conditionalFormatting sqref="C2 C6 C10 C14">
    <cfRule type="expression" dxfId="4643" priority="21694">
      <formula>IF($Y5&gt;$Y2,AND(MID($A2,5,1)=" "))</formula>
    </cfRule>
    <cfRule type="expression" dxfId="4642" priority="21695">
      <formula>IF($Y5&gt;$Y2,AND(MID($A2,5,1)="C"))</formula>
    </cfRule>
    <cfRule type="expression" dxfId="4641" priority="21696">
      <formula>IF($Y5&gt;$Y2,AND(MID($A2,5,1)="D"))</formula>
    </cfRule>
  </conditionalFormatting>
  <conditionalFormatting sqref="D3 D7 D11 D15">
    <cfRule type="expression" dxfId="4640" priority="21709">
      <formula>IF($Y5&gt;$Y2,AND(MID($A3,5,1)=" "))</formula>
    </cfRule>
    <cfRule type="expression" dxfId="4639" priority="21710">
      <formula>IF($Y5&gt;$Y2,AND(MID($A3,5,1)="C"))</formula>
    </cfRule>
    <cfRule type="expression" dxfId="4638" priority="21711">
      <formula>IF($Y5&gt;$Y2,AND(MID($A3,5,1)="D"))</formula>
    </cfRule>
  </conditionalFormatting>
  <conditionalFormatting sqref="D5 D9 D13 D17">
    <cfRule type="expression" dxfId="4637" priority="21724">
      <formula>IF($Y5&gt;$Y2,AND(MID($A5,5,1)=" "))</formula>
    </cfRule>
    <cfRule type="expression" dxfId="4636" priority="21725">
      <formula>IF($Y5&gt;$Y2,AND(MID($A5,5,1)="C"))</formula>
    </cfRule>
    <cfRule type="expression" dxfId="4635" priority="21726">
      <formula>IF($Y5&gt;$Y2,AND(MID($A5,5,1)="D"))</formula>
    </cfRule>
  </conditionalFormatting>
  <conditionalFormatting sqref="C4 C8 C16">
    <cfRule type="expression" dxfId="4634" priority="21739">
      <formula>IF($Y5&gt;$Y2,AND(MID($A4,5,1)=" "))</formula>
    </cfRule>
    <cfRule type="expression" dxfId="4633" priority="21740">
      <formula>IF($Y5&gt;$Y2,AND(MID($A4,5,1)="C"))</formula>
    </cfRule>
    <cfRule type="expression" dxfId="4632" priority="21741">
      <formula>IF($Y5&gt;$Y2,AND(MID($A4,5,1)="D"))</formula>
    </cfRule>
  </conditionalFormatting>
  <conditionalFormatting sqref="Q158:T199">
    <cfRule type="cellIs" dxfId="4631" priority="11592" operator="equal">
      <formula>0</formula>
    </cfRule>
  </conditionalFormatting>
  <conditionalFormatting sqref="Z64">
    <cfRule type="cellIs" dxfId="4630" priority="11569" operator="equal">
      <formula>0</formula>
    </cfRule>
  </conditionalFormatting>
  <conditionalFormatting sqref="AA64">
    <cfRule type="cellIs" dxfId="4629" priority="11568" operator="equal">
      <formula>0</formula>
    </cfRule>
  </conditionalFormatting>
  <conditionalFormatting sqref="Z65 Z67">
    <cfRule type="cellIs" dxfId="4628" priority="11566" operator="equal">
      <formula>0</formula>
    </cfRule>
  </conditionalFormatting>
  <conditionalFormatting sqref="AA65:AA67">
    <cfRule type="cellIs" dxfId="4627" priority="11565" operator="equal">
      <formula>0</formula>
    </cfRule>
  </conditionalFormatting>
  <conditionalFormatting sqref="Z70">
    <cfRule type="cellIs" dxfId="4626" priority="11564" operator="equal">
      <formula>0</formula>
    </cfRule>
  </conditionalFormatting>
  <conditionalFormatting sqref="AA70">
    <cfRule type="cellIs" dxfId="4625" priority="11563" operator="equal">
      <formula>0</formula>
    </cfRule>
  </conditionalFormatting>
  <conditionalFormatting sqref="Z71:Z73">
    <cfRule type="cellIs" dxfId="4624" priority="11561" operator="equal">
      <formula>0</formula>
    </cfRule>
  </conditionalFormatting>
  <conditionalFormatting sqref="AA71:AA73">
    <cfRule type="cellIs" dxfId="4623" priority="11560" operator="equal">
      <formula>0</formula>
    </cfRule>
  </conditionalFormatting>
  <conditionalFormatting sqref="Z76">
    <cfRule type="cellIs" dxfId="4622" priority="11559" operator="equal">
      <formula>0</formula>
    </cfRule>
  </conditionalFormatting>
  <conditionalFormatting sqref="AA76">
    <cfRule type="cellIs" dxfId="4621" priority="11558" operator="equal">
      <formula>0</formula>
    </cfRule>
  </conditionalFormatting>
  <conditionalFormatting sqref="Z77:Z79">
    <cfRule type="cellIs" dxfId="4620" priority="11556" operator="equal">
      <formula>0</formula>
    </cfRule>
  </conditionalFormatting>
  <conditionalFormatting sqref="AA77:AA79">
    <cfRule type="cellIs" dxfId="4619" priority="11555" operator="equal">
      <formula>0</formula>
    </cfRule>
  </conditionalFormatting>
  <conditionalFormatting sqref="Z82">
    <cfRule type="cellIs" dxfId="4618" priority="11554" operator="equal">
      <formula>0</formula>
    </cfRule>
  </conditionalFormatting>
  <conditionalFormatting sqref="AA82">
    <cfRule type="cellIs" dxfId="4617" priority="11553" operator="equal">
      <formula>0</formula>
    </cfRule>
  </conditionalFormatting>
  <conditionalFormatting sqref="Z83:Z85">
    <cfRule type="cellIs" dxfId="4616" priority="11551" operator="equal">
      <formula>0</formula>
    </cfRule>
  </conditionalFormatting>
  <conditionalFormatting sqref="AA83:AA85">
    <cfRule type="cellIs" dxfId="4615" priority="11550" operator="equal">
      <formula>0</formula>
    </cfRule>
  </conditionalFormatting>
  <conditionalFormatting sqref="Z88">
    <cfRule type="cellIs" dxfId="4614" priority="11549" operator="equal">
      <formula>0</formula>
    </cfRule>
  </conditionalFormatting>
  <conditionalFormatting sqref="AA88">
    <cfRule type="cellIs" dxfId="4613" priority="11548" operator="equal">
      <formula>0</formula>
    </cfRule>
  </conditionalFormatting>
  <conditionalFormatting sqref="Z89:Z91">
    <cfRule type="cellIs" dxfId="4612" priority="11546" operator="equal">
      <formula>0</formula>
    </cfRule>
  </conditionalFormatting>
  <conditionalFormatting sqref="AA89:AA91">
    <cfRule type="cellIs" dxfId="4611" priority="11545" operator="equal">
      <formula>0</formula>
    </cfRule>
  </conditionalFormatting>
  <conditionalFormatting sqref="Z94">
    <cfRule type="cellIs" dxfId="4610" priority="11544" operator="equal">
      <formula>0</formula>
    </cfRule>
  </conditionalFormatting>
  <conditionalFormatting sqref="AA94">
    <cfRule type="cellIs" dxfId="4609" priority="11543" operator="equal">
      <formula>0</formula>
    </cfRule>
  </conditionalFormatting>
  <conditionalFormatting sqref="Z95:Z97">
    <cfRule type="cellIs" dxfId="4608" priority="11541" operator="equal">
      <formula>0</formula>
    </cfRule>
  </conditionalFormatting>
  <conditionalFormatting sqref="AA95:AA97">
    <cfRule type="cellIs" dxfId="4607" priority="11540" operator="equal">
      <formula>0</formula>
    </cfRule>
  </conditionalFormatting>
  <conditionalFormatting sqref="Z100">
    <cfRule type="cellIs" dxfId="4606" priority="11539" operator="equal">
      <formula>0</formula>
    </cfRule>
  </conditionalFormatting>
  <conditionalFormatting sqref="AA100">
    <cfRule type="cellIs" dxfId="4605" priority="11538" operator="equal">
      <formula>0</formula>
    </cfRule>
  </conditionalFormatting>
  <conditionalFormatting sqref="Z101:Z103">
    <cfRule type="cellIs" dxfId="4604" priority="11536" operator="equal">
      <formula>0</formula>
    </cfRule>
  </conditionalFormatting>
  <conditionalFormatting sqref="AA101:AA103">
    <cfRule type="cellIs" dxfId="4603" priority="11535" operator="equal">
      <formula>0</formula>
    </cfRule>
  </conditionalFormatting>
  <conditionalFormatting sqref="Z106">
    <cfRule type="cellIs" dxfId="4602" priority="11534" operator="equal">
      <formula>0</formula>
    </cfRule>
  </conditionalFormatting>
  <conditionalFormatting sqref="AA106">
    <cfRule type="cellIs" dxfId="4601" priority="11533" operator="equal">
      <formula>0</formula>
    </cfRule>
  </conditionalFormatting>
  <conditionalFormatting sqref="Z107:Z109">
    <cfRule type="cellIs" dxfId="4600" priority="11531" operator="equal">
      <formula>0</formula>
    </cfRule>
  </conditionalFormatting>
  <conditionalFormatting sqref="AA107:AA109">
    <cfRule type="cellIs" dxfId="4599" priority="11530" operator="equal">
      <formula>0</formula>
    </cfRule>
  </conditionalFormatting>
  <conditionalFormatting sqref="Z112">
    <cfRule type="cellIs" dxfId="4598" priority="11529" operator="equal">
      <formula>0</formula>
    </cfRule>
  </conditionalFormatting>
  <conditionalFormatting sqref="AA112">
    <cfRule type="cellIs" dxfId="4597" priority="11528" operator="equal">
      <formula>0</formula>
    </cfRule>
  </conditionalFormatting>
  <conditionalFormatting sqref="Z136">
    <cfRule type="cellIs" dxfId="4596" priority="11509" operator="equal">
      <formula>0</formula>
    </cfRule>
  </conditionalFormatting>
  <conditionalFormatting sqref="Z113:Z115">
    <cfRule type="cellIs" dxfId="4595" priority="11526" operator="equal">
      <formula>0</formula>
    </cfRule>
  </conditionalFormatting>
  <conditionalFormatting sqref="AA113:AA115">
    <cfRule type="cellIs" dxfId="4594" priority="11525" operator="equal">
      <formula>0</formula>
    </cfRule>
  </conditionalFormatting>
  <conditionalFormatting sqref="Z118">
    <cfRule type="cellIs" dxfId="4593" priority="11524" operator="equal">
      <formula>0</formula>
    </cfRule>
  </conditionalFormatting>
  <conditionalFormatting sqref="AA118">
    <cfRule type="cellIs" dxfId="4592" priority="11523" operator="equal">
      <formula>0</formula>
    </cfRule>
  </conditionalFormatting>
  <conditionalFormatting sqref="Z137:Z139">
    <cfRule type="cellIs" dxfId="4591" priority="11506" operator="equal">
      <formula>0</formula>
    </cfRule>
  </conditionalFormatting>
  <conditionalFormatting sqref="Z119:Z121">
    <cfRule type="cellIs" dxfId="4590" priority="11521" operator="equal">
      <formula>0</formula>
    </cfRule>
  </conditionalFormatting>
  <conditionalFormatting sqref="AA119:AA121">
    <cfRule type="cellIs" dxfId="4589" priority="11520" operator="equal">
      <formula>0</formula>
    </cfRule>
  </conditionalFormatting>
  <conditionalFormatting sqref="Z124">
    <cfRule type="cellIs" dxfId="4588" priority="11519" operator="equal">
      <formula>0</formula>
    </cfRule>
  </conditionalFormatting>
  <conditionalFormatting sqref="AA124">
    <cfRule type="cellIs" dxfId="4587" priority="11518" operator="equal">
      <formula>0</formula>
    </cfRule>
  </conditionalFormatting>
  <conditionalFormatting sqref="AA142">
    <cfRule type="cellIs" dxfId="4586" priority="11503" operator="equal">
      <formula>0</formula>
    </cfRule>
  </conditionalFormatting>
  <conditionalFormatting sqref="Z125:Z127">
    <cfRule type="cellIs" dxfId="4585" priority="11516" operator="equal">
      <formula>0</formula>
    </cfRule>
  </conditionalFormatting>
  <conditionalFormatting sqref="AA125:AA127">
    <cfRule type="cellIs" dxfId="4584" priority="11515" operator="equal">
      <formula>0</formula>
    </cfRule>
  </conditionalFormatting>
  <conditionalFormatting sqref="Z130">
    <cfRule type="cellIs" dxfId="4583" priority="11514" operator="equal">
      <formula>0</formula>
    </cfRule>
  </conditionalFormatting>
  <conditionalFormatting sqref="AA130">
    <cfRule type="cellIs" dxfId="4582" priority="11513" operator="equal">
      <formula>0</formula>
    </cfRule>
  </conditionalFormatting>
  <conditionalFormatting sqref="AA143:AA145">
    <cfRule type="cellIs" dxfId="4581" priority="11500" operator="equal">
      <formula>0</formula>
    </cfRule>
  </conditionalFormatting>
  <conditionalFormatting sqref="Z131:Z133">
    <cfRule type="cellIs" dxfId="4580" priority="11511" operator="equal">
      <formula>0</formula>
    </cfRule>
  </conditionalFormatting>
  <conditionalFormatting sqref="AA131:AA133">
    <cfRule type="cellIs" dxfId="4579" priority="11510" operator="equal">
      <formula>0</formula>
    </cfRule>
  </conditionalFormatting>
  <conditionalFormatting sqref="AA136">
    <cfRule type="cellIs" dxfId="4578" priority="11508" operator="equal">
      <formula>0</formula>
    </cfRule>
  </conditionalFormatting>
  <conditionalFormatting sqref="AA137:AA139">
    <cfRule type="cellIs" dxfId="4577" priority="11505" operator="equal">
      <formula>0</formula>
    </cfRule>
  </conditionalFormatting>
  <conditionalFormatting sqref="Z142">
    <cfRule type="cellIs" dxfId="4576" priority="11504" operator="equal">
      <formula>0</formula>
    </cfRule>
  </conditionalFormatting>
  <conditionalFormatting sqref="Z154">
    <cfRule type="cellIs" dxfId="4575" priority="11494" operator="equal">
      <formula>0</formula>
    </cfRule>
  </conditionalFormatting>
  <conditionalFormatting sqref="Z143:Z145">
    <cfRule type="cellIs" dxfId="4574" priority="11501" operator="equal">
      <formula>0</formula>
    </cfRule>
  </conditionalFormatting>
  <conditionalFormatting sqref="Z148">
    <cfRule type="cellIs" dxfId="4573" priority="11499" operator="equal">
      <formula>0</formula>
    </cfRule>
  </conditionalFormatting>
  <conditionalFormatting sqref="AA148">
    <cfRule type="cellIs" dxfId="4572" priority="11498" operator="equal">
      <formula>0</formula>
    </cfRule>
  </conditionalFormatting>
  <conditionalFormatting sqref="Z155:Z157">
    <cfRule type="cellIs" dxfId="4571" priority="11491" operator="equal">
      <formula>0</formula>
    </cfRule>
  </conditionalFormatting>
  <conditionalFormatting sqref="Z149:Z151">
    <cfRule type="cellIs" dxfId="4570" priority="11496" operator="equal">
      <formula>0</formula>
    </cfRule>
  </conditionalFormatting>
  <conditionalFormatting sqref="AA149:AA151">
    <cfRule type="cellIs" dxfId="4569" priority="11495" operator="equal">
      <formula>0</formula>
    </cfRule>
  </conditionalFormatting>
  <conditionalFormatting sqref="AA154">
    <cfRule type="cellIs" dxfId="4568" priority="11493" operator="equal">
      <formula>0</formula>
    </cfRule>
  </conditionalFormatting>
  <conditionalFormatting sqref="AA160 AA166 AA172 AA178 AA184 AA190 AA196">
    <cfRule type="cellIs" dxfId="4567" priority="11488" operator="equal">
      <formula>0</formula>
    </cfRule>
  </conditionalFormatting>
  <conditionalFormatting sqref="AA155:AA157">
    <cfRule type="cellIs" dxfId="4566" priority="11490" operator="equal">
      <formula>0</formula>
    </cfRule>
  </conditionalFormatting>
  <conditionalFormatting sqref="Z160 Z166 Z172 Z178 Z184 Z190 Z196">
    <cfRule type="cellIs" dxfId="4565" priority="11489" operator="equal">
      <formula>0</formula>
    </cfRule>
  </conditionalFormatting>
  <conditionalFormatting sqref="AA161:AA163 AA167:AA169 AA173:AA175 AA179:AA181 AA185:AA187 AA191:AA193 AA197:AA199">
    <cfRule type="cellIs" dxfId="4564" priority="11485" operator="equal">
      <formula>0</formula>
    </cfRule>
  </conditionalFormatting>
  <conditionalFormatting sqref="Z161:Z163 Z167:Z169 Z173:Z175 Z179:Z181 Z185:Z187 Z191:Z193 Z197:Z199">
    <cfRule type="cellIs" dxfId="4563" priority="11486" operator="equal">
      <formula>0</formula>
    </cfRule>
  </conditionalFormatting>
  <conditionalFormatting sqref="AA66 AA72 AA78 AA84 AA90 AA96 AA102 AA108 AA114 AA120 AA126 AA132 AA138 AA144 AA150 AA156 AA162 AA168 AA174 AA180 AA186 AA192 AA198">
    <cfRule type="colorScale" priority="1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4562" priority="11479" operator="equal">
      <formula>0</formula>
    </cfRule>
  </conditionalFormatting>
  <conditionalFormatting sqref="W67">
    <cfRule type="cellIs" dxfId="4561" priority="8824" operator="equal">
      <formula>0</formula>
    </cfRule>
    <cfRule type="cellIs" dxfId="4560" priority="10301" operator="greaterThan">
      <formula>W66</formula>
    </cfRule>
  </conditionalFormatting>
  <conditionalFormatting sqref="Y65">
    <cfRule type="cellIs" dxfId="4559" priority="8964" operator="equal">
      <formula>0</formula>
    </cfRule>
  </conditionalFormatting>
  <conditionalFormatting sqref="Y67">
    <cfRule type="cellIs" dxfId="4558" priority="8963" operator="equal">
      <formula>0</formula>
    </cfRule>
  </conditionalFormatting>
  <conditionalFormatting sqref="W69">
    <cfRule type="cellIs" dxfId="4557" priority="8385" operator="lessThan">
      <formula>W68</formula>
    </cfRule>
    <cfRule type="cellIs" dxfId="4556" priority="8811" operator="equal">
      <formula>0</formula>
    </cfRule>
  </conditionalFormatting>
  <conditionalFormatting sqref="W68">
    <cfRule type="cellIs" dxfId="4555" priority="8386" operator="lessThan">
      <formula>W69</formula>
    </cfRule>
    <cfRule type="cellIs" dxfId="4554" priority="8804" operator="equal">
      <formula>0</formula>
    </cfRule>
    <cfRule type="cellIs" dxfId="4553" priority="8805" operator="lessThan">
      <formula>W69</formula>
    </cfRule>
    <cfRule type="cellIs" dxfId="4552" priority="8810" operator="lessThan">
      <formula>0</formula>
    </cfRule>
  </conditionalFormatting>
  <conditionalFormatting sqref="W71">
    <cfRule type="cellIs" dxfId="4551" priority="8809" operator="equal">
      <formula>0</formula>
    </cfRule>
  </conditionalFormatting>
  <conditionalFormatting sqref="W70">
    <cfRule type="cellIs" dxfId="4550" priority="8802" operator="equal">
      <formula>0</formula>
    </cfRule>
    <cfRule type="cellIs" dxfId="4549" priority="8803" operator="lessThan">
      <formula>W71</formula>
    </cfRule>
    <cfRule type="cellIs" dxfId="4548" priority="8808" operator="lessThan">
      <formula>0</formula>
    </cfRule>
  </conditionalFormatting>
  <conditionalFormatting sqref="W72">
    <cfRule type="cellIs" dxfId="4547" priority="8801" operator="equal">
      <formula>0</formula>
    </cfRule>
    <cfRule type="cellIs" dxfId="4546" priority="8806" operator="lessThan">
      <formula>W73</formula>
    </cfRule>
  </conditionalFormatting>
  <conditionalFormatting sqref="W77">
    <cfRule type="cellIs" dxfId="4545" priority="8797" operator="equal">
      <formula>0</formula>
    </cfRule>
  </conditionalFormatting>
  <conditionalFormatting sqref="W76">
    <cfRule type="cellIs" dxfId="4544" priority="8790" operator="equal">
      <formula>0</formula>
    </cfRule>
    <cfRule type="cellIs" dxfId="4543" priority="8791" operator="lessThan">
      <formula>W77</formula>
    </cfRule>
    <cfRule type="cellIs" dxfId="4542" priority="8796" operator="lessThan">
      <formula>0</formula>
    </cfRule>
  </conditionalFormatting>
  <conditionalFormatting sqref="W78">
    <cfRule type="cellIs" dxfId="4541" priority="8789" operator="equal">
      <formula>0</formula>
    </cfRule>
    <cfRule type="cellIs" dxfId="4540" priority="8794" operator="lessThan">
      <formula>W79</formula>
    </cfRule>
  </conditionalFormatting>
  <conditionalFormatting sqref="W83">
    <cfRule type="cellIs" dxfId="4539" priority="8785" operator="equal">
      <formula>0</formula>
    </cfRule>
  </conditionalFormatting>
  <conditionalFormatting sqref="W82">
    <cfRule type="cellIs" dxfId="4538" priority="8778" operator="equal">
      <formula>0</formula>
    </cfRule>
    <cfRule type="cellIs" dxfId="4537" priority="8779" operator="lessThan">
      <formula>W83</formula>
    </cfRule>
    <cfRule type="cellIs" dxfId="4536" priority="8784" operator="lessThan">
      <formula>0</formula>
    </cfRule>
  </conditionalFormatting>
  <conditionalFormatting sqref="W84">
    <cfRule type="cellIs" dxfId="4535" priority="8777" operator="equal">
      <formula>0</formula>
    </cfRule>
    <cfRule type="cellIs" dxfId="4534" priority="8782" operator="lessThan">
      <formula>W85</formula>
    </cfRule>
  </conditionalFormatting>
  <conditionalFormatting sqref="W85">
    <cfRule type="cellIs" dxfId="4533" priority="8776" operator="equal">
      <formula>0</formula>
    </cfRule>
    <cfRule type="cellIs" dxfId="4532" priority="8783" operator="greaterThan">
      <formula>W84</formula>
    </cfRule>
  </conditionalFormatting>
  <conditionalFormatting sqref="W89">
    <cfRule type="cellIs" dxfId="4531" priority="8773" operator="equal">
      <formula>0</formula>
    </cfRule>
  </conditionalFormatting>
  <conditionalFormatting sqref="W88">
    <cfRule type="cellIs" dxfId="4530" priority="8766" operator="equal">
      <formula>0</formula>
    </cfRule>
    <cfRule type="cellIs" dxfId="4529" priority="8767" operator="lessThan">
      <formula>W89</formula>
    </cfRule>
    <cfRule type="cellIs" dxfId="4528" priority="8772" operator="lessThan">
      <formula>0</formula>
    </cfRule>
  </conditionalFormatting>
  <conditionalFormatting sqref="W90">
    <cfRule type="cellIs" dxfId="4527" priority="8765" operator="equal">
      <formula>0</formula>
    </cfRule>
    <cfRule type="cellIs" dxfId="4526" priority="8770" operator="lessThan">
      <formula>W91</formula>
    </cfRule>
  </conditionalFormatting>
  <conditionalFormatting sqref="W91">
    <cfRule type="cellIs" dxfId="4525" priority="8764" operator="equal">
      <formula>0</formula>
    </cfRule>
    <cfRule type="cellIs" dxfId="4524" priority="8771" operator="greaterThan">
      <formula>W90</formula>
    </cfRule>
  </conditionalFormatting>
  <conditionalFormatting sqref="W95">
    <cfRule type="cellIs" dxfId="4523" priority="8761" operator="equal">
      <formula>0</formula>
    </cfRule>
  </conditionalFormatting>
  <conditionalFormatting sqref="W94">
    <cfRule type="cellIs" dxfId="4522" priority="8754" operator="equal">
      <formula>0</formula>
    </cfRule>
    <cfRule type="cellIs" dxfId="4521" priority="8755" operator="lessThan">
      <formula>W95</formula>
    </cfRule>
    <cfRule type="cellIs" dxfId="4520" priority="8760" operator="lessThan">
      <formula>0</formula>
    </cfRule>
  </conditionalFormatting>
  <conditionalFormatting sqref="W96">
    <cfRule type="cellIs" dxfId="4519" priority="8753" operator="equal">
      <formula>0</formula>
    </cfRule>
    <cfRule type="cellIs" dxfId="4518" priority="8758" operator="lessThan">
      <formula>W97</formula>
    </cfRule>
  </conditionalFormatting>
  <conditionalFormatting sqref="W97">
    <cfRule type="cellIs" dxfId="4517" priority="8752" operator="equal">
      <formula>0</formula>
    </cfRule>
    <cfRule type="cellIs" dxfId="4516" priority="8759" operator="greaterThan">
      <formula>W96</formula>
    </cfRule>
  </conditionalFormatting>
  <conditionalFormatting sqref="W101">
    <cfRule type="cellIs" dxfId="4515" priority="8749" operator="equal">
      <formula>0</formula>
    </cfRule>
  </conditionalFormatting>
  <conditionalFormatting sqref="W100">
    <cfRule type="cellIs" dxfId="4514" priority="8742" operator="equal">
      <formula>0</formula>
    </cfRule>
    <cfRule type="cellIs" dxfId="4513" priority="8743" operator="lessThan">
      <formula>W101</formula>
    </cfRule>
    <cfRule type="cellIs" dxfId="4512" priority="8748" operator="lessThan">
      <formula>0</formula>
    </cfRule>
  </conditionalFormatting>
  <conditionalFormatting sqref="W102">
    <cfRule type="cellIs" dxfId="4511" priority="8741" operator="equal">
      <formula>0</formula>
    </cfRule>
    <cfRule type="cellIs" dxfId="4510" priority="8746" operator="lessThan">
      <formula>W103</formula>
    </cfRule>
  </conditionalFormatting>
  <conditionalFormatting sqref="W103">
    <cfRule type="cellIs" dxfId="4509" priority="8740" operator="equal">
      <formula>0</formula>
    </cfRule>
    <cfRule type="cellIs" dxfId="4508" priority="8747" operator="greaterThan">
      <formula>W102</formula>
    </cfRule>
  </conditionalFormatting>
  <conditionalFormatting sqref="W107">
    <cfRule type="cellIs" dxfId="4507" priority="8737" operator="equal">
      <formula>0</formula>
    </cfRule>
  </conditionalFormatting>
  <conditionalFormatting sqref="W106">
    <cfRule type="cellIs" dxfId="4506" priority="8730" operator="equal">
      <formula>0</formula>
    </cfRule>
    <cfRule type="cellIs" dxfId="4505" priority="8731" operator="lessThan">
      <formula>W107</formula>
    </cfRule>
    <cfRule type="cellIs" dxfId="4504" priority="8736" operator="lessThan">
      <formula>0</formula>
    </cfRule>
  </conditionalFormatting>
  <conditionalFormatting sqref="W108">
    <cfRule type="cellIs" dxfId="4503" priority="8729" operator="equal">
      <formula>0</formula>
    </cfRule>
    <cfRule type="cellIs" dxfId="4502" priority="8734" operator="lessThan">
      <formula>W109</formula>
    </cfRule>
  </conditionalFormatting>
  <conditionalFormatting sqref="W109">
    <cfRule type="cellIs" dxfId="4501" priority="8728" operator="equal">
      <formula>0</formula>
    </cfRule>
    <cfRule type="cellIs" dxfId="4500" priority="8735" operator="greaterThan">
      <formula>W108</formula>
    </cfRule>
  </conditionalFormatting>
  <conditionalFormatting sqref="W113">
    <cfRule type="cellIs" dxfId="4499" priority="8725" operator="equal">
      <formula>0</formula>
    </cfRule>
  </conditionalFormatting>
  <conditionalFormatting sqref="W112">
    <cfRule type="cellIs" dxfId="4498" priority="8718" operator="equal">
      <formula>0</formula>
    </cfRule>
    <cfRule type="cellIs" dxfId="4497" priority="8719" operator="lessThan">
      <formula>W113</formula>
    </cfRule>
    <cfRule type="cellIs" dxfId="4496" priority="8724" operator="lessThan">
      <formula>0</formula>
    </cfRule>
  </conditionalFormatting>
  <conditionalFormatting sqref="W114">
    <cfRule type="cellIs" dxfId="4495" priority="8717" operator="equal">
      <formula>0</formula>
    </cfRule>
    <cfRule type="cellIs" dxfId="4494" priority="8722" operator="lessThan">
      <formula>W115</formula>
    </cfRule>
  </conditionalFormatting>
  <conditionalFormatting sqref="W115">
    <cfRule type="cellIs" dxfId="4493" priority="8716" operator="equal">
      <formula>0</formula>
    </cfRule>
    <cfRule type="cellIs" dxfId="4492" priority="8723" operator="greaterThan">
      <formula>W114</formula>
    </cfRule>
  </conditionalFormatting>
  <conditionalFormatting sqref="W119">
    <cfRule type="cellIs" dxfId="4491" priority="8713" operator="equal">
      <formula>0</formula>
    </cfRule>
  </conditionalFormatting>
  <conditionalFormatting sqref="W118">
    <cfRule type="cellIs" dxfId="4490" priority="8706" operator="equal">
      <formula>0</formula>
    </cfRule>
    <cfRule type="cellIs" dxfId="4489" priority="8707" operator="lessThan">
      <formula>W119</formula>
    </cfRule>
    <cfRule type="cellIs" dxfId="4488" priority="8712" operator="lessThan">
      <formula>0</formula>
    </cfRule>
  </conditionalFormatting>
  <conditionalFormatting sqref="W120">
    <cfRule type="cellIs" dxfId="4487" priority="8705" operator="equal">
      <formula>0</formula>
    </cfRule>
    <cfRule type="cellIs" dxfId="4486" priority="8710" operator="lessThan">
      <formula>W121</formula>
    </cfRule>
  </conditionalFormatting>
  <conditionalFormatting sqref="W121">
    <cfRule type="cellIs" dxfId="4485" priority="8704" operator="equal">
      <formula>0</formula>
    </cfRule>
    <cfRule type="cellIs" dxfId="4484" priority="8711" operator="greaterThan">
      <formula>W120</formula>
    </cfRule>
  </conditionalFormatting>
  <conditionalFormatting sqref="W125">
    <cfRule type="cellIs" dxfId="4483" priority="8701" operator="equal">
      <formula>0</formula>
    </cfRule>
  </conditionalFormatting>
  <conditionalFormatting sqref="W124">
    <cfRule type="cellIs" dxfId="4482" priority="8694" operator="equal">
      <formula>0</formula>
    </cfRule>
    <cfRule type="cellIs" dxfId="4481" priority="8695" operator="lessThan">
      <formula>W125</formula>
    </cfRule>
    <cfRule type="cellIs" dxfId="4480" priority="8700" operator="lessThan">
      <formula>0</formula>
    </cfRule>
  </conditionalFormatting>
  <conditionalFormatting sqref="W126">
    <cfRule type="cellIs" dxfId="4479" priority="8693" operator="equal">
      <formula>0</formula>
    </cfRule>
    <cfRule type="cellIs" dxfId="4478" priority="8698" operator="lessThan">
      <formula>W127</formula>
    </cfRule>
  </conditionalFormatting>
  <conditionalFormatting sqref="W127">
    <cfRule type="cellIs" dxfId="4477" priority="8692" operator="equal">
      <formula>0</formula>
    </cfRule>
    <cfRule type="cellIs" dxfId="4476" priority="8699" operator="greaterThan">
      <formula>W126</formula>
    </cfRule>
  </conditionalFormatting>
  <conditionalFormatting sqref="W131">
    <cfRule type="cellIs" dxfId="4475" priority="8689" operator="equal">
      <formula>0</formula>
    </cfRule>
  </conditionalFormatting>
  <conditionalFormatting sqref="W130">
    <cfRule type="cellIs" dxfId="4474" priority="8682" operator="equal">
      <formula>0</formula>
    </cfRule>
    <cfRule type="cellIs" dxfId="4473" priority="8683" operator="lessThan">
      <formula>W131</formula>
    </cfRule>
    <cfRule type="cellIs" dxfId="4472" priority="8688" operator="lessThan">
      <formula>0</formula>
    </cfRule>
  </conditionalFormatting>
  <conditionalFormatting sqref="W132">
    <cfRule type="cellIs" dxfId="4471" priority="8681" operator="equal">
      <formula>0</formula>
    </cfRule>
    <cfRule type="cellIs" dxfId="4470" priority="8686" operator="lessThan">
      <formula>W133</formula>
    </cfRule>
  </conditionalFormatting>
  <conditionalFormatting sqref="W133">
    <cfRule type="cellIs" dxfId="4469" priority="8680" operator="equal">
      <formula>0</formula>
    </cfRule>
    <cfRule type="cellIs" dxfId="4468" priority="8687" operator="greaterThan">
      <formula>W132</formula>
    </cfRule>
  </conditionalFormatting>
  <conditionalFormatting sqref="W137">
    <cfRule type="cellIs" dxfId="4467" priority="8677" operator="equal">
      <formula>0</formula>
    </cfRule>
  </conditionalFormatting>
  <conditionalFormatting sqref="W136">
    <cfRule type="cellIs" dxfId="4466" priority="8670" operator="equal">
      <formula>0</formula>
    </cfRule>
    <cfRule type="cellIs" dxfId="4465" priority="8671" operator="lessThan">
      <formula>W137</formula>
    </cfRule>
    <cfRule type="cellIs" dxfId="4464" priority="8676" operator="lessThan">
      <formula>0</formula>
    </cfRule>
  </conditionalFormatting>
  <conditionalFormatting sqref="W138">
    <cfRule type="cellIs" dxfId="4463" priority="8669" operator="equal">
      <formula>0</formula>
    </cfRule>
    <cfRule type="cellIs" dxfId="4462" priority="8674" operator="lessThan">
      <formula>W139</formula>
    </cfRule>
  </conditionalFormatting>
  <conditionalFormatting sqref="W139">
    <cfRule type="cellIs" dxfId="4461" priority="8668" operator="equal">
      <formula>0</formula>
    </cfRule>
    <cfRule type="cellIs" dxfId="4460" priority="8675" operator="greaterThan">
      <formula>W138</formula>
    </cfRule>
  </conditionalFormatting>
  <conditionalFormatting sqref="W143">
    <cfRule type="cellIs" dxfId="4459" priority="8665" operator="equal">
      <formula>0</formula>
    </cfRule>
  </conditionalFormatting>
  <conditionalFormatting sqref="W142">
    <cfRule type="cellIs" dxfId="4458" priority="8658" operator="equal">
      <formula>0</formula>
    </cfRule>
    <cfRule type="cellIs" dxfId="4457" priority="8659" operator="lessThan">
      <formula>W143</formula>
    </cfRule>
    <cfRule type="cellIs" dxfId="4456" priority="8664" operator="lessThan">
      <formula>0</formula>
    </cfRule>
  </conditionalFormatting>
  <conditionalFormatting sqref="W144">
    <cfRule type="cellIs" dxfId="4455" priority="8657" operator="equal">
      <formula>0</formula>
    </cfRule>
    <cfRule type="cellIs" dxfId="4454" priority="8662" operator="lessThan">
      <formula>W145</formula>
    </cfRule>
  </conditionalFormatting>
  <conditionalFormatting sqref="W145">
    <cfRule type="cellIs" dxfId="4453" priority="8656" operator="equal">
      <formula>0</formula>
    </cfRule>
    <cfRule type="cellIs" dxfId="4452" priority="8663" operator="greaterThan">
      <formula>W144</formula>
    </cfRule>
  </conditionalFormatting>
  <conditionalFormatting sqref="W149">
    <cfRule type="cellIs" dxfId="4451" priority="8653" operator="equal">
      <formula>0</formula>
    </cfRule>
  </conditionalFormatting>
  <conditionalFormatting sqref="W148">
    <cfRule type="cellIs" dxfId="4450" priority="8646" operator="equal">
      <formula>0</formula>
    </cfRule>
    <cfRule type="cellIs" dxfId="4449" priority="8647" operator="lessThan">
      <formula>W149</formula>
    </cfRule>
    <cfRule type="cellIs" dxfId="4448" priority="8652" operator="lessThan">
      <formula>0</formula>
    </cfRule>
  </conditionalFormatting>
  <conditionalFormatting sqref="W150">
    <cfRule type="cellIs" dxfId="4447" priority="8645" operator="equal">
      <formula>0</formula>
    </cfRule>
    <cfRule type="cellIs" dxfId="4446" priority="8650" operator="lessThan">
      <formula>W151</formula>
    </cfRule>
  </conditionalFormatting>
  <conditionalFormatting sqref="W151">
    <cfRule type="cellIs" dxfId="4445" priority="8644" operator="equal">
      <formula>0</formula>
    </cfRule>
    <cfRule type="cellIs" dxfId="4444" priority="8651" operator="greaterThan">
      <formula>W150</formula>
    </cfRule>
  </conditionalFormatting>
  <conditionalFormatting sqref="W153">
    <cfRule type="cellIs" dxfId="4443" priority="8643" operator="equal">
      <formula>0</formula>
    </cfRule>
  </conditionalFormatting>
  <conditionalFormatting sqref="W152">
    <cfRule type="cellIs" dxfId="4442" priority="8636" operator="equal">
      <formula>0</formula>
    </cfRule>
    <cfRule type="cellIs" dxfId="4441" priority="8637" operator="lessThan">
      <formula>W153</formula>
    </cfRule>
    <cfRule type="cellIs" dxfId="4440" priority="8642" operator="lessThan">
      <formula>0</formula>
    </cfRule>
  </conditionalFormatting>
  <conditionalFormatting sqref="W155">
    <cfRule type="cellIs" dxfId="4439" priority="8641" operator="equal">
      <formula>0</formula>
    </cfRule>
  </conditionalFormatting>
  <conditionalFormatting sqref="W154">
    <cfRule type="cellIs" dxfId="4438" priority="8634" operator="equal">
      <formula>0</formula>
    </cfRule>
    <cfRule type="cellIs" dxfId="4437" priority="8635" operator="lessThan">
      <formula>W155</formula>
    </cfRule>
    <cfRule type="cellIs" dxfId="4436" priority="8640" operator="lessThan">
      <formula>0</formula>
    </cfRule>
  </conditionalFormatting>
  <conditionalFormatting sqref="W156">
    <cfRule type="cellIs" dxfId="4435" priority="8633" operator="equal">
      <formula>0</formula>
    </cfRule>
    <cfRule type="cellIs" dxfId="4434" priority="8638" operator="lessThan">
      <formula>W157</formula>
    </cfRule>
  </conditionalFormatting>
  <conditionalFormatting sqref="W157">
    <cfRule type="cellIs" dxfId="4433" priority="8632" operator="equal">
      <formula>0</formula>
    </cfRule>
    <cfRule type="cellIs" dxfId="4432" priority="8639" operator="greaterThan">
      <formula>W156</formula>
    </cfRule>
  </conditionalFormatting>
  <conditionalFormatting sqref="W159">
    <cfRule type="cellIs" dxfId="4431" priority="8631" operator="equal">
      <formula>0</formula>
    </cfRule>
  </conditionalFormatting>
  <conditionalFormatting sqref="W158">
    <cfRule type="cellIs" dxfId="4430" priority="8624" operator="equal">
      <formula>0</formula>
    </cfRule>
    <cfRule type="cellIs" dxfId="4429" priority="8625" operator="lessThan">
      <formula>W159</formula>
    </cfRule>
    <cfRule type="cellIs" dxfId="4428" priority="8630" operator="lessThan">
      <formula>0</formula>
    </cfRule>
  </conditionalFormatting>
  <conditionalFormatting sqref="W161">
    <cfRule type="cellIs" dxfId="4427" priority="8629" operator="equal">
      <formula>0</formula>
    </cfRule>
  </conditionalFormatting>
  <conditionalFormatting sqref="W160">
    <cfRule type="cellIs" dxfId="4426" priority="8622" operator="equal">
      <formula>0</formula>
    </cfRule>
    <cfRule type="cellIs" dxfId="4425" priority="8623" operator="lessThan">
      <formula>W161</formula>
    </cfRule>
    <cfRule type="cellIs" dxfId="4424" priority="8628" operator="lessThan">
      <formula>0</formula>
    </cfRule>
  </conditionalFormatting>
  <conditionalFormatting sqref="W162">
    <cfRule type="cellIs" dxfId="4423" priority="8621" operator="equal">
      <formula>0</formula>
    </cfRule>
    <cfRule type="cellIs" dxfId="4422" priority="8626" operator="lessThan">
      <formula>W163</formula>
    </cfRule>
  </conditionalFormatting>
  <conditionalFormatting sqref="W163">
    <cfRule type="cellIs" dxfId="4421" priority="8620" operator="equal">
      <formula>0</formula>
    </cfRule>
    <cfRule type="cellIs" dxfId="4420" priority="8627" operator="greaterThan">
      <formula>W162</formula>
    </cfRule>
  </conditionalFormatting>
  <conditionalFormatting sqref="W165 W171 W177 W183 W189 W195">
    <cfRule type="cellIs" dxfId="4419" priority="8619" operator="equal">
      <formula>0</formula>
    </cfRule>
  </conditionalFormatting>
  <conditionalFormatting sqref="W164 W170 W176 W182 W188 W194">
    <cfRule type="cellIs" dxfId="4418" priority="8612" operator="equal">
      <formula>0</formula>
    </cfRule>
    <cfRule type="cellIs" dxfId="4417" priority="8613" operator="lessThan">
      <formula>W165</formula>
    </cfRule>
    <cfRule type="cellIs" dxfId="4416" priority="8618" operator="lessThan">
      <formula>0</formula>
    </cfRule>
  </conditionalFormatting>
  <conditionalFormatting sqref="W167 W173 W179 W185 W191 W197">
    <cfRule type="cellIs" dxfId="4415" priority="8617" operator="equal">
      <formula>0</formula>
    </cfRule>
  </conditionalFormatting>
  <conditionalFormatting sqref="W166 W172 W178 W184 W190 W196">
    <cfRule type="cellIs" dxfId="4414" priority="8610" operator="equal">
      <formula>0</formula>
    </cfRule>
    <cfRule type="cellIs" dxfId="4413" priority="8611" operator="lessThan">
      <formula>W167</formula>
    </cfRule>
    <cfRule type="cellIs" dxfId="4412" priority="8616" operator="lessThan">
      <formula>0</formula>
    </cfRule>
  </conditionalFormatting>
  <conditionalFormatting sqref="W168 W174 W180 W186 W192 W198">
    <cfRule type="cellIs" dxfId="4411" priority="8609" operator="equal">
      <formula>0</formula>
    </cfRule>
    <cfRule type="cellIs" dxfId="4410" priority="8614" operator="lessThan">
      <formula>W169</formula>
    </cfRule>
  </conditionalFormatting>
  <conditionalFormatting sqref="W169 W175 W181 W187 W193 W199">
    <cfRule type="cellIs" dxfId="4409" priority="8608" operator="equal">
      <formula>0</formula>
    </cfRule>
    <cfRule type="cellIs" dxfId="4408" priority="8615" operator="greaterThan">
      <formula>W168</formula>
    </cfRule>
  </conditionalFormatting>
  <conditionalFormatting sqref="Z66 Z72 Z78 Z84 Z90 Z96 Z102 Z108 Z114 Z120 Z126 Z132 Z138 Z144 Z150 Z156 Z162 Z168 Z174 Z180 Z186 Z192 Z198">
    <cfRule type="colorScale" priority="8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4407" priority="8379" operator="lessThan">
      <formula>W74</formula>
    </cfRule>
    <cfRule type="cellIs" dxfId="4406" priority="8384" operator="equal">
      <formula>0</formula>
    </cfRule>
  </conditionalFormatting>
  <conditionalFormatting sqref="W74">
    <cfRule type="cellIs" dxfId="4405" priority="8380" operator="lessThan">
      <formula>W75</formula>
    </cfRule>
    <cfRule type="cellIs" dxfId="4404" priority="8381" operator="equal">
      <formula>0</formula>
    </cfRule>
    <cfRule type="cellIs" dxfId="4403" priority="8382" operator="lessThan">
      <formula>W75</formula>
    </cfRule>
    <cfRule type="cellIs" dxfId="4402" priority="8383" operator="lessThan">
      <formula>0</formula>
    </cfRule>
  </conditionalFormatting>
  <conditionalFormatting sqref="W81">
    <cfRule type="cellIs" dxfId="4401" priority="8373" operator="lessThan">
      <formula>W80</formula>
    </cfRule>
    <cfRule type="cellIs" dxfId="4400" priority="8378" operator="equal">
      <formula>0</formula>
    </cfRule>
  </conditionalFormatting>
  <conditionalFormatting sqref="W80">
    <cfRule type="cellIs" dxfId="4399" priority="8374" operator="lessThan">
      <formula>W81</formula>
    </cfRule>
    <cfRule type="cellIs" dxfId="4398" priority="8375" operator="equal">
      <formula>0</formula>
    </cfRule>
    <cfRule type="cellIs" dxfId="4397" priority="8376" operator="lessThan">
      <formula>W81</formula>
    </cfRule>
    <cfRule type="cellIs" dxfId="4396" priority="8377" operator="lessThan">
      <formula>0</formula>
    </cfRule>
  </conditionalFormatting>
  <conditionalFormatting sqref="W87">
    <cfRule type="cellIs" dxfId="4395" priority="8367" operator="lessThan">
      <formula>W86</formula>
    </cfRule>
    <cfRule type="cellIs" dxfId="4394" priority="8372" operator="equal">
      <formula>0</formula>
    </cfRule>
  </conditionalFormatting>
  <conditionalFormatting sqref="W86">
    <cfRule type="cellIs" dxfId="4393" priority="8368" operator="lessThan">
      <formula>W87</formula>
    </cfRule>
    <cfRule type="cellIs" dxfId="4392" priority="8369" operator="equal">
      <formula>0</formula>
    </cfRule>
    <cfRule type="cellIs" dxfId="4391" priority="8370" operator="lessThan">
      <formula>W87</formula>
    </cfRule>
    <cfRule type="cellIs" dxfId="4390" priority="8371" operator="lessThan">
      <formula>0</formula>
    </cfRule>
  </conditionalFormatting>
  <conditionalFormatting sqref="W93">
    <cfRule type="cellIs" dxfId="4389" priority="8361" operator="lessThan">
      <formula>W92</formula>
    </cfRule>
    <cfRule type="cellIs" dxfId="4388" priority="8366" operator="equal">
      <formula>0</formula>
    </cfRule>
  </conditionalFormatting>
  <conditionalFormatting sqref="W92">
    <cfRule type="cellIs" dxfId="4387" priority="8362" operator="lessThan">
      <formula>W93</formula>
    </cfRule>
    <cfRule type="cellIs" dxfId="4386" priority="8363" operator="equal">
      <formula>0</formula>
    </cfRule>
    <cfRule type="cellIs" dxfId="4385" priority="8364" operator="lessThan">
      <formula>W93</formula>
    </cfRule>
    <cfRule type="cellIs" dxfId="4384" priority="8365" operator="lessThan">
      <formula>0</formula>
    </cfRule>
  </conditionalFormatting>
  <conditionalFormatting sqref="W99">
    <cfRule type="cellIs" dxfId="4383" priority="8355" operator="lessThan">
      <formula>W98</formula>
    </cfRule>
    <cfRule type="cellIs" dxfId="4382" priority="8360" operator="equal">
      <formula>0</formula>
    </cfRule>
  </conditionalFormatting>
  <conditionalFormatting sqref="W98">
    <cfRule type="cellIs" dxfId="4381" priority="8356" operator="lessThan">
      <formula>W99</formula>
    </cfRule>
    <cfRule type="cellIs" dxfId="4380" priority="8357" operator="equal">
      <formula>0</formula>
    </cfRule>
    <cfRule type="cellIs" dxfId="4379" priority="8358" operator="lessThan">
      <formula>W99</formula>
    </cfRule>
    <cfRule type="cellIs" dxfId="4378" priority="8359" operator="lessThan">
      <formula>0</formula>
    </cfRule>
  </conditionalFormatting>
  <conditionalFormatting sqref="W105">
    <cfRule type="cellIs" dxfId="4377" priority="8349" operator="lessThan">
      <formula>W104</formula>
    </cfRule>
    <cfRule type="cellIs" dxfId="4376" priority="8354" operator="equal">
      <formula>0</formula>
    </cfRule>
  </conditionalFormatting>
  <conditionalFormatting sqref="W104">
    <cfRule type="cellIs" dxfId="4375" priority="8350" operator="lessThan">
      <formula>W105</formula>
    </cfRule>
    <cfRule type="cellIs" dxfId="4374" priority="8351" operator="equal">
      <formula>0</formula>
    </cfRule>
    <cfRule type="cellIs" dxfId="4373" priority="8352" operator="lessThan">
      <formula>W105</formula>
    </cfRule>
    <cfRule type="cellIs" dxfId="4372" priority="8353" operator="lessThan">
      <formula>0</formula>
    </cfRule>
  </conditionalFormatting>
  <conditionalFormatting sqref="W111">
    <cfRule type="cellIs" dxfId="4371" priority="8343" operator="lessThan">
      <formula>W110</formula>
    </cfRule>
    <cfRule type="cellIs" dxfId="4370" priority="8348" operator="equal">
      <formula>0</formula>
    </cfRule>
  </conditionalFormatting>
  <conditionalFormatting sqref="W110">
    <cfRule type="cellIs" dxfId="4369" priority="8344" operator="lessThan">
      <formula>W111</formula>
    </cfRule>
    <cfRule type="cellIs" dxfId="4368" priority="8345" operator="equal">
      <formula>0</formula>
    </cfRule>
    <cfRule type="cellIs" dxfId="4367" priority="8346" operator="lessThan">
      <formula>W111</formula>
    </cfRule>
    <cfRule type="cellIs" dxfId="4366" priority="8347" operator="lessThan">
      <formula>0</formula>
    </cfRule>
  </conditionalFormatting>
  <conditionalFormatting sqref="W117">
    <cfRule type="cellIs" dxfId="4365" priority="8337" operator="lessThan">
      <formula>W116</formula>
    </cfRule>
    <cfRule type="cellIs" dxfId="4364" priority="8342" operator="equal">
      <formula>0</formula>
    </cfRule>
  </conditionalFormatting>
  <conditionalFormatting sqref="W116">
    <cfRule type="cellIs" dxfId="4363" priority="8338" operator="lessThan">
      <formula>W117</formula>
    </cfRule>
    <cfRule type="cellIs" dxfId="4362" priority="8339" operator="equal">
      <formula>0</formula>
    </cfRule>
    <cfRule type="cellIs" dxfId="4361" priority="8340" operator="lessThan">
      <formula>W117</formula>
    </cfRule>
    <cfRule type="cellIs" dxfId="4360" priority="8341" operator="lessThan">
      <formula>0</formula>
    </cfRule>
  </conditionalFormatting>
  <conditionalFormatting sqref="W123">
    <cfRule type="cellIs" dxfId="4359" priority="8331" operator="lessThan">
      <formula>W122</formula>
    </cfRule>
    <cfRule type="cellIs" dxfId="4358" priority="8336" operator="equal">
      <formula>0</formula>
    </cfRule>
  </conditionalFormatting>
  <conditionalFormatting sqref="W122">
    <cfRule type="cellIs" dxfId="4357" priority="8332" operator="lessThan">
      <formula>W123</formula>
    </cfRule>
    <cfRule type="cellIs" dxfId="4356" priority="8333" operator="equal">
      <formula>0</formula>
    </cfRule>
    <cfRule type="cellIs" dxfId="4355" priority="8334" operator="lessThan">
      <formula>W123</formula>
    </cfRule>
    <cfRule type="cellIs" dxfId="4354" priority="8335" operator="lessThan">
      <formula>0</formula>
    </cfRule>
  </conditionalFormatting>
  <conditionalFormatting sqref="W129">
    <cfRule type="cellIs" dxfId="4353" priority="8325" operator="lessThan">
      <formula>W128</formula>
    </cfRule>
    <cfRule type="cellIs" dxfId="4352" priority="8330" operator="equal">
      <formula>0</formula>
    </cfRule>
  </conditionalFormatting>
  <conditionalFormatting sqref="W128">
    <cfRule type="cellIs" dxfId="4351" priority="8326" operator="lessThan">
      <formula>W129</formula>
    </cfRule>
    <cfRule type="cellIs" dxfId="4350" priority="8327" operator="equal">
      <formula>0</formula>
    </cfRule>
    <cfRule type="cellIs" dxfId="4349" priority="8328" operator="lessThan">
      <formula>W129</formula>
    </cfRule>
    <cfRule type="cellIs" dxfId="4348" priority="8329" operator="lessThan">
      <formula>0</formula>
    </cfRule>
  </conditionalFormatting>
  <conditionalFormatting sqref="W135">
    <cfRule type="cellIs" dxfId="4347" priority="8319" operator="lessThan">
      <formula>W134</formula>
    </cfRule>
    <cfRule type="cellIs" dxfId="4346" priority="8324" operator="equal">
      <formula>0</formula>
    </cfRule>
  </conditionalFormatting>
  <conditionalFormatting sqref="W134">
    <cfRule type="cellIs" dxfId="4345" priority="8320" operator="lessThan">
      <formula>W135</formula>
    </cfRule>
    <cfRule type="cellIs" dxfId="4344" priority="8321" operator="equal">
      <formula>0</formula>
    </cfRule>
    <cfRule type="cellIs" dxfId="4343" priority="8322" operator="lessThan">
      <formula>W135</formula>
    </cfRule>
    <cfRule type="cellIs" dxfId="4342" priority="8323" operator="lessThan">
      <formula>0</formula>
    </cfRule>
  </conditionalFormatting>
  <conditionalFormatting sqref="W141">
    <cfRule type="cellIs" dxfId="4341" priority="8313" operator="lessThan">
      <formula>W140</formula>
    </cfRule>
    <cfRule type="cellIs" dxfId="4340" priority="8318" operator="equal">
      <formula>0</formula>
    </cfRule>
  </conditionalFormatting>
  <conditionalFormatting sqref="W140">
    <cfRule type="cellIs" dxfId="4339" priority="8314" operator="lessThan">
      <formula>W141</formula>
    </cfRule>
    <cfRule type="cellIs" dxfId="4338" priority="8315" operator="equal">
      <formula>0</formula>
    </cfRule>
    <cfRule type="cellIs" dxfId="4337" priority="8316" operator="lessThan">
      <formula>W141</formula>
    </cfRule>
    <cfRule type="cellIs" dxfId="4336" priority="8317" operator="lessThan">
      <formula>0</formula>
    </cfRule>
  </conditionalFormatting>
  <conditionalFormatting sqref="W147">
    <cfRule type="cellIs" dxfId="4335" priority="8307" operator="lessThan">
      <formula>W146</formula>
    </cfRule>
    <cfRule type="cellIs" dxfId="4334" priority="8312" operator="equal">
      <formula>0</formula>
    </cfRule>
  </conditionalFormatting>
  <conditionalFormatting sqref="W146">
    <cfRule type="cellIs" dxfId="4333" priority="8308" operator="lessThan">
      <formula>W147</formula>
    </cfRule>
    <cfRule type="cellIs" dxfId="4332" priority="8309" operator="equal">
      <formula>0</formula>
    </cfRule>
    <cfRule type="cellIs" dxfId="4331" priority="8310" operator="lessThan">
      <formula>W147</formula>
    </cfRule>
    <cfRule type="cellIs" dxfId="4330" priority="8311" operator="lessThan">
      <formula>0</formula>
    </cfRule>
  </conditionalFormatting>
  <conditionalFormatting sqref="W73">
    <cfRule type="cellIs" dxfId="4329" priority="8236" operator="equal">
      <formula>0</formula>
    </cfRule>
    <cfRule type="cellIs" dxfId="4328" priority="8237" operator="greaterThan">
      <formula>W72</formula>
    </cfRule>
  </conditionalFormatting>
  <conditionalFormatting sqref="W79">
    <cfRule type="cellIs" dxfId="4327" priority="8234" operator="equal">
      <formula>0</formula>
    </cfRule>
    <cfRule type="cellIs" dxfId="4326" priority="8235" operator="greaterThan">
      <formula>W78</formula>
    </cfRule>
  </conditionalFormatting>
  <conditionalFormatting sqref="D30">
    <cfRule type="expression" dxfId="4325" priority="6534">
      <formula>E30&gt;B30</formula>
    </cfRule>
  </conditionalFormatting>
  <conditionalFormatting sqref="C30">
    <cfRule type="expression" dxfId="4324" priority="6533">
      <formula>B30&gt;E30</formula>
    </cfRule>
  </conditionalFormatting>
  <conditionalFormatting sqref="D31">
    <cfRule type="expression" dxfId="4323" priority="6327">
      <formula>E31&gt;B31</formula>
    </cfRule>
  </conditionalFormatting>
  <conditionalFormatting sqref="C31">
    <cfRule type="expression" dxfId="4322" priority="6326">
      <formula>B31&gt;E31</formula>
    </cfRule>
  </conditionalFormatting>
  <conditionalFormatting sqref="D32 D34 D36 D38 D50 D55 D57 D59 D41 D43 D45">
    <cfRule type="expression" dxfId="4321" priority="6325">
      <formula>E32&gt;B32</formula>
    </cfRule>
  </conditionalFormatting>
  <conditionalFormatting sqref="C32 C34 C36 C38 C50 C55 C57 C59 C41 C43 C45">
    <cfRule type="expression" dxfId="4320" priority="6324">
      <formula>B32&gt;E32</formula>
    </cfRule>
  </conditionalFormatting>
  <conditionalFormatting sqref="D33 D35 D37 D51 D56 D58 D39:D40 D46">
    <cfRule type="expression" dxfId="4319" priority="6323">
      <formula>E33&gt;B33</formula>
    </cfRule>
  </conditionalFormatting>
  <conditionalFormatting sqref="C33 C35 C37 C51 C56 C58 C39:C40 C46">
    <cfRule type="expression" dxfId="4318" priority="6322">
      <formula>B33&gt;E33</formula>
    </cfRule>
  </conditionalFormatting>
  <conditionalFormatting sqref="Y30:Y34 Y37:Y39">
    <cfRule type="cellIs" dxfId="4317" priority="6279" operator="equal">
      <formula>0</formula>
    </cfRule>
  </conditionalFormatting>
  <conditionalFormatting sqref="X60">
    <cfRule type="cellIs" dxfId="4316" priority="6167" operator="equal">
      <formula>0</formula>
    </cfRule>
    <cfRule type="expression" dxfId="4315" priority="6168">
      <formula>F60*100&lt;X60</formula>
    </cfRule>
    <cfRule type="expression" dxfId="4314" priority="6169">
      <formula>X60&lt;F60*100</formula>
    </cfRule>
  </conditionalFormatting>
  <conditionalFormatting sqref="X61">
    <cfRule type="cellIs" dxfId="4313" priority="6164" operator="equal">
      <formula>0</formula>
    </cfRule>
    <cfRule type="expression" dxfId="4312" priority="6165">
      <formula>F61*100&lt;X61</formula>
    </cfRule>
    <cfRule type="expression" dxfId="4311" priority="6166">
      <formula>X61&lt;F61*100</formula>
    </cfRule>
  </conditionalFormatting>
  <conditionalFormatting sqref="W60:W61">
    <cfRule type="cellIs" dxfId="4310" priority="6163" operator="equal">
      <formula>0</formula>
    </cfRule>
  </conditionalFormatting>
  <conditionalFormatting sqref="W60">
    <cfRule type="containsText" dxfId="4309" priority="6161" operator="containsText" text="STOP">
      <formula>NOT(ISERROR(SEARCH("STOP",W60)))</formula>
    </cfRule>
    <cfRule type="containsText" dxfId="4308" priority="6162" operator="containsText" text="TRAILING">
      <formula>NOT(ISERROR(SEARCH("TRAILING",W60)))</formula>
    </cfRule>
  </conditionalFormatting>
  <conditionalFormatting sqref="W61">
    <cfRule type="containsText" dxfId="4307" priority="6159" operator="containsText" text="STOP">
      <formula>NOT(ISERROR(SEARCH("STOP",W61)))</formula>
    </cfRule>
    <cfRule type="containsText" dxfId="4306" priority="6160" operator="containsText" text="TRAILING">
      <formula>NOT(ISERROR(SEARCH("TRAILING",W61)))</formula>
    </cfRule>
  </conditionalFormatting>
  <conditionalFormatting sqref="D53">
    <cfRule type="expression" dxfId="4305" priority="6149">
      <formula>E53&gt;B53</formula>
    </cfRule>
  </conditionalFormatting>
  <conditionalFormatting sqref="C53">
    <cfRule type="expression" dxfId="4304" priority="6148">
      <formula>B53&gt;E53</formula>
    </cfRule>
  </conditionalFormatting>
  <conditionalFormatting sqref="D52">
    <cfRule type="expression" dxfId="4303" priority="6147">
      <formula>E52&gt;B52</formula>
    </cfRule>
  </conditionalFormatting>
  <conditionalFormatting sqref="C52">
    <cfRule type="expression" dxfId="4302" priority="6146">
      <formula>B52&gt;E52</formula>
    </cfRule>
  </conditionalFormatting>
  <conditionalFormatting sqref="D48">
    <cfRule type="expression" dxfId="4301" priority="6120">
      <formula>E48&gt;B48</formula>
    </cfRule>
  </conditionalFormatting>
  <conditionalFormatting sqref="C48">
    <cfRule type="expression" dxfId="4300" priority="6119">
      <formula>B48&gt;E48</formula>
    </cfRule>
  </conditionalFormatting>
  <conditionalFormatting sqref="D47 D49">
    <cfRule type="expression" dxfId="4299" priority="6118">
      <formula>E47&gt;B47</formula>
    </cfRule>
  </conditionalFormatting>
  <conditionalFormatting sqref="C47 C49">
    <cfRule type="expression" dxfId="4298" priority="6117">
      <formula>B47&gt;E47</formula>
    </cfRule>
  </conditionalFormatting>
  <conditionalFormatting sqref="B55">
    <cfRule type="cellIs" dxfId="4297" priority="6098" operator="greaterThan">
      <formula>E55</formula>
    </cfRule>
  </conditionalFormatting>
  <conditionalFormatting sqref="B56">
    <cfRule type="cellIs" dxfId="4296" priority="6097" operator="greaterThan">
      <formula>E56</formula>
    </cfRule>
  </conditionalFormatting>
  <conditionalFormatting sqref="B57 B59 B41 B43 B45 B47 B49">
    <cfRule type="cellIs" dxfId="4295" priority="6096" operator="greaterThan">
      <formula>E41</formula>
    </cfRule>
  </conditionalFormatting>
  <conditionalFormatting sqref="B58 B40 B46 B48">
    <cfRule type="cellIs" dxfId="4294" priority="6095" operator="greaterThan">
      <formula>E40</formula>
    </cfRule>
  </conditionalFormatting>
  <conditionalFormatting sqref="E55">
    <cfRule type="cellIs" dxfId="4293" priority="6094" operator="greaterThan">
      <formula>B55</formula>
    </cfRule>
  </conditionalFormatting>
  <conditionalFormatting sqref="E56">
    <cfRule type="cellIs" dxfId="4292" priority="6093" operator="greaterThan">
      <formula>B56</formula>
    </cfRule>
  </conditionalFormatting>
  <conditionalFormatting sqref="E57 E59 E41 E45 E47 E49">
    <cfRule type="cellIs" dxfId="4291" priority="6092" operator="greaterThan">
      <formula>B41</formula>
    </cfRule>
  </conditionalFormatting>
  <conditionalFormatting sqref="E58 E40 E46 E48">
    <cfRule type="cellIs" dxfId="4290" priority="6091" operator="greaterThan">
      <formula>B40</formula>
    </cfRule>
  </conditionalFormatting>
  <conditionalFormatting sqref="E43">
    <cfRule type="cellIs" dxfId="4289" priority="6090" operator="greaterThan">
      <formula>H53</formula>
    </cfRule>
  </conditionalFormatting>
  <conditionalFormatting sqref="B30">
    <cfRule type="cellIs" dxfId="4288" priority="6089" operator="greaterThan">
      <formula>E30</formula>
    </cfRule>
  </conditionalFormatting>
  <conditionalFormatting sqref="B31">
    <cfRule type="cellIs" dxfId="4287" priority="6088" operator="greaterThan">
      <formula>E31</formula>
    </cfRule>
  </conditionalFormatting>
  <conditionalFormatting sqref="B32 B34 B36 B38 B50 B52">
    <cfRule type="cellIs" dxfId="4286" priority="6087" operator="greaterThan">
      <formula>E32</formula>
    </cfRule>
  </conditionalFormatting>
  <conditionalFormatting sqref="B33 B35 B37 B39 B51 B53">
    <cfRule type="cellIs" dxfId="4285" priority="6086" operator="greaterThan">
      <formula>E33</formula>
    </cfRule>
  </conditionalFormatting>
  <conditionalFormatting sqref="E30">
    <cfRule type="cellIs" dxfId="4284" priority="6085" operator="greaterThan">
      <formula>B30</formula>
    </cfRule>
  </conditionalFormatting>
  <conditionalFormatting sqref="E31">
    <cfRule type="cellIs" dxfId="4283" priority="6084" operator="greaterThan">
      <formula>B31</formula>
    </cfRule>
  </conditionalFormatting>
  <conditionalFormatting sqref="E32 E34 E36 E50 E52">
    <cfRule type="cellIs" dxfId="4282" priority="6083" operator="greaterThan">
      <formula>B32</formula>
    </cfRule>
  </conditionalFormatting>
  <conditionalFormatting sqref="E33 E35 E37 E39 E51 E53">
    <cfRule type="cellIs" dxfId="4281" priority="6082" operator="greaterThan">
      <formula>B33</formula>
    </cfRule>
  </conditionalFormatting>
  <conditionalFormatting sqref="E38">
    <cfRule type="cellIs" dxfId="4280" priority="6081" operator="greaterThan">
      <formula>H38</formula>
    </cfRule>
  </conditionalFormatting>
  <conditionalFormatting sqref="Y35">
    <cfRule type="cellIs" dxfId="4279" priority="6070" operator="equal">
      <formula>0</formula>
    </cfRule>
  </conditionalFormatting>
  <conditionalFormatting sqref="Y36">
    <cfRule type="cellIs" dxfId="4278" priority="6064" operator="equal">
      <formula>0</formula>
    </cfRule>
  </conditionalFormatting>
  <conditionalFormatting sqref="X26 X170:X199 X62">
    <cfRule type="expression" dxfId="4277" priority="5750">
      <formula>X26*100&lt;C26</formula>
    </cfRule>
    <cfRule type="cellIs" dxfId="4276" priority="5751" operator="equal">
      <formula>0</formula>
    </cfRule>
  </conditionalFormatting>
  <conditionalFormatting sqref="X27">
    <cfRule type="expression" dxfId="4275" priority="5748">
      <formula>X27*100&lt;C27</formula>
    </cfRule>
    <cfRule type="cellIs" dxfId="4274" priority="5749" operator="equal">
      <formula>0</formula>
    </cfRule>
  </conditionalFormatting>
  <conditionalFormatting sqref="X28">
    <cfRule type="expression" dxfId="4273" priority="5746">
      <formula>X28*100&lt;C28</formula>
    </cfRule>
    <cfRule type="cellIs" dxfId="4272" priority="5747" operator="equal">
      <formula>0</formula>
    </cfRule>
  </conditionalFormatting>
  <conditionalFormatting sqref="X29">
    <cfRule type="expression" dxfId="4271" priority="5744">
      <formula>X29*100&lt;C29</formula>
    </cfRule>
    <cfRule type="cellIs" dxfId="4270" priority="5745" operator="equal">
      <formula>0</formula>
    </cfRule>
  </conditionalFormatting>
  <conditionalFormatting sqref="X63">
    <cfRule type="expression" dxfId="4269" priority="5644">
      <formula>X63*100&lt;C63</formula>
    </cfRule>
    <cfRule type="cellIs" dxfId="4268" priority="5645" operator="equal">
      <formula>0</formula>
    </cfRule>
  </conditionalFormatting>
  <conditionalFormatting sqref="X64">
    <cfRule type="expression" dxfId="4267" priority="5642">
      <formula>X64*100&lt;C64</formula>
    </cfRule>
    <cfRule type="cellIs" dxfId="4266" priority="5643" operator="equal">
      <formula>0</formula>
    </cfRule>
  </conditionalFormatting>
  <conditionalFormatting sqref="X65">
    <cfRule type="expression" dxfId="4265" priority="5640">
      <formula>X65*100&lt;C65</formula>
    </cfRule>
    <cfRule type="cellIs" dxfId="4264" priority="5641" operator="equal">
      <formula>0</formula>
    </cfRule>
  </conditionalFormatting>
  <conditionalFormatting sqref="X66">
    <cfRule type="expression" dxfId="4263" priority="5638">
      <formula>X66*100&lt;C66</formula>
    </cfRule>
    <cfRule type="cellIs" dxfId="4262" priority="5639" operator="equal">
      <formula>0</formula>
    </cfRule>
  </conditionalFormatting>
  <conditionalFormatting sqref="X67">
    <cfRule type="expression" dxfId="4261" priority="5636">
      <formula>X67*100&lt;C67</formula>
    </cfRule>
    <cfRule type="cellIs" dxfId="4260" priority="5637" operator="equal">
      <formula>0</formula>
    </cfRule>
  </conditionalFormatting>
  <conditionalFormatting sqref="X68">
    <cfRule type="expression" dxfId="4259" priority="5634">
      <formula>X68*100&lt;C68</formula>
    </cfRule>
    <cfRule type="cellIs" dxfId="4258" priority="5635" operator="equal">
      <formula>0</formula>
    </cfRule>
  </conditionalFormatting>
  <conditionalFormatting sqref="X69">
    <cfRule type="expression" dxfId="4257" priority="5632">
      <formula>X69*100&lt;C69</formula>
    </cfRule>
    <cfRule type="cellIs" dxfId="4256" priority="5633" operator="equal">
      <formula>0</formula>
    </cfRule>
  </conditionalFormatting>
  <conditionalFormatting sqref="X70">
    <cfRule type="expression" dxfId="4255" priority="5630">
      <formula>X70*100&lt;C70</formula>
    </cfRule>
    <cfRule type="cellIs" dxfId="4254" priority="5631" operator="equal">
      <formula>0</formula>
    </cfRule>
  </conditionalFormatting>
  <conditionalFormatting sqref="X71">
    <cfRule type="expression" dxfId="4253" priority="5628">
      <formula>X71*100&lt;C71</formula>
    </cfRule>
    <cfRule type="cellIs" dxfId="4252" priority="5629" operator="equal">
      <formula>0</formula>
    </cfRule>
  </conditionalFormatting>
  <conditionalFormatting sqref="X72">
    <cfRule type="expression" dxfId="4251" priority="5626">
      <formula>X72*100&lt;C72</formula>
    </cfRule>
    <cfRule type="cellIs" dxfId="4250" priority="5627" operator="equal">
      <formula>0</formula>
    </cfRule>
  </conditionalFormatting>
  <conditionalFormatting sqref="X73">
    <cfRule type="expression" dxfId="4249" priority="5624">
      <formula>X73*100&lt;C73</formula>
    </cfRule>
    <cfRule type="cellIs" dxfId="4248" priority="5625" operator="equal">
      <formula>0</formula>
    </cfRule>
  </conditionalFormatting>
  <conditionalFormatting sqref="X74">
    <cfRule type="expression" dxfId="4247" priority="5622">
      <formula>X74*100&lt;C74</formula>
    </cfRule>
    <cfRule type="cellIs" dxfId="4246" priority="5623" operator="equal">
      <formula>0</formula>
    </cfRule>
  </conditionalFormatting>
  <conditionalFormatting sqref="X75">
    <cfRule type="expression" dxfId="4245" priority="5620">
      <formula>X75*100&lt;C75</formula>
    </cfRule>
    <cfRule type="cellIs" dxfId="4244" priority="5621" operator="equal">
      <formula>0</formula>
    </cfRule>
  </conditionalFormatting>
  <conditionalFormatting sqref="X76">
    <cfRule type="expression" dxfId="4243" priority="5618">
      <formula>X76*100&lt;C76</formula>
    </cfRule>
    <cfRule type="cellIs" dxfId="4242" priority="5619" operator="equal">
      <formula>0</formula>
    </cfRule>
  </conditionalFormatting>
  <conditionalFormatting sqref="X77">
    <cfRule type="expression" dxfId="4241" priority="5616">
      <formula>X77*100&lt;C77</formula>
    </cfRule>
    <cfRule type="cellIs" dxfId="4240" priority="5617" operator="equal">
      <formula>0</formula>
    </cfRule>
  </conditionalFormatting>
  <conditionalFormatting sqref="X78">
    <cfRule type="expression" dxfId="4239" priority="5614">
      <formula>X78*100&lt;C78</formula>
    </cfRule>
    <cfRule type="cellIs" dxfId="4238" priority="5615" operator="equal">
      <formula>0</formula>
    </cfRule>
  </conditionalFormatting>
  <conditionalFormatting sqref="X79">
    <cfRule type="expression" dxfId="4237" priority="5612">
      <formula>X79*100&lt;C79</formula>
    </cfRule>
    <cfRule type="cellIs" dxfId="4236" priority="5613" operator="equal">
      <formula>0</formula>
    </cfRule>
  </conditionalFormatting>
  <conditionalFormatting sqref="X80">
    <cfRule type="expression" dxfId="4235" priority="5610">
      <formula>X80*100&lt;C80</formula>
    </cfRule>
    <cfRule type="cellIs" dxfId="4234" priority="5611" operator="equal">
      <formula>0</formula>
    </cfRule>
  </conditionalFormatting>
  <conditionalFormatting sqref="X81">
    <cfRule type="expression" dxfId="4233" priority="5608">
      <formula>X81*100&lt;C81</formula>
    </cfRule>
    <cfRule type="cellIs" dxfId="4232" priority="5609" operator="equal">
      <formula>0</formula>
    </cfRule>
  </conditionalFormatting>
  <conditionalFormatting sqref="X82">
    <cfRule type="expression" dxfId="4231" priority="5606">
      <formula>X82*100&lt;C82</formula>
    </cfRule>
    <cfRule type="cellIs" dxfId="4230" priority="5607" operator="equal">
      <formula>0</formula>
    </cfRule>
  </conditionalFormatting>
  <conditionalFormatting sqref="X83">
    <cfRule type="expression" dxfId="4229" priority="5604">
      <formula>X83*100&lt;C83</formula>
    </cfRule>
    <cfRule type="cellIs" dxfId="4228" priority="5605" operator="equal">
      <formula>0</formula>
    </cfRule>
  </conditionalFormatting>
  <conditionalFormatting sqref="X84">
    <cfRule type="expression" dxfId="4227" priority="5602">
      <formula>X84*100&lt;C84</formula>
    </cfRule>
    <cfRule type="cellIs" dxfId="4226" priority="5603" operator="equal">
      <formula>0</formula>
    </cfRule>
  </conditionalFormatting>
  <conditionalFormatting sqref="X85">
    <cfRule type="expression" dxfId="4225" priority="5600">
      <formula>X85*100&lt;C85</formula>
    </cfRule>
    <cfRule type="cellIs" dxfId="4224" priority="5601" operator="equal">
      <formula>0</formula>
    </cfRule>
  </conditionalFormatting>
  <conditionalFormatting sqref="X86">
    <cfRule type="expression" dxfId="4223" priority="5598">
      <formula>X86*100&lt;C86</formula>
    </cfRule>
    <cfRule type="cellIs" dxfId="4222" priority="5599" operator="equal">
      <formula>0</formula>
    </cfRule>
  </conditionalFormatting>
  <conditionalFormatting sqref="X87">
    <cfRule type="expression" dxfId="4221" priority="5596">
      <formula>X87*100&lt;C87</formula>
    </cfRule>
    <cfRule type="cellIs" dxfId="4220" priority="5597" operator="equal">
      <formula>0</formula>
    </cfRule>
  </conditionalFormatting>
  <conditionalFormatting sqref="X88">
    <cfRule type="expression" dxfId="4219" priority="5594">
      <formula>X88*100&lt;C88</formula>
    </cfRule>
    <cfRule type="cellIs" dxfId="4218" priority="5595" operator="equal">
      <formula>0</formula>
    </cfRule>
  </conditionalFormatting>
  <conditionalFormatting sqref="X89">
    <cfRule type="expression" dxfId="4217" priority="5592">
      <formula>X89*100&lt;C89</formula>
    </cfRule>
    <cfRule type="cellIs" dxfId="4216" priority="5593" operator="equal">
      <formula>0</formula>
    </cfRule>
  </conditionalFormatting>
  <conditionalFormatting sqref="X90">
    <cfRule type="expression" dxfId="4215" priority="5590">
      <formula>X90*100&lt;C90</formula>
    </cfRule>
    <cfRule type="cellIs" dxfId="4214" priority="5591" operator="equal">
      <formula>0</formula>
    </cfRule>
  </conditionalFormatting>
  <conditionalFormatting sqref="X91">
    <cfRule type="expression" dxfId="4213" priority="5588">
      <formula>X91*100&lt;C91</formula>
    </cfRule>
    <cfRule type="cellIs" dxfId="4212" priority="5589" operator="equal">
      <formula>0</formula>
    </cfRule>
  </conditionalFormatting>
  <conditionalFormatting sqref="X92">
    <cfRule type="expression" dxfId="4211" priority="5586">
      <formula>X92*100&lt;C92</formula>
    </cfRule>
    <cfRule type="cellIs" dxfId="4210" priority="5587" operator="equal">
      <formula>0</formula>
    </cfRule>
  </conditionalFormatting>
  <conditionalFormatting sqref="X93">
    <cfRule type="expression" dxfId="4209" priority="5584">
      <formula>X93*100&lt;C93</formula>
    </cfRule>
    <cfRule type="cellIs" dxfId="4208" priority="5585" operator="equal">
      <formula>0</formula>
    </cfRule>
  </conditionalFormatting>
  <conditionalFormatting sqref="X94">
    <cfRule type="expression" dxfId="4207" priority="5582">
      <formula>X94*100&lt;C94</formula>
    </cfRule>
    <cfRule type="cellIs" dxfId="4206" priority="5583" operator="equal">
      <formula>0</formula>
    </cfRule>
  </conditionalFormatting>
  <conditionalFormatting sqref="X95">
    <cfRule type="expression" dxfId="4205" priority="5580">
      <formula>X95*100&lt;C95</formula>
    </cfRule>
    <cfRule type="cellIs" dxfId="4204" priority="5581" operator="equal">
      <formula>0</formula>
    </cfRule>
  </conditionalFormatting>
  <conditionalFormatting sqref="X96">
    <cfRule type="expression" dxfId="4203" priority="5578">
      <formula>X96*100&lt;C96</formula>
    </cfRule>
    <cfRule type="cellIs" dxfId="4202" priority="5579" operator="equal">
      <formula>0</formula>
    </cfRule>
  </conditionalFormatting>
  <conditionalFormatting sqref="X97">
    <cfRule type="expression" dxfId="4201" priority="5576">
      <formula>X97*100&lt;C97</formula>
    </cfRule>
    <cfRule type="cellIs" dxfId="4200" priority="5577" operator="equal">
      <formula>0</formula>
    </cfRule>
  </conditionalFormatting>
  <conditionalFormatting sqref="X98">
    <cfRule type="expression" dxfId="4199" priority="5574">
      <formula>X98*100&lt;C98</formula>
    </cfRule>
    <cfRule type="cellIs" dxfId="4198" priority="5575" operator="equal">
      <formula>0</formula>
    </cfRule>
  </conditionalFormatting>
  <conditionalFormatting sqref="X99">
    <cfRule type="expression" dxfId="4197" priority="5572">
      <formula>X99*100&lt;C99</formula>
    </cfRule>
    <cfRule type="cellIs" dxfId="4196" priority="5573" operator="equal">
      <formula>0</formula>
    </cfRule>
  </conditionalFormatting>
  <conditionalFormatting sqref="X100">
    <cfRule type="expression" dxfId="4195" priority="5570">
      <formula>X100*100&lt;C100</formula>
    </cfRule>
    <cfRule type="cellIs" dxfId="4194" priority="5571" operator="equal">
      <formula>0</formula>
    </cfRule>
  </conditionalFormatting>
  <conditionalFormatting sqref="X101">
    <cfRule type="expression" dxfId="4193" priority="5568">
      <formula>X101*100&lt;C101</formula>
    </cfRule>
    <cfRule type="cellIs" dxfId="4192" priority="5569" operator="equal">
      <formula>0</formula>
    </cfRule>
  </conditionalFormatting>
  <conditionalFormatting sqref="X102">
    <cfRule type="expression" dxfId="4191" priority="5566">
      <formula>X102*100&lt;C102</formula>
    </cfRule>
    <cfRule type="cellIs" dxfId="4190" priority="5567" operator="equal">
      <formula>0</formula>
    </cfRule>
  </conditionalFormatting>
  <conditionalFormatting sqref="X103">
    <cfRule type="expression" dxfId="4189" priority="5564">
      <formula>X103*100&lt;C103</formula>
    </cfRule>
    <cfRule type="cellIs" dxfId="4188" priority="5565" operator="equal">
      <formula>0</formula>
    </cfRule>
  </conditionalFormatting>
  <conditionalFormatting sqref="X104">
    <cfRule type="expression" dxfId="4187" priority="5562">
      <formula>X104*100&lt;C104</formula>
    </cfRule>
    <cfRule type="cellIs" dxfId="4186" priority="5563" operator="equal">
      <formula>0</formula>
    </cfRule>
  </conditionalFormatting>
  <conditionalFormatting sqref="X105">
    <cfRule type="expression" dxfId="4185" priority="5560">
      <formula>X105*100&lt;C105</formula>
    </cfRule>
    <cfRule type="cellIs" dxfId="4184" priority="5561" operator="equal">
      <formula>0</formula>
    </cfRule>
  </conditionalFormatting>
  <conditionalFormatting sqref="X106">
    <cfRule type="expression" dxfId="4183" priority="5558">
      <formula>X106*100&lt;C106</formula>
    </cfRule>
    <cfRule type="cellIs" dxfId="4182" priority="5559" operator="equal">
      <formula>0</formula>
    </cfRule>
  </conditionalFormatting>
  <conditionalFormatting sqref="X107">
    <cfRule type="expression" dxfId="4181" priority="5556">
      <formula>X107*100&lt;C107</formula>
    </cfRule>
    <cfRule type="cellIs" dxfId="4180" priority="5557" operator="equal">
      <formula>0</formula>
    </cfRule>
  </conditionalFormatting>
  <conditionalFormatting sqref="X108">
    <cfRule type="expression" dxfId="4179" priority="5554">
      <formula>X108*100&lt;C108</formula>
    </cfRule>
    <cfRule type="cellIs" dxfId="4178" priority="5555" operator="equal">
      <formula>0</formula>
    </cfRule>
  </conditionalFormatting>
  <conditionalFormatting sqref="X109">
    <cfRule type="expression" dxfId="4177" priority="5552">
      <formula>X109*100&lt;C109</formula>
    </cfRule>
    <cfRule type="cellIs" dxfId="4176" priority="5553" operator="equal">
      <formula>0</formula>
    </cfRule>
  </conditionalFormatting>
  <conditionalFormatting sqref="X110">
    <cfRule type="expression" dxfId="4175" priority="5550">
      <formula>X110*100&lt;C110</formula>
    </cfRule>
    <cfRule type="cellIs" dxfId="4174" priority="5551" operator="equal">
      <formula>0</formula>
    </cfRule>
  </conditionalFormatting>
  <conditionalFormatting sqref="X111">
    <cfRule type="expression" dxfId="4173" priority="5548">
      <formula>X111*100&lt;C111</formula>
    </cfRule>
    <cfRule type="cellIs" dxfId="4172" priority="5549" operator="equal">
      <formula>0</formula>
    </cfRule>
  </conditionalFormatting>
  <conditionalFormatting sqref="X112">
    <cfRule type="expression" dxfId="4171" priority="5546">
      <formula>X112*100&lt;C112</formula>
    </cfRule>
    <cfRule type="cellIs" dxfId="4170" priority="5547" operator="equal">
      <formula>0</formula>
    </cfRule>
  </conditionalFormatting>
  <conditionalFormatting sqref="X113">
    <cfRule type="expression" dxfId="4169" priority="5544">
      <formula>X113*100&lt;C113</formula>
    </cfRule>
    <cfRule type="cellIs" dxfId="4168" priority="5545" operator="equal">
      <formula>0</formula>
    </cfRule>
  </conditionalFormatting>
  <conditionalFormatting sqref="X114">
    <cfRule type="expression" dxfId="4167" priority="5542">
      <formula>X114*100&lt;C114</formula>
    </cfRule>
    <cfRule type="cellIs" dxfId="4166" priority="5543" operator="equal">
      <formula>0</formula>
    </cfRule>
  </conditionalFormatting>
  <conditionalFormatting sqref="X115">
    <cfRule type="expression" dxfId="4165" priority="5540">
      <formula>X115*100&lt;C115</formula>
    </cfRule>
    <cfRule type="cellIs" dxfId="4164" priority="5541" operator="equal">
      <formula>0</formula>
    </cfRule>
  </conditionalFormatting>
  <conditionalFormatting sqref="X116">
    <cfRule type="expression" dxfId="4163" priority="5538">
      <formula>X116*100&lt;C116</formula>
    </cfRule>
    <cfRule type="cellIs" dxfId="4162" priority="5539" operator="equal">
      <formula>0</formula>
    </cfRule>
  </conditionalFormatting>
  <conditionalFormatting sqref="X117">
    <cfRule type="expression" dxfId="4161" priority="5536">
      <formula>X117*100&lt;C117</formula>
    </cfRule>
    <cfRule type="cellIs" dxfId="4160" priority="5537" operator="equal">
      <formula>0</formula>
    </cfRule>
  </conditionalFormatting>
  <conditionalFormatting sqref="X118">
    <cfRule type="expression" dxfId="4159" priority="5534">
      <formula>X118*100&lt;C118</formula>
    </cfRule>
    <cfRule type="cellIs" dxfId="4158" priority="5535" operator="equal">
      <formula>0</formula>
    </cfRule>
  </conditionalFormatting>
  <conditionalFormatting sqref="X119">
    <cfRule type="expression" dxfId="4157" priority="5532">
      <formula>X119*100&lt;C119</formula>
    </cfRule>
    <cfRule type="cellIs" dxfId="4156" priority="5533" operator="equal">
      <formula>0</formula>
    </cfRule>
  </conditionalFormatting>
  <conditionalFormatting sqref="X120">
    <cfRule type="expression" dxfId="4155" priority="5530">
      <formula>X120*100&lt;C120</formula>
    </cfRule>
    <cfRule type="cellIs" dxfId="4154" priority="5531" operator="equal">
      <formula>0</formula>
    </cfRule>
  </conditionalFormatting>
  <conditionalFormatting sqref="X121">
    <cfRule type="expression" dxfId="4153" priority="5528">
      <formula>X121*100&lt;C121</formula>
    </cfRule>
    <cfRule type="cellIs" dxfId="4152" priority="5529" operator="equal">
      <formula>0</formula>
    </cfRule>
  </conditionalFormatting>
  <conditionalFormatting sqref="X122">
    <cfRule type="expression" dxfId="4151" priority="5526">
      <formula>X122*100&lt;C122</formula>
    </cfRule>
    <cfRule type="cellIs" dxfId="4150" priority="5527" operator="equal">
      <formula>0</formula>
    </cfRule>
  </conditionalFormatting>
  <conditionalFormatting sqref="X123">
    <cfRule type="expression" dxfId="4149" priority="5524">
      <formula>X123*100&lt;C123</formula>
    </cfRule>
    <cfRule type="cellIs" dxfId="4148" priority="5525" operator="equal">
      <formula>0</formula>
    </cfRule>
  </conditionalFormatting>
  <conditionalFormatting sqref="X124">
    <cfRule type="expression" dxfId="4147" priority="5522">
      <formula>X124*100&lt;C124</formula>
    </cfRule>
    <cfRule type="cellIs" dxfId="4146" priority="5523" operator="equal">
      <formula>0</formula>
    </cfRule>
  </conditionalFormatting>
  <conditionalFormatting sqref="X125">
    <cfRule type="expression" dxfId="4145" priority="5520">
      <formula>X125*100&lt;C125</formula>
    </cfRule>
    <cfRule type="cellIs" dxfId="4144" priority="5521" operator="equal">
      <formula>0</formula>
    </cfRule>
  </conditionalFormatting>
  <conditionalFormatting sqref="X126">
    <cfRule type="expression" dxfId="4143" priority="5518">
      <formula>X126*100&lt;C126</formula>
    </cfRule>
    <cfRule type="cellIs" dxfId="4142" priority="5519" operator="equal">
      <formula>0</formula>
    </cfRule>
  </conditionalFormatting>
  <conditionalFormatting sqref="X127">
    <cfRule type="expression" dxfId="4141" priority="5516">
      <formula>X127*100&lt;C127</formula>
    </cfRule>
    <cfRule type="cellIs" dxfId="4140" priority="5517" operator="equal">
      <formula>0</formula>
    </cfRule>
  </conditionalFormatting>
  <conditionalFormatting sqref="X128">
    <cfRule type="expression" dxfId="4139" priority="5514">
      <formula>X128*100&lt;C128</formula>
    </cfRule>
    <cfRule type="cellIs" dxfId="4138" priority="5515" operator="equal">
      <formula>0</formula>
    </cfRule>
  </conditionalFormatting>
  <conditionalFormatting sqref="X129">
    <cfRule type="expression" dxfId="4137" priority="5512">
      <formula>X129*100&lt;C129</formula>
    </cfRule>
    <cfRule type="cellIs" dxfId="4136" priority="5513" operator="equal">
      <formula>0</formula>
    </cfRule>
  </conditionalFormatting>
  <conditionalFormatting sqref="X130">
    <cfRule type="expression" dxfId="4135" priority="5510">
      <formula>X130*100&lt;C130</formula>
    </cfRule>
    <cfRule type="cellIs" dxfId="4134" priority="5511" operator="equal">
      <formula>0</formula>
    </cfRule>
  </conditionalFormatting>
  <conditionalFormatting sqref="X131">
    <cfRule type="expression" dxfId="4133" priority="5508">
      <formula>X131*100&lt;C131</formula>
    </cfRule>
    <cfRule type="cellIs" dxfId="4132" priority="5509" operator="equal">
      <formula>0</formula>
    </cfRule>
  </conditionalFormatting>
  <conditionalFormatting sqref="X132">
    <cfRule type="expression" dxfId="4131" priority="5506">
      <formula>X132*100&lt;C132</formula>
    </cfRule>
    <cfRule type="cellIs" dxfId="4130" priority="5507" operator="equal">
      <formula>0</formula>
    </cfRule>
  </conditionalFormatting>
  <conditionalFormatting sqref="X133">
    <cfRule type="expression" dxfId="4129" priority="5504">
      <formula>X133*100&lt;C133</formula>
    </cfRule>
    <cfRule type="cellIs" dxfId="4128" priority="5505" operator="equal">
      <formula>0</formula>
    </cfRule>
  </conditionalFormatting>
  <conditionalFormatting sqref="X134">
    <cfRule type="expression" dxfId="4127" priority="5502">
      <formula>X134*100&lt;C134</formula>
    </cfRule>
    <cfRule type="cellIs" dxfId="4126" priority="5503" operator="equal">
      <formula>0</formula>
    </cfRule>
  </conditionalFormatting>
  <conditionalFormatting sqref="X135">
    <cfRule type="expression" dxfId="4125" priority="5500">
      <formula>X135*100&lt;C135</formula>
    </cfRule>
    <cfRule type="cellIs" dxfId="4124" priority="5501" operator="equal">
      <formula>0</formula>
    </cfRule>
  </conditionalFormatting>
  <conditionalFormatting sqref="X136">
    <cfRule type="expression" dxfId="4123" priority="5498">
      <formula>X136*100&lt;C136</formula>
    </cfRule>
    <cfRule type="cellIs" dxfId="4122" priority="5499" operator="equal">
      <formula>0</formula>
    </cfRule>
  </conditionalFormatting>
  <conditionalFormatting sqref="X137">
    <cfRule type="expression" dxfId="4121" priority="5496">
      <formula>X137*100&lt;C137</formula>
    </cfRule>
    <cfRule type="cellIs" dxfId="4120" priority="5497" operator="equal">
      <formula>0</formula>
    </cfRule>
  </conditionalFormatting>
  <conditionalFormatting sqref="X138">
    <cfRule type="expression" dxfId="4119" priority="5494">
      <formula>X138*100&lt;C138</formula>
    </cfRule>
    <cfRule type="cellIs" dxfId="4118" priority="5495" operator="equal">
      <formula>0</formula>
    </cfRule>
  </conditionalFormatting>
  <conditionalFormatting sqref="X139">
    <cfRule type="expression" dxfId="4117" priority="5492">
      <formula>X139*100&lt;C139</formula>
    </cfRule>
    <cfRule type="cellIs" dxfId="4116" priority="5493" operator="equal">
      <formula>0</formula>
    </cfRule>
  </conditionalFormatting>
  <conditionalFormatting sqref="X140">
    <cfRule type="expression" dxfId="4115" priority="5490">
      <formula>X140*100&lt;C140</formula>
    </cfRule>
    <cfRule type="cellIs" dxfId="4114" priority="5491" operator="equal">
      <formula>0</formula>
    </cfRule>
  </conditionalFormatting>
  <conditionalFormatting sqref="X141">
    <cfRule type="expression" dxfId="4113" priority="5488">
      <formula>X141*100&lt;C141</formula>
    </cfRule>
    <cfRule type="cellIs" dxfId="4112" priority="5489" operator="equal">
      <formula>0</formula>
    </cfRule>
  </conditionalFormatting>
  <conditionalFormatting sqref="X142">
    <cfRule type="expression" dxfId="4111" priority="5486">
      <formula>X142*100&lt;C142</formula>
    </cfRule>
    <cfRule type="cellIs" dxfId="4110" priority="5487" operator="equal">
      <formula>0</formula>
    </cfRule>
  </conditionalFormatting>
  <conditionalFormatting sqref="X143">
    <cfRule type="expression" dxfId="4109" priority="5484">
      <formula>X143*100&lt;C143</formula>
    </cfRule>
    <cfRule type="cellIs" dxfId="4108" priority="5485" operator="equal">
      <formula>0</formula>
    </cfRule>
  </conditionalFormatting>
  <conditionalFormatting sqref="X144">
    <cfRule type="expression" dxfId="4107" priority="5482">
      <formula>X144*100&lt;C144</formula>
    </cfRule>
    <cfRule type="cellIs" dxfId="4106" priority="5483" operator="equal">
      <formula>0</formula>
    </cfRule>
  </conditionalFormatting>
  <conditionalFormatting sqref="X145">
    <cfRule type="expression" dxfId="4105" priority="5480">
      <formula>X145*100&lt;C145</formula>
    </cfRule>
    <cfRule type="cellIs" dxfId="4104" priority="5481" operator="equal">
      <formula>0</formula>
    </cfRule>
  </conditionalFormatting>
  <conditionalFormatting sqref="X146">
    <cfRule type="expression" dxfId="4103" priority="5478">
      <formula>X146*100&lt;C146</formula>
    </cfRule>
    <cfRule type="cellIs" dxfId="4102" priority="5479" operator="equal">
      <formula>0</formula>
    </cfRule>
  </conditionalFormatting>
  <conditionalFormatting sqref="X147">
    <cfRule type="expression" dxfId="4101" priority="5476">
      <formula>X147*100&lt;C147</formula>
    </cfRule>
    <cfRule type="cellIs" dxfId="4100" priority="5477" operator="equal">
      <formula>0</formula>
    </cfRule>
  </conditionalFormatting>
  <conditionalFormatting sqref="X148">
    <cfRule type="expression" dxfId="4099" priority="5474">
      <formula>X148*100&lt;C148</formula>
    </cfRule>
    <cfRule type="cellIs" dxfId="4098" priority="5475" operator="equal">
      <formula>0</formula>
    </cfRule>
  </conditionalFormatting>
  <conditionalFormatting sqref="X149">
    <cfRule type="expression" dxfId="4097" priority="5472">
      <formula>X149*100&lt;C149</formula>
    </cfRule>
    <cfRule type="cellIs" dxfId="4096" priority="5473" operator="equal">
      <formula>0</formula>
    </cfRule>
  </conditionalFormatting>
  <conditionalFormatting sqref="X150">
    <cfRule type="expression" dxfId="4095" priority="5470">
      <formula>X150*100&lt;C150</formula>
    </cfRule>
    <cfRule type="cellIs" dxfId="4094" priority="5471" operator="equal">
      <formula>0</formula>
    </cfRule>
  </conditionalFormatting>
  <conditionalFormatting sqref="X151">
    <cfRule type="expression" dxfId="4093" priority="5468">
      <formula>X151*100&lt;C151</formula>
    </cfRule>
    <cfRule type="cellIs" dxfId="4092" priority="5469" operator="equal">
      <formula>0</formula>
    </cfRule>
  </conditionalFormatting>
  <conditionalFormatting sqref="X152">
    <cfRule type="expression" dxfId="4091" priority="5466">
      <formula>X152*100&lt;C152</formula>
    </cfRule>
    <cfRule type="cellIs" dxfId="4090" priority="5467" operator="equal">
      <formula>0</formula>
    </cfRule>
  </conditionalFormatting>
  <conditionalFormatting sqref="X153">
    <cfRule type="expression" dxfId="4089" priority="5464">
      <formula>X153*100&lt;C153</formula>
    </cfRule>
    <cfRule type="cellIs" dxfId="4088" priority="5465" operator="equal">
      <formula>0</formula>
    </cfRule>
  </conditionalFormatting>
  <conditionalFormatting sqref="X154">
    <cfRule type="expression" dxfId="4087" priority="5462">
      <formula>X154*100&lt;C154</formula>
    </cfRule>
    <cfRule type="cellIs" dxfId="4086" priority="5463" operator="equal">
      <formula>0</formula>
    </cfRule>
  </conditionalFormatting>
  <conditionalFormatting sqref="X155">
    <cfRule type="expression" dxfId="4085" priority="5460">
      <formula>X155*100&lt;C155</formula>
    </cfRule>
    <cfRule type="cellIs" dxfId="4084" priority="5461" operator="equal">
      <formula>0</formula>
    </cfRule>
  </conditionalFormatting>
  <conditionalFormatting sqref="X156">
    <cfRule type="expression" dxfId="4083" priority="5458">
      <formula>X156*100&lt;C156</formula>
    </cfRule>
    <cfRule type="cellIs" dxfId="4082" priority="5459" operator="equal">
      <formula>0</formula>
    </cfRule>
  </conditionalFormatting>
  <conditionalFormatting sqref="X157">
    <cfRule type="expression" dxfId="4081" priority="5456">
      <formula>X157*100&lt;C157</formula>
    </cfRule>
    <cfRule type="cellIs" dxfId="4080" priority="5457" operator="equal">
      <formula>0</formula>
    </cfRule>
  </conditionalFormatting>
  <conditionalFormatting sqref="X158">
    <cfRule type="expression" dxfId="4079" priority="5454">
      <formula>X158*100&lt;C158</formula>
    </cfRule>
    <cfRule type="cellIs" dxfId="4078" priority="5455" operator="equal">
      <formula>0</formula>
    </cfRule>
  </conditionalFormatting>
  <conditionalFormatting sqref="X159">
    <cfRule type="expression" dxfId="4077" priority="5452">
      <formula>X159*100&lt;C159</formula>
    </cfRule>
    <cfRule type="cellIs" dxfId="4076" priority="5453" operator="equal">
      <formula>0</formula>
    </cfRule>
  </conditionalFormatting>
  <conditionalFormatting sqref="X160">
    <cfRule type="expression" dxfId="4075" priority="5450">
      <formula>X160*100&lt;C160</formula>
    </cfRule>
    <cfRule type="cellIs" dxfId="4074" priority="5451" operator="equal">
      <formula>0</formula>
    </cfRule>
  </conditionalFormatting>
  <conditionalFormatting sqref="X161">
    <cfRule type="expression" dxfId="4073" priority="5448">
      <formula>X161*100&lt;C161</formula>
    </cfRule>
    <cfRule type="cellIs" dxfId="4072" priority="5449" operator="equal">
      <formula>0</formula>
    </cfRule>
  </conditionalFormatting>
  <conditionalFormatting sqref="X162">
    <cfRule type="expression" dxfId="4071" priority="5446">
      <formula>X162*100&lt;C162</formula>
    </cfRule>
    <cfRule type="cellIs" dxfId="4070" priority="5447" operator="equal">
      <formula>0</formula>
    </cfRule>
  </conditionalFormatting>
  <conditionalFormatting sqref="X163">
    <cfRule type="expression" dxfId="4069" priority="5444">
      <formula>X163*100&lt;C163</formula>
    </cfRule>
    <cfRule type="cellIs" dxfId="4068" priority="5445" operator="equal">
      <formula>0</formula>
    </cfRule>
  </conditionalFormatting>
  <conditionalFormatting sqref="X164">
    <cfRule type="expression" dxfId="4067" priority="5442">
      <formula>X164*100&lt;C164</formula>
    </cfRule>
    <cfRule type="cellIs" dxfId="4066" priority="5443" operator="equal">
      <formula>0</formula>
    </cfRule>
  </conditionalFormatting>
  <conditionalFormatting sqref="X165">
    <cfRule type="expression" dxfId="4065" priority="5440">
      <formula>X165*100&lt;C165</formula>
    </cfRule>
    <cfRule type="cellIs" dxfId="4064" priority="5441" operator="equal">
      <formula>0</formula>
    </cfRule>
  </conditionalFormatting>
  <conditionalFormatting sqref="X166">
    <cfRule type="expression" dxfId="4063" priority="5438">
      <formula>X166*100&lt;C166</formula>
    </cfRule>
    <cfRule type="cellIs" dxfId="4062" priority="5439" operator="equal">
      <formula>0</formula>
    </cfRule>
  </conditionalFormatting>
  <conditionalFormatting sqref="X167">
    <cfRule type="expression" dxfId="4061" priority="5436">
      <formula>X167*100&lt;C167</formula>
    </cfRule>
    <cfRule type="cellIs" dxfId="4060" priority="5437" operator="equal">
      <formula>0</formula>
    </cfRule>
  </conditionalFormatting>
  <conditionalFormatting sqref="X168">
    <cfRule type="expression" dxfId="4059" priority="5434">
      <formula>X168*100&lt;C168</formula>
    </cfRule>
    <cfRule type="cellIs" dxfId="4058" priority="5435" operator="equal">
      <formula>0</formula>
    </cfRule>
  </conditionalFormatting>
  <conditionalFormatting sqref="X169">
    <cfRule type="expression" dxfId="4057" priority="5432">
      <formula>X169*100&lt;C169</formula>
    </cfRule>
    <cfRule type="cellIs" dxfId="4056" priority="5433" operator="equal">
      <formula>0</formula>
    </cfRule>
  </conditionalFormatting>
  <conditionalFormatting sqref="X2">
    <cfRule type="expression" dxfId="4055" priority="5425">
      <formula>X2*100&gt;C2</formula>
    </cfRule>
    <cfRule type="cellIs" dxfId="4054" priority="5426" operator="equal">
      <formula>0</formula>
    </cfRule>
  </conditionalFormatting>
  <conditionalFormatting sqref="X3">
    <cfRule type="expression" dxfId="4053" priority="5423">
      <formula>X3*100&gt;C3</formula>
    </cfRule>
    <cfRule type="cellIs" dxfId="4052" priority="5424" operator="equal">
      <formula>0</formula>
    </cfRule>
  </conditionalFormatting>
  <conditionalFormatting sqref="X4">
    <cfRule type="expression" dxfId="4051" priority="5416">
      <formula>X4*100&gt;C4</formula>
    </cfRule>
    <cfRule type="cellIs" dxfId="4050" priority="5417" operator="equal">
      <formula>0</formula>
    </cfRule>
  </conditionalFormatting>
  <conditionalFormatting sqref="X5">
    <cfRule type="expression" dxfId="4049" priority="5414">
      <formula>X5*100&gt;C5</formula>
    </cfRule>
    <cfRule type="cellIs" dxfId="4048" priority="5415" operator="equal">
      <formula>0</formula>
    </cfRule>
  </conditionalFormatting>
  <conditionalFormatting sqref="X6">
    <cfRule type="expression" dxfId="4047" priority="5407">
      <formula>X6*100&gt;C6</formula>
    </cfRule>
    <cfRule type="cellIs" dxfId="4046" priority="5408" operator="equal">
      <formula>0</formula>
    </cfRule>
  </conditionalFormatting>
  <conditionalFormatting sqref="X7">
    <cfRule type="expression" dxfId="4045" priority="5405">
      <formula>X7*100&gt;C7</formula>
    </cfRule>
    <cfRule type="cellIs" dxfId="4044" priority="5406" operator="equal">
      <formula>0</formula>
    </cfRule>
  </conditionalFormatting>
  <conditionalFormatting sqref="X8">
    <cfRule type="expression" dxfId="4043" priority="5398">
      <formula>X8*100&gt;C8</formula>
    </cfRule>
    <cfRule type="cellIs" dxfId="4042" priority="5399" operator="equal">
      <formula>0</formula>
    </cfRule>
  </conditionalFormatting>
  <conditionalFormatting sqref="X9">
    <cfRule type="expression" dxfId="4041" priority="5396">
      <formula>X9*100&gt;C9</formula>
    </cfRule>
    <cfRule type="cellIs" dxfId="4040" priority="5397" operator="equal">
      <formula>0</formula>
    </cfRule>
  </conditionalFormatting>
  <conditionalFormatting sqref="Y63">
    <cfRule type="cellIs" dxfId="4039" priority="5166" operator="equal">
      <formula>0</formula>
    </cfRule>
  </conditionalFormatting>
  <conditionalFormatting sqref="Y61">
    <cfRule type="cellIs" dxfId="4038" priority="5163" operator="equal">
      <formula>0</formula>
    </cfRule>
  </conditionalFormatting>
  <conditionalFormatting sqref="Q1">
    <cfRule type="cellIs" dxfId="4037" priority="5050" operator="equal">
      <formula>"BONOS"</formula>
    </cfRule>
  </conditionalFormatting>
  <conditionalFormatting sqref="Z26">
    <cfRule type="cellIs" dxfId="4036" priority="5042" operator="equal">
      <formula>0</formula>
    </cfRule>
  </conditionalFormatting>
  <conditionalFormatting sqref="Z26">
    <cfRule type="cellIs" dxfId="4035" priority="5041" operator="greaterThan">
      <formula>0</formula>
    </cfRule>
  </conditionalFormatting>
  <conditionalFormatting sqref="B26">
    <cfRule type="expression" dxfId="4034" priority="4568">
      <formula>IF($V26&lt;&gt;0,AND(MID($A26,5,1)=" "))</formula>
    </cfRule>
    <cfRule type="expression" dxfId="4033" priority="4569">
      <formula>IF($V26&lt;&gt;0,AND(MID($A26,5,1)="C"))</formula>
    </cfRule>
    <cfRule type="expression" dxfId="4032" priority="4570">
      <formula>IF($V26&lt;&gt;0,AND(MID($A26,5,1)="D"))</formula>
    </cfRule>
  </conditionalFormatting>
  <conditionalFormatting sqref="E26">
    <cfRule type="expression" dxfId="4031" priority="4553">
      <formula>IF($V26&lt;&gt;0,AND(MID($A26,5,1)=" "))</formula>
    </cfRule>
    <cfRule type="expression" dxfId="4030" priority="4554">
      <formula>IF($V26&lt;&gt;0,AND(MID($A26,5,1)="C"))</formula>
    </cfRule>
    <cfRule type="expression" dxfId="4029" priority="4555">
      <formula>IF($V26&lt;&gt;0,AND(MID($A26,5,1)="D"))</formula>
    </cfRule>
  </conditionalFormatting>
  <conditionalFormatting sqref="B28">
    <cfRule type="expression" dxfId="4028" priority="4550">
      <formula>IF($V28&lt;&gt;0,AND(MID($A28,5,1)=" "))</formula>
    </cfRule>
    <cfRule type="expression" dxfId="4027" priority="4551">
      <formula>IF($V28&lt;&gt;0,AND(MID($A28,5,1)="C"))</formula>
    </cfRule>
    <cfRule type="expression" dxfId="4026" priority="4552">
      <formula>IF($V28&lt;&gt;0,AND(MID($A28,5,1)="D"))</formula>
    </cfRule>
  </conditionalFormatting>
  <conditionalFormatting sqref="E28">
    <cfRule type="expression" dxfId="4025" priority="4535">
      <formula>IF($V28&lt;&gt;0,AND(MID($A28,5,1)=" "))</formula>
    </cfRule>
    <cfRule type="expression" dxfId="4024" priority="4536">
      <formula>IF($V28&lt;&gt;0,AND(MID($A28,5,1)="C"))</formula>
    </cfRule>
    <cfRule type="expression" dxfId="4023" priority="4537">
      <formula>IF($V28&lt;&gt;0,AND(MID($A28,5,1)="D"))</formula>
    </cfRule>
  </conditionalFormatting>
  <conditionalFormatting sqref="B29">
    <cfRule type="expression" dxfId="4022" priority="4532">
      <formula>IF($V29&lt;&gt;0,AND(MID($A29,5,1)=" "))</formula>
    </cfRule>
    <cfRule type="expression" dxfId="4021" priority="4533">
      <formula>IF($V29&lt;&gt;0,AND(MID($A29,5,1)="C"))</formula>
    </cfRule>
    <cfRule type="expression" dxfId="4020" priority="4534">
      <formula>IF($V29&lt;&gt;0,AND(MID($A29,5,1)="D"))</formula>
    </cfRule>
  </conditionalFormatting>
  <conditionalFormatting sqref="E29">
    <cfRule type="expression" dxfId="4019" priority="4517">
      <formula>IF($V29&lt;&gt;0,AND(MID($A29,5,1)=" "))</formula>
    </cfRule>
    <cfRule type="expression" dxfId="4018" priority="4518">
      <formula>IF($V29&lt;&gt;0,AND(MID($A29,5,1)="C"))</formula>
    </cfRule>
    <cfRule type="expression" dxfId="4017" priority="4519">
      <formula>IF($V29&lt;&gt;0,AND(MID($A29,5,1)="D"))</formula>
    </cfRule>
  </conditionalFormatting>
  <conditionalFormatting sqref="B27">
    <cfRule type="expression" dxfId="4016" priority="4514">
      <formula>IF($V27&lt;&gt;0,AND(MID($A27,5,1)=" "))</formula>
    </cfRule>
    <cfRule type="expression" dxfId="4015" priority="4515">
      <formula>IF($V27&lt;&gt;0,AND(MID($A27,5,1)="C"))</formula>
    </cfRule>
    <cfRule type="expression" dxfId="4014" priority="4516">
      <formula>IF($V27&lt;&gt;0,AND(MID($A27,5,1)="D"))</formula>
    </cfRule>
  </conditionalFormatting>
  <conditionalFormatting sqref="E27">
    <cfRule type="expression" dxfId="4013" priority="4499">
      <formula>IF($V27&lt;&gt;0,AND(MID($A27,5,1)=" "))</formula>
    </cfRule>
    <cfRule type="expression" dxfId="4012" priority="4500">
      <formula>IF($V27&lt;&gt;0,AND(MID($A27,5,1)="C"))</formula>
    </cfRule>
    <cfRule type="expression" dxfId="4011" priority="4501">
      <formula>IF($V27&lt;&gt;0,AND(MID($A27,5,1)="D"))</formula>
    </cfRule>
  </conditionalFormatting>
  <conditionalFormatting sqref="C26">
    <cfRule type="cellIs" dxfId="4010" priority="4466" operator="lessThan">
      <formula>D26</formula>
    </cfRule>
    <cfRule type="expression" dxfId="4009" priority="4470">
      <formula>IF($V26&lt;&gt;0,AND(MID($A26,5,1)=" "))</formula>
    </cfRule>
    <cfRule type="expression" dxfId="4008" priority="4471">
      <formula>IF($V26&lt;&gt;0,AND(MID($A26,5,1)="C"))</formula>
    </cfRule>
    <cfRule type="expression" dxfId="4007" priority="4472">
      <formula>IF($V26&lt;&gt;0,AND(MID($A26,5,1)="D"))</formula>
    </cfRule>
  </conditionalFormatting>
  <conditionalFormatting sqref="D26">
    <cfRule type="cellIs" dxfId="4006" priority="4465" operator="lessThan">
      <formula>C26</formula>
    </cfRule>
    <cfRule type="expression" dxfId="4005" priority="4467">
      <formula>IF($V26&lt;&gt;0,AND(MID($A26,5,1)=" "))</formula>
    </cfRule>
    <cfRule type="expression" dxfId="4004" priority="4468">
      <formula>IF($V26&lt;&gt;0,AND(MID($A26,5,1)="C"))</formula>
    </cfRule>
    <cfRule type="expression" dxfId="4003" priority="4469">
      <formula>IF($V26&lt;&gt;0,AND(MID($A26,5,1)="D"))</formula>
    </cfRule>
  </conditionalFormatting>
  <conditionalFormatting sqref="C27">
    <cfRule type="cellIs" dxfId="4002" priority="4458" operator="lessThan">
      <formula>D27</formula>
    </cfRule>
    <cfRule type="expression" dxfId="4001" priority="4462">
      <formula>IF($V27&lt;&gt;0,AND(MID($A27,5,1)=" "))</formula>
    </cfRule>
    <cfRule type="expression" dxfId="4000" priority="4463">
      <formula>IF($V27&lt;&gt;0,AND(MID($A27,5,1)="C"))</formula>
    </cfRule>
    <cfRule type="expression" dxfId="3999" priority="4464">
      <formula>IF($V27&lt;&gt;0,AND(MID($A27,5,1)="D"))</formula>
    </cfRule>
  </conditionalFormatting>
  <conditionalFormatting sqref="D27">
    <cfRule type="cellIs" dxfId="3998" priority="4457" operator="lessThan">
      <formula>C27</formula>
    </cfRule>
    <cfRule type="expression" dxfId="3997" priority="4459">
      <formula>IF($V27&lt;&gt;0,AND(MID($A27,5,1)=" "))</formula>
    </cfRule>
    <cfRule type="expression" dxfId="3996" priority="4460">
      <formula>IF($V27&lt;&gt;0,AND(MID($A27,5,1)="C"))</formula>
    </cfRule>
    <cfRule type="expression" dxfId="3995" priority="4461">
      <formula>IF($V27&lt;&gt;0,AND(MID($A27,5,1)="D"))</formula>
    </cfRule>
  </conditionalFormatting>
  <conditionalFormatting sqref="C28">
    <cfRule type="cellIs" dxfId="3994" priority="4450" operator="lessThan">
      <formula>D28</formula>
    </cfRule>
    <cfRule type="expression" dxfId="3993" priority="4454">
      <formula>IF($V28&lt;&gt;0,AND(MID($A28,5,1)=" "))</formula>
    </cfRule>
    <cfRule type="expression" dxfId="3992" priority="4455">
      <formula>IF($V28&lt;&gt;0,AND(MID($A28,5,1)="C"))</formula>
    </cfRule>
    <cfRule type="expression" dxfId="3991" priority="4456">
      <formula>IF($V28&lt;&gt;0,AND(MID($A28,5,1)="D"))</formula>
    </cfRule>
  </conditionalFormatting>
  <conditionalFormatting sqref="D28">
    <cfRule type="cellIs" dxfId="3990" priority="4449" operator="lessThan">
      <formula>C28</formula>
    </cfRule>
    <cfRule type="expression" dxfId="3989" priority="4451">
      <formula>IF($V28&lt;&gt;0,AND(MID($A28,5,1)=" "))</formula>
    </cfRule>
    <cfRule type="expression" dxfId="3988" priority="4452">
      <formula>IF($V28&lt;&gt;0,AND(MID($A28,5,1)="C"))</formula>
    </cfRule>
    <cfRule type="expression" dxfId="3987" priority="4453">
      <formula>IF($V28&lt;&gt;0,AND(MID($A28,5,1)="D"))</formula>
    </cfRule>
  </conditionalFormatting>
  <conditionalFormatting sqref="C29">
    <cfRule type="cellIs" dxfId="3986" priority="4442" operator="lessThan">
      <formula>D29</formula>
    </cfRule>
    <cfRule type="expression" dxfId="3985" priority="4446">
      <formula>IF($V29&lt;&gt;0,AND(MID($A29,5,1)=" "))</formula>
    </cfRule>
    <cfRule type="expression" dxfId="3984" priority="4447">
      <formula>IF($V29&lt;&gt;0,AND(MID($A29,5,1)="C"))</formula>
    </cfRule>
    <cfRule type="expression" dxfId="3983" priority="4448">
      <formula>IF($V29&lt;&gt;0,AND(MID($A29,5,1)="D"))</formula>
    </cfRule>
  </conditionalFormatting>
  <conditionalFormatting sqref="D29">
    <cfRule type="cellIs" dxfId="3982" priority="4441" operator="lessThan">
      <formula>C29</formula>
    </cfRule>
    <cfRule type="expression" dxfId="3981" priority="4443">
      <formula>IF($V29&lt;&gt;0,AND(MID($A29,5,1)=" "))</formula>
    </cfRule>
    <cfRule type="expression" dxfId="3980" priority="4444">
      <formula>IF($V29&lt;&gt;0,AND(MID($A29,5,1)="C"))</formula>
    </cfRule>
    <cfRule type="expression" dxfId="3979" priority="4445">
      <formula>IF($V29&lt;&gt;0,AND(MID($A29,5,1)="D"))</formula>
    </cfRule>
  </conditionalFormatting>
  <conditionalFormatting sqref="A15">
    <cfRule type="expression" dxfId="3978" priority="4364">
      <formula>IF($Y17&gt;$Y14,AND(MID($A15,5,1)=" "))</formula>
    </cfRule>
    <cfRule type="expression" dxfId="3977" priority="4365">
      <formula>IF($Y17&gt;$Y14,AND(MID($A15,5,1)="C"))</formula>
    </cfRule>
    <cfRule type="expression" dxfId="3976" priority="4366">
      <formula>IF($Y17&gt;$Y14,AND(MID($A15,5,1)="D"))</formula>
    </cfRule>
  </conditionalFormatting>
  <conditionalFormatting sqref="A16">
    <cfRule type="expression" dxfId="3975" priority="4367">
      <formula>IF($Y17&gt;$Y14,AND(MID($A16,5,1)=" "))</formula>
    </cfRule>
    <cfRule type="expression" dxfId="3974" priority="4368">
      <formula>IF($Y17&gt;$Y14,AND(MID($A16,5,1)="C"))</formula>
    </cfRule>
    <cfRule type="expression" dxfId="3973" priority="4369">
      <formula>IF($Y17&gt;$Y14,AND(MID($A16,5,1)="D"))</formula>
    </cfRule>
  </conditionalFormatting>
  <conditionalFormatting sqref="A17">
    <cfRule type="expression" dxfId="3972" priority="4361">
      <formula>IF($Y17&gt;$Y14,AND(MID($A17,5,1)=" "))</formula>
    </cfRule>
    <cfRule type="expression" dxfId="3971" priority="4362">
      <formula>IF($Y17&gt;$Y14,AND(MID($A17,5,1)="C"))</formula>
    </cfRule>
    <cfRule type="expression" dxfId="3970" priority="4363">
      <formula>IF($Y17&gt;$Y14,AND(MID($A17,5,1)="D"))</formula>
    </cfRule>
  </conditionalFormatting>
  <conditionalFormatting sqref="A14">
    <cfRule type="expression" dxfId="3969" priority="4358">
      <formula>IF($Y17&gt;$Y14,AND(MID($A14,5,1)=" "))</formula>
    </cfRule>
    <cfRule type="expression" dxfId="3968" priority="4359">
      <formula>IF($Y17&gt;$Y14,AND(MID($A14,5,1)="C"))</formula>
    </cfRule>
    <cfRule type="expression" dxfId="3967" priority="4360">
      <formula>IF($Y17&gt;$Y14,AND(MID($A14,5,1)="D"))</formula>
    </cfRule>
  </conditionalFormatting>
  <conditionalFormatting sqref="B12">
    <cfRule type="expression" dxfId="3966" priority="4352">
      <formula>IF($Y13&gt;$Y10,AND(MID($A12,5,1)=" "))</formula>
    </cfRule>
    <cfRule type="expression" dxfId="3965" priority="4353">
      <formula>IF($Y13&gt;$Y10,AND(MID($A12,5,1)="C"))</formula>
    </cfRule>
    <cfRule type="expression" dxfId="3964" priority="4354">
      <formula>IF($Y13&gt;$Y10,AND(MID($A12,5,1)="D"))</formula>
    </cfRule>
  </conditionalFormatting>
  <conditionalFormatting sqref="C12">
    <cfRule type="expression" dxfId="3963" priority="4355">
      <formula>IF($Y13&gt;$Y10,AND(MID($A12,5,1)=" "))</formula>
    </cfRule>
    <cfRule type="expression" dxfId="3962" priority="4356">
      <formula>IF($Y13&gt;$Y10,AND(MID($A12,5,1)="C"))</formula>
    </cfRule>
    <cfRule type="expression" dxfId="3961" priority="4357">
      <formula>IF($Y13&gt;$Y10,AND(MID($A12,5,1)="D"))</formula>
    </cfRule>
  </conditionalFormatting>
  <conditionalFormatting sqref="Y70 Y72">
    <cfRule type="cellIs" dxfId="3960" priority="4141" operator="lessThanOrEqual">
      <formula>0</formula>
    </cfRule>
  </conditionalFormatting>
  <conditionalFormatting sqref="Y71">
    <cfRule type="cellIs" dxfId="3959" priority="4140" operator="equal">
      <formula>0</formula>
    </cfRule>
  </conditionalFormatting>
  <conditionalFormatting sqref="Y73">
    <cfRule type="cellIs" dxfId="3958" priority="4139" operator="equal">
      <formula>0</formula>
    </cfRule>
  </conditionalFormatting>
  <conditionalFormatting sqref="Y69">
    <cfRule type="cellIs" dxfId="3957" priority="4138" operator="equal">
      <formula>0</formula>
    </cfRule>
  </conditionalFormatting>
  <conditionalFormatting sqref="Y76 Y78">
    <cfRule type="cellIs" dxfId="3956" priority="4135" operator="lessThanOrEqual">
      <formula>0</formula>
    </cfRule>
  </conditionalFormatting>
  <conditionalFormatting sqref="Y77">
    <cfRule type="cellIs" dxfId="3955" priority="4134" operator="equal">
      <formula>0</formula>
    </cfRule>
  </conditionalFormatting>
  <conditionalFormatting sqref="Y79">
    <cfRule type="cellIs" dxfId="3954" priority="4133" operator="equal">
      <formula>0</formula>
    </cfRule>
  </conditionalFormatting>
  <conditionalFormatting sqref="Y75">
    <cfRule type="cellIs" dxfId="3953" priority="4132" operator="equal">
      <formula>0</formula>
    </cfRule>
  </conditionalFormatting>
  <conditionalFormatting sqref="Y82 Y84">
    <cfRule type="cellIs" dxfId="3952" priority="4129" operator="lessThanOrEqual">
      <formula>0</formula>
    </cfRule>
  </conditionalFormatting>
  <conditionalFormatting sqref="Y83">
    <cfRule type="cellIs" dxfId="3951" priority="4128" operator="equal">
      <formula>0</formula>
    </cfRule>
  </conditionalFormatting>
  <conditionalFormatting sqref="Y85">
    <cfRule type="cellIs" dxfId="3950" priority="4127" operator="equal">
      <formula>0</formula>
    </cfRule>
  </conditionalFormatting>
  <conditionalFormatting sqref="Y81">
    <cfRule type="cellIs" dxfId="3949" priority="4126" operator="equal">
      <formula>0</formula>
    </cfRule>
  </conditionalFormatting>
  <conditionalFormatting sqref="Y88 Y90">
    <cfRule type="cellIs" dxfId="3948" priority="4123" operator="lessThanOrEqual">
      <formula>0</formula>
    </cfRule>
  </conditionalFormatting>
  <conditionalFormatting sqref="Y89">
    <cfRule type="cellIs" dxfId="3947" priority="4122" operator="equal">
      <formula>0</formula>
    </cfRule>
  </conditionalFormatting>
  <conditionalFormatting sqref="Y91">
    <cfRule type="cellIs" dxfId="3946" priority="4121" operator="equal">
      <formula>0</formula>
    </cfRule>
  </conditionalFormatting>
  <conditionalFormatting sqref="Y87">
    <cfRule type="cellIs" dxfId="3945" priority="4120" operator="equal">
      <formula>0</formula>
    </cfRule>
  </conditionalFormatting>
  <conditionalFormatting sqref="Y94 Y96">
    <cfRule type="cellIs" dxfId="3944" priority="4117" operator="lessThanOrEqual">
      <formula>0</formula>
    </cfRule>
  </conditionalFormatting>
  <conditionalFormatting sqref="Y95">
    <cfRule type="cellIs" dxfId="3943" priority="4116" operator="equal">
      <formula>0</formula>
    </cfRule>
  </conditionalFormatting>
  <conditionalFormatting sqref="Y97">
    <cfRule type="cellIs" dxfId="3942" priority="4115" operator="equal">
      <formula>0</formula>
    </cfRule>
  </conditionalFormatting>
  <conditionalFormatting sqref="Y93">
    <cfRule type="cellIs" dxfId="3941" priority="4114" operator="equal">
      <formula>0</formula>
    </cfRule>
  </conditionalFormatting>
  <conditionalFormatting sqref="Y100 Y102">
    <cfRule type="cellIs" dxfId="3940" priority="4111" operator="lessThanOrEqual">
      <formula>0</formula>
    </cfRule>
  </conditionalFormatting>
  <conditionalFormatting sqref="Y101">
    <cfRule type="cellIs" dxfId="3939" priority="4110" operator="equal">
      <formula>0</formula>
    </cfRule>
  </conditionalFormatting>
  <conditionalFormatting sqref="Y103">
    <cfRule type="cellIs" dxfId="3938" priority="4109" operator="equal">
      <formula>0</formula>
    </cfRule>
  </conditionalFormatting>
  <conditionalFormatting sqref="Y99">
    <cfRule type="cellIs" dxfId="3937" priority="4108" operator="equal">
      <formula>0</formula>
    </cfRule>
  </conditionalFormatting>
  <conditionalFormatting sqref="Y106 Y108">
    <cfRule type="cellIs" dxfId="3936" priority="4105" operator="lessThanOrEqual">
      <formula>0</formula>
    </cfRule>
  </conditionalFormatting>
  <conditionalFormatting sqref="Y107">
    <cfRule type="cellIs" dxfId="3935" priority="4104" operator="equal">
      <formula>0</formula>
    </cfRule>
  </conditionalFormatting>
  <conditionalFormatting sqref="Y109">
    <cfRule type="cellIs" dxfId="3934" priority="4103" operator="equal">
      <formula>0</formula>
    </cfRule>
  </conditionalFormatting>
  <conditionalFormatting sqref="Y105">
    <cfRule type="cellIs" dxfId="3933" priority="4102" operator="equal">
      <formula>0</formula>
    </cfRule>
  </conditionalFormatting>
  <conditionalFormatting sqref="Y112 Y114">
    <cfRule type="cellIs" dxfId="3932" priority="4099" operator="lessThanOrEqual">
      <formula>0</formula>
    </cfRule>
  </conditionalFormatting>
  <conditionalFormatting sqref="Y113">
    <cfRule type="cellIs" dxfId="3931" priority="4098" operator="equal">
      <formula>0</formula>
    </cfRule>
  </conditionalFormatting>
  <conditionalFormatting sqref="Y115">
    <cfRule type="cellIs" dxfId="3930" priority="4097" operator="equal">
      <formula>0</formula>
    </cfRule>
  </conditionalFormatting>
  <conditionalFormatting sqref="Y111">
    <cfRule type="cellIs" dxfId="3929" priority="4096" operator="equal">
      <formula>0</formula>
    </cfRule>
  </conditionalFormatting>
  <conditionalFormatting sqref="Y118 Y120">
    <cfRule type="cellIs" dxfId="3928" priority="4093" operator="lessThanOrEqual">
      <formula>0</formula>
    </cfRule>
  </conditionalFormatting>
  <conditionalFormatting sqref="Y119">
    <cfRule type="cellIs" dxfId="3927" priority="4092" operator="equal">
      <formula>0</formula>
    </cfRule>
  </conditionalFormatting>
  <conditionalFormatting sqref="Y121">
    <cfRule type="cellIs" dxfId="3926" priority="4091" operator="equal">
      <formula>0</formula>
    </cfRule>
  </conditionalFormatting>
  <conditionalFormatting sqref="Y117">
    <cfRule type="cellIs" dxfId="3925" priority="4090" operator="equal">
      <formula>0</formula>
    </cfRule>
  </conditionalFormatting>
  <conditionalFormatting sqref="Y124 Y126">
    <cfRule type="cellIs" dxfId="3924" priority="4087" operator="lessThanOrEqual">
      <formula>0</formula>
    </cfRule>
  </conditionalFormatting>
  <conditionalFormatting sqref="Y125">
    <cfRule type="cellIs" dxfId="3923" priority="4086" operator="equal">
      <formula>0</formula>
    </cfRule>
  </conditionalFormatting>
  <conditionalFormatting sqref="Y127">
    <cfRule type="cellIs" dxfId="3922" priority="4085" operator="equal">
      <formula>0</formula>
    </cfRule>
  </conditionalFormatting>
  <conditionalFormatting sqref="Y123">
    <cfRule type="cellIs" dxfId="3921" priority="4084" operator="equal">
      <formula>0</formula>
    </cfRule>
  </conditionalFormatting>
  <conditionalFormatting sqref="Y130 Y132">
    <cfRule type="cellIs" dxfId="3920" priority="4081" operator="lessThanOrEqual">
      <formula>0</formula>
    </cfRule>
  </conditionalFormatting>
  <conditionalFormatting sqref="Y131">
    <cfRule type="cellIs" dxfId="3919" priority="4080" operator="equal">
      <formula>0</formula>
    </cfRule>
  </conditionalFormatting>
  <conditionalFormatting sqref="Y133">
    <cfRule type="cellIs" dxfId="3918" priority="4079" operator="equal">
      <formula>0</formula>
    </cfRule>
  </conditionalFormatting>
  <conditionalFormatting sqref="Y129">
    <cfRule type="cellIs" dxfId="3917" priority="4078" operator="equal">
      <formula>0</formula>
    </cfRule>
  </conditionalFormatting>
  <conditionalFormatting sqref="Y136 Y138">
    <cfRule type="cellIs" dxfId="3916" priority="4075" operator="lessThanOrEqual">
      <formula>0</formula>
    </cfRule>
  </conditionalFormatting>
  <conditionalFormatting sqref="Y137">
    <cfRule type="cellIs" dxfId="3915" priority="4074" operator="equal">
      <formula>0</formula>
    </cfRule>
  </conditionalFormatting>
  <conditionalFormatting sqref="Y139">
    <cfRule type="cellIs" dxfId="3914" priority="4073" operator="equal">
      <formula>0</formula>
    </cfRule>
  </conditionalFormatting>
  <conditionalFormatting sqref="Y135">
    <cfRule type="cellIs" dxfId="3913" priority="4072" operator="equal">
      <formula>0</formula>
    </cfRule>
  </conditionalFormatting>
  <conditionalFormatting sqref="Y142 Y144">
    <cfRule type="cellIs" dxfId="3912" priority="4069" operator="lessThanOrEqual">
      <formula>0</formula>
    </cfRule>
  </conditionalFormatting>
  <conditionalFormatting sqref="Y143">
    <cfRule type="cellIs" dxfId="3911" priority="4068" operator="equal">
      <formula>0</formula>
    </cfRule>
  </conditionalFormatting>
  <conditionalFormatting sqref="Y145">
    <cfRule type="cellIs" dxfId="3910" priority="4067" operator="equal">
      <formula>0</formula>
    </cfRule>
  </conditionalFormatting>
  <conditionalFormatting sqref="Y141">
    <cfRule type="cellIs" dxfId="3909" priority="4066" operator="equal">
      <formula>0</formula>
    </cfRule>
  </conditionalFormatting>
  <conditionalFormatting sqref="Y148 Y150">
    <cfRule type="cellIs" dxfId="3908" priority="4063" operator="lessThanOrEqual">
      <formula>0</formula>
    </cfRule>
  </conditionalFormatting>
  <conditionalFormatting sqref="Y149">
    <cfRule type="cellIs" dxfId="3907" priority="4062" operator="equal">
      <formula>0</formula>
    </cfRule>
  </conditionalFormatting>
  <conditionalFormatting sqref="Y151">
    <cfRule type="cellIs" dxfId="3906" priority="4061" operator="equal">
      <formula>0</formula>
    </cfRule>
  </conditionalFormatting>
  <conditionalFormatting sqref="Y147">
    <cfRule type="cellIs" dxfId="3905" priority="4060" operator="equal">
      <formula>0</formula>
    </cfRule>
  </conditionalFormatting>
  <conditionalFormatting sqref="Y154 Y156">
    <cfRule type="cellIs" dxfId="3904" priority="4057" operator="lessThanOrEqual">
      <formula>0</formula>
    </cfRule>
  </conditionalFormatting>
  <conditionalFormatting sqref="Y155">
    <cfRule type="cellIs" dxfId="3903" priority="4056" operator="equal">
      <formula>0</formula>
    </cfRule>
  </conditionalFormatting>
  <conditionalFormatting sqref="Y157">
    <cfRule type="cellIs" dxfId="3902" priority="4055" operator="equal">
      <formula>0</formula>
    </cfRule>
  </conditionalFormatting>
  <conditionalFormatting sqref="Y153">
    <cfRule type="cellIs" dxfId="3901" priority="4054" operator="equal">
      <formula>0</formula>
    </cfRule>
  </conditionalFormatting>
  <conditionalFormatting sqref="Y160 Y162">
    <cfRule type="cellIs" dxfId="3900" priority="4051" operator="lessThanOrEqual">
      <formula>0</formula>
    </cfRule>
  </conditionalFormatting>
  <conditionalFormatting sqref="Y161">
    <cfRule type="cellIs" dxfId="3899" priority="4050" operator="equal">
      <formula>0</formula>
    </cfRule>
  </conditionalFormatting>
  <conditionalFormatting sqref="Y163">
    <cfRule type="cellIs" dxfId="3898" priority="4049" operator="equal">
      <formula>0</formula>
    </cfRule>
  </conditionalFormatting>
  <conditionalFormatting sqref="Y159">
    <cfRule type="cellIs" dxfId="3897" priority="4048" operator="equal">
      <formula>0</formula>
    </cfRule>
  </conditionalFormatting>
  <conditionalFormatting sqref="Y166 Y168 Y172 Y178 Y184 Y190 Y196 Y174 Y180 Y186 Y192 Y198">
    <cfRule type="cellIs" dxfId="3896" priority="4045" operator="lessThanOrEqual">
      <formula>0</formula>
    </cfRule>
  </conditionalFormatting>
  <conditionalFormatting sqref="Y167 Y173 Y179 Y185 Y191 Y197">
    <cfRule type="cellIs" dxfId="3895" priority="4044" operator="equal">
      <formula>0</formula>
    </cfRule>
  </conditionalFormatting>
  <conditionalFormatting sqref="Y169 Y175 Y181 Y187 Y193 Y199">
    <cfRule type="cellIs" dxfId="3894" priority="4043" operator="equal">
      <formula>0</formula>
    </cfRule>
  </conditionalFormatting>
  <conditionalFormatting sqref="Y165 Y171 Y177 Y183 Y189 Y195">
    <cfRule type="cellIs" dxfId="3893" priority="4042" operator="equal">
      <formula>0</formula>
    </cfRule>
  </conditionalFormatting>
  <conditionalFormatting sqref="D54">
    <cfRule type="expression" dxfId="3892" priority="4036">
      <formula>E54&gt;B54</formula>
    </cfRule>
  </conditionalFormatting>
  <conditionalFormatting sqref="C54">
    <cfRule type="expression" dxfId="3891" priority="4035">
      <formula>B54&gt;E54</formula>
    </cfRule>
  </conditionalFormatting>
  <conditionalFormatting sqref="B54">
    <cfRule type="cellIs" dxfId="3890" priority="4034" operator="greaterThan">
      <formula>E54</formula>
    </cfRule>
  </conditionalFormatting>
  <conditionalFormatting sqref="E54">
    <cfRule type="cellIs" dxfId="3889" priority="4033" operator="greaterThan">
      <formula>B54</formula>
    </cfRule>
  </conditionalFormatting>
  <conditionalFormatting sqref="AA2">
    <cfRule type="expression" dxfId="3888" priority="3998">
      <formula>IF($Y5&gt;$Y2,AND(MID($A2,5,1)=" "))</formula>
    </cfRule>
    <cfRule type="expression" dxfId="3887" priority="3999">
      <formula>IF($Y5&gt;$Y2,AND(MID($A2,5,1)="C"))</formula>
    </cfRule>
    <cfRule type="expression" dxfId="3886" priority="4000">
      <formula>IF($Y5&gt;$Y2,AND(MID($A2,5,1)="D"))</formula>
    </cfRule>
  </conditionalFormatting>
  <conditionalFormatting sqref="AA4">
    <cfRule type="expression" dxfId="3885" priority="3953">
      <formula>IF($Y5&gt;$Y2,AND(MID($A4,5,1)=" "))</formula>
    </cfRule>
    <cfRule type="expression" dxfId="3884" priority="3954">
      <formula>IF($Y5&gt;$Y2,AND(MID($A4,5,1)="C"))</formula>
    </cfRule>
    <cfRule type="expression" dxfId="3883" priority="3955">
      <formula>IF($Y5&gt;$Y2,AND(MID($A4,5,1)="D"))</formula>
    </cfRule>
  </conditionalFormatting>
  <conditionalFormatting sqref="AA6">
    <cfRule type="expression" dxfId="3882" priority="3947">
      <formula>IF($Y9&gt;$Y6,AND(MID($A6,5,1)=" "))</formula>
    </cfRule>
    <cfRule type="expression" dxfId="3881" priority="3948">
      <formula>IF($Y9&gt;$Y6,AND(MID($A6,5,1)="C"))</formula>
    </cfRule>
    <cfRule type="expression" dxfId="3880" priority="3949">
      <formula>IF($Y9&gt;$Y6,AND(MID($A6,5,1)="D"))</formula>
    </cfRule>
  </conditionalFormatting>
  <conditionalFormatting sqref="AA8">
    <cfRule type="expression" dxfId="3879" priority="3944">
      <formula>IF($Y9&gt;$Y6,AND(MID($A8,5,1)=" "))</formula>
    </cfRule>
    <cfRule type="expression" dxfId="3878" priority="3945">
      <formula>IF($Y9&gt;$Y6,AND(MID($A8,5,1)="C"))</formula>
    </cfRule>
    <cfRule type="expression" dxfId="3877" priority="3946">
      <formula>IF($Y9&gt;$Y6,AND(MID($A8,5,1)="D"))</formula>
    </cfRule>
  </conditionalFormatting>
  <conditionalFormatting sqref="AA10">
    <cfRule type="expression" dxfId="3876" priority="3941">
      <formula>IF($Y13&gt;$Y10,AND(MID($A10,5,1)=" "))</formula>
    </cfRule>
    <cfRule type="expression" dxfId="3875" priority="3942">
      <formula>IF($Y13&gt;$Y10,AND(MID($A10,5,1)="C"))</formula>
    </cfRule>
    <cfRule type="expression" dxfId="3874" priority="3943">
      <formula>IF($Y13&gt;$Y10,AND(MID($A10,5,1)="D"))</formula>
    </cfRule>
  </conditionalFormatting>
  <conditionalFormatting sqref="AA12">
    <cfRule type="expression" dxfId="3873" priority="3938">
      <formula>IF($Y13&gt;$Y10,AND(MID($A12,5,1)=" "))</formula>
    </cfRule>
    <cfRule type="expression" dxfId="3872" priority="3939">
      <formula>IF($Y13&gt;$Y10,AND(MID($A12,5,1)="C"))</formula>
    </cfRule>
    <cfRule type="expression" dxfId="3871" priority="3940">
      <formula>IF($Y13&gt;$Y10,AND(MID($A12,5,1)="D"))</formula>
    </cfRule>
  </conditionalFormatting>
  <conditionalFormatting sqref="AA14">
    <cfRule type="expression" dxfId="3870" priority="3935">
      <formula>IF($Y17&gt;$Y14,AND(MID($A14,5,1)=" "))</formula>
    </cfRule>
    <cfRule type="expression" dxfId="3869" priority="3936">
      <formula>IF($Y17&gt;$Y14,AND(MID($A14,5,1)="C"))</formula>
    </cfRule>
    <cfRule type="expression" dxfId="3868" priority="3937">
      <formula>IF($Y17&gt;$Y14,AND(MID($A14,5,1)="D"))</formula>
    </cfRule>
  </conditionalFormatting>
  <conditionalFormatting sqref="AA16">
    <cfRule type="expression" dxfId="3867" priority="3932">
      <formula>IF($Y17&gt;$Y14,AND(MID($A16,5,1)=" "))</formula>
    </cfRule>
    <cfRule type="expression" dxfId="3866" priority="3933">
      <formula>IF($Y17&gt;$Y14,AND(MID($A16,5,1)="C"))</formula>
    </cfRule>
    <cfRule type="expression" dxfId="3865" priority="3934">
      <formula>IF($Y17&gt;$Y14,AND(MID($A16,5,1)="D"))</formula>
    </cfRule>
  </conditionalFormatting>
  <conditionalFormatting sqref="AA18 AA22">
    <cfRule type="expression" dxfId="3864" priority="3929">
      <formula>IF($Y21&gt;$Y18,AND(MID($A18,5,1)=" "))</formula>
    </cfRule>
    <cfRule type="expression" dxfId="3863" priority="3930">
      <formula>IF($Y21&gt;$Y18,AND(MID($A18,5,1)="C"))</formula>
    </cfRule>
    <cfRule type="expression" dxfId="3862" priority="3931">
      <formula>IF($Y21&gt;$Y18,AND(MID($A18,5,1)="D"))</formula>
    </cfRule>
  </conditionalFormatting>
  <conditionalFormatting sqref="AA20 AA24">
    <cfRule type="expression" dxfId="3861" priority="3926">
      <formula>IF($Y21&gt;$Y18,AND(MID($A20,5,1)=" "))</formula>
    </cfRule>
    <cfRule type="expression" dxfId="3860" priority="3927">
      <formula>IF($Y21&gt;$Y18,AND(MID($A20,5,1)="C"))</formula>
    </cfRule>
    <cfRule type="expression" dxfId="3859" priority="3928">
      <formula>IF($Y21&gt;$Y18,AND(MID($A20,5,1)="D"))</formula>
    </cfRule>
  </conditionalFormatting>
  <conditionalFormatting sqref="Y21 Y25">
    <cfRule type="expression" dxfId="3858" priority="3908">
      <formula>IF($Y22&gt;$Y19,AND(MID($A21,5,1)=" "))</formula>
    </cfRule>
    <cfRule type="expression" dxfId="3857" priority="3909">
      <formula>IF($Y22&gt;$Y19,AND(MID($A21,5,1)="C"))</formula>
    </cfRule>
    <cfRule type="expression" dxfId="3856" priority="3910">
      <formula>IF($Y22&gt;$Y19,AND(MID($A21,5,1)="D"))</formula>
    </cfRule>
  </conditionalFormatting>
  <conditionalFormatting sqref="Y13">
    <cfRule type="cellIs" dxfId="3855" priority="3389" operator="equal">
      <formula>0</formula>
    </cfRule>
    <cfRule type="expression" dxfId="3854" priority="3902">
      <formula>IF($Y13&gt;$Y10,AND(MID($A13,5,1)=" "))</formula>
    </cfRule>
    <cfRule type="expression" dxfId="3853" priority="3903">
      <formula>IF($Y13&gt;$Y10,AND(MID($A13,5,1)="C"))</formula>
    </cfRule>
    <cfRule type="expression" dxfId="3852" priority="3904">
      <formula>IF($Y13&gt;$Y10,AND(MID($A13,5,1)="D"))</formula>
    </cfRule>
  </conditionalFormatting>
  <conditionalFormatting sqref="Y9">
    <cfRule type="cellIs" dxfId="3851" priority="3390" operator="equal">
      <formula>0</formula>
    </cfRule>
    <cfRule type="expression" dxfId="3850" priority="3899">
      <formula>IF($Y9&gt;$Y6,AND(MID($A9,5,1)=" "))</formula>
    </cfRule>
    <cfRule type="expression" dxfId="3849" priority="3900">
      <formula>IF($Y9&gt;$Y6,AND(MID($A9,5,1)="C"))</formula>
    </cfRule>
    <cfRule type="expression" dxfId="3848" priority="3901">
      <formula>IF($Y9&gt;$Y6,AND(MID($A9,5,1)="D"))</formula>
    </cfRule>
  </conditionalFormatting>
  <conditionalFormatting sqref="Y5">
    <cfRule type="cellIs" dxfId="3847" priority="3391" operator="equal">
      <formula>0</formula>
    </cfRule>
    <cfRule type="expression" dxfId="3846" priority="3896">
      <formula>IF($Y5&gt;$Y2,AND(MID($A5,5,1)=" "))</formula>
    </cfRule>
    <cfRule type="expression" dxfId="3845" priority="3897">
      <formula>IF($Y5&gt;$Y2,AND(MID($A5,5,1)="C"))</formula>
    </cfRule>
    <cfRule type="expression" dxfId="3844" priority="3898">
      <formula>IF($Y5&gt;$Y2,AND(MID($A5,5,1)="D"))</formula>
    </cfRule>
  </conditionalFormatting>
  <conditionalFormatting sqref="B18">
    <cfRule type="expression" dxfId="3843" priority="3482">
      <formula>IF($Y21&gt;$Y18,AND(MID($A18,5,1)=" "))</formula>
    </cfRule>
    <cfRule type="expression" dxfId="3842" priority="3483">
      <formula>IF($Y21&gt;$Y18,AND(MID($A18,5,1)="C"))</formula>
    </cfRule>
    <cfRule type="expression" dxfId="3841" priority="3484">
      <formula>IF($Y21&gt;$Y18,AND(MID($A18,5,1)="D"))</formula>
    </cfRule>
  </conditionalFormatting>
  <conditionalFormatting sqref="E19">
    <cfRule type="expression" dxfId="3840" priority="3485">
      <formula>IF($Y21&gt;$Y18,AND(MID($A19,5,1)=" "))</formula>
    </cfRule>
    <cfRule type="expression" dxfId="3839" priority="3486">
      <formula>IF($Y21&gt;$Y18,AND(MID($A19,5,1)="C"))</formula>
    </cfRule>
    <cfRule type="expression" dxfId="3838" priority="3487">
      <formula>IF($Y21&gt;$Y18,AND(MID($A19,5,1)="D"))</formula>
    </cfRule>
  </conditionalFormatting>
  <conditionalFormatting sqref="B20">
    <cfRule type="expression" dxfId="3837" priority="3488">
      <formula>IF($Y21&gt;$Y18,AND(MID($A20,5,1)=" "))</formula>
    </cfRule>
    <cfRule type="expression" dxfId="3836" priority="3489">
      <formula>IF($Y21&gt;$Y18,AND(MID($A20,5,1)="C"))</formula>
    </cfRule>
    <cfRule type="expression" dxfId="3835" priority="3490">
      <formula>IF($Y21&gt;$Y18,AND(MID($A20,5,1)="D"))</formula>
    </cfRule>
  </conditionalFormatting>
  <conditionalFormatting sqref="E21">
    <cfRule type="expression" dxfId="3834" priority="3491">
      <formula>IF($Y21&gt;$Y18,AND(MID($A21,5,1)=" "))</formula>
    </cfRule>
    <cfRule type="expression" dxfId="3833" priority="3492">
      <formula>IF($Y21&gt;$Y18,AND(MID($A21,5,1)="C"))</formula>
    </cfRule>
    <cfRule type="expression" dxfId="3832" priority="3493">
      <formula>IF($Y21&gt;$Y18,AND(MID($A21,5,1)="D"))</formula>
    </cfRule>
  </conditionalFormatting>
  <conditionalFormatting sqref="C18">
    <cfRule type="expression" dxfId="3831" priority="3494">
      <formula>IF($Y21&gt;$Y18,AND(MID($A18,5,1)=" "))</formula>
    </cfRule>
    <cfRule type="expression" dxfId="3830" priority="3495">
      <formula>IF($Y21&gt;$Y18,AND(MID($A18,5,1)="C"))</formula>
    </cfRule>
    <cfRule type="expression" dxfId="3829" priority="3496">
      <formula>IF($Y21&gt;$Y18,AND(MID($A18,5,1)="D"))</formula>
    </cfRule>
  </conditionalFormatting>
  <conditionalFormatting sqref="D19">
    <cfRule type="expression" dxfId="3828" priority="3497">
      <formula>IF($Y21&gt;$Y18,AND(MID($A19,5,1)=" "))</formula>
    </cfRule>
    <cfRule type="expression" dxfId="3827" priority="3498">
      <formula>IF($Y21&gt;$Y18,AND(MID($A19,5,1)="C"))</formula>
    </cfRule>
    <cfRule type="expression" dxfId="3826" priority="3499">
      <formula>IF($Y21&gt;$Y18,AND(MID($A19,5,1)="D"))</formula>
    </cfRule>
  </conditionalFormatting>
  <conditionalFormatting sqref="D21">
    <cfRule type="expression" dxfId="3825" priority="3500">
      <formula>IF($Y21&gt;$Y18,AND(MID($A21,5,1)=" "))</formula>
    </cfRule>
    <cfRule type="expression" dxfId="3824" priority="3501">
      <formula>IF($Y21&gt;$Y18,AND(MID($A21,5,1)="C"))</formula>
    </cfRule>
    <cfRule type="expression" dxfId="3823" priority="3502">
      <formula>IF($Y21&gt;$Y18,AND(MID($A21,5,1)="D"))</formula>
    </cfRule>
  </conditionalFormatting>
  <conditionalFormatting sqref="C20">
    <cfRule type="expression" dxfId="3822" priority="3503">
      <formula>IF($Y21&gt;$Y18,AND(MID($A20,5,1)=" "))</formula>
    </cfRule>
    <cfRule type="expression" dxfId="3821" priority="3504">
      <formula>IF($Y21&gt;$Y18,AND(MID($A20,5,1)="C"))</formula>
    </cfRule>
    <cfRule type="expression" dxfId="3820" priority="3505">
      <formula>IF($Y21&gt;$Y18,AND(MID($A20,5,1)="D"))</formula>
    </cfRule>
  </conditionalFormatting>
  <conditionalFormatting sqref="A19">
    <cfRule type="expression" dxfId="3819" priority="3476">
      <formula>IF($Y21&gt;$Y18,AND(MID($A19,5,1)=" "))</formula>
    </cfRule>
    <cfRule type="expression" dxfId="3818" priority="3477">
      <formula>IF($Y21&gt;$Y18,AND(MID($A19,5,1)="C"))</formula>
    </cfRule>
    <cfRule type="expression" dxfId="3817" priority="3478">
      <formula>IF($Y21&gt;$Y18,AND(MID($A19,5,1)="D"))</formula>
    </cfRule>
  </conditionalFormatting>
  <conditionalFormatting sqref="A20">
    <cfRule type="expression" dxfId="3816" priority="3479">
      <formula>IF($Y21&gt;$Y18,AND(MID($A20,5,1)=" "))</formula>
    </cfRule>
    <cfRule type="expression" dxfId="3815" priority="3480">
      <formula>IF($Y21&gt;$Y18,AND(MID($A20,5,1)="C"))</formula>
    </cfRule>
    <cfRule type="expression" dxfId="3814" priority="3481">
      <formula>IF($Y21&gt;$Y18,AND(MID($A20,5,1)="D"))</formula>
    </cfRule>
  </conditionalFormatting>
  <conditionalFormatting sqref="A21">
    <cfRule type="expression" dxfId="3813" priority="3473">
      <formula>IF($Y21&gt;$Y18,AND(MID($A21,5,1)=" "))</formula>
    </cfRule>
    <cfRule type="expression" dxfId="3812" priority="3474">
      <formula>IF($Y21&gt;$Y18,AND(MID($A21,5,1)="C"))</formula>
    </cfRule>
    <cfRule type="expression" dxfId="3811" priority="3475">
      <formula>IF($Y21&gt;$Y18,AND(MID($A21,5,1)="D"))</formula>
    </cfRule>
  </conditionalFormatting>
  <conditionalFormatting sqref="A18">
    <cfRule type="expression" dxfId="3810" priority="3470">
      <formula>IF($Y21&gt;$Y18,AND(MID($A18,5,1)=" "))</formula>
    </cfRule>
    <cfRule type="expression" dxfId="3809" priority="3471">
      <formula>IF($Y21&gt;$Y18,AND(MID($A18,5,1)="C"))</formula>
    </cfRule>
    <cfRule type="expression" dxfId="3808" priority="3472">
      <formula>IF($Y21&gt;$Y18,AND(MID($A18,5,1)="D"))</formula>
    </cfRule>
  </conditionalFormatting>
  <conditionalFormatting sqref="A11">
    <cfRule type="expression" dxfId="3807" priority="3464">
      <formula>IF($Y13&gt;$Y10,AND(MID($A11,5,1)=" "))</formula>
    </cfRule>
    <cfRule type="expression" dxfId="3806" priority="3465">
      <formula>IF($Y13&gt;$Y10,AND(MID($A11,5,1)="C"))</formula>
    </cfRule>
    <cfRule type="expression" dxfId="3805" priority="3466">
      <formula>IF($Y13&gt;$Y10,AND(MID($A11,5,1)="D"))</formula>
    </cfRule>
  </conditionalFormatting>
  <conditionalFormatting sqref="A12">
    <cfRule type="expression" dxfId="3804" priority="3467">
      <formula>IF($Y13&gt;$Y10,AND(MID($A12,5,1)=" "))</formula>
    </cfRule>
    <cfRule type="expression" dxfId="3803" priority="3468">
      <formula>IF($Y13&gt;$Y10,AND(MID($A12,5,1)="C"))</formula>
    </cfRule>
    <cfRule type="expression" dxfId="3802" priority="3469">
      <formula>IF($Y13&gt;$Y10,AND(MID($A12,5,1)="D"))</formula>
    </cfRule>
  </conditionalFormatting>
  <conditionalFormatting sqref="A13">
    <cfRule type="expression" dxfId="3801" priority="3461">
      <formula>IF($Y13&gt;$Y10,AND(MID($A13,5,1)=" "))</formula>
    </cfRule>
    <cfRule type="expression" dxfId="3800" priority="3462">
      <formula>IF($Y13&gt;$Y10,AND(MID($A13,5,1)="C"))</formula>
    </cfRule>
    <cfRule type="expression" dxfId="3799" priority="3463">
      <formula>IF($Y13&gt;$Y10,AND(MID($A13,5,1)="D"))</formula>
    </cfRule>
  </conditionalFormatting>
  <conditionalFormatting sqref="A10">
    <cfRule type="expression" dxfId="3798" priority="3458">
      <formula>IF($Y13&gt;$Y10,AND(MID($A10,5,1)=" "))</formula>
    </cfRule>
    <cfRule type="expression" dxfId="3797" priority="3459">
      <formula>IF($Y13&gt;$Y10,AND(MID($A10,5,1)="C"))</formula>
    </cfRule>
    <cfRule type="expression" dxfId="3796" priority="3460">
      <formula>IF($Y13&gt;$Y10,AND(MID($A10,5,1)="D"))</formula>
    </cfRule>
  </conditionalFormatting>
  <conditionalFormatting sqref="A7">
    <cfRule type="expression" dxfId="3795" priority="3452">
      <formula>IF($Y9&gt;$Y6,AND(MID($A7,5,1)=" "))</formula>
    </cfRule>
    <cfRule type="expression" dxfId="3794" priority="3453">
      <formula>IF($Y9&gt;$Y6,AND(MID($A7,5,1)="C"))</formula>
    </cfRule>
    <cfRule type="expression" dxfId="3793" priority="3454">
      <formula>IF($Y9&gt;$Y6,AND(MID($A7,5,1)="D"))</formula>
    </cfRule>
  </conditionalFormatting>
  <conditionalFormatting sqref="A8">
    <cfRule type="expression" dxfId="3792" priority="3455">
      <formula>IF($Y9&gt;$Y6,AND(MID($A8,5,1)=" "))</formula>
    </cfRule>
    <cfRule type="expression" dxfId="3791" priority="3456">
      <formula>IF($Y9&gt;$Y6,AND(MID($A8,5,1)="C"))</formula>
    </cfRule>
    <cfRule type="expression" dxfId="3790" priority="3457">
      <formula>IF($Y9&gt;$Y6,AND(MID($A8,5,1)="D"))</formula>
    </cfRule>
  </conditionalFormatting>
  <conditionalFormatting sqref="A9">
    <cfRule type="expression" dxfId="3789" priority="3449">
      <formula>IF($Y9&gt;$Y6,AND(MID($A9,5,1)=" "))</formula>
    </cfRule>
    <cfRule type="expression" dxfId="3788" priority="3450">
      <formula>IF($Y9&gt;$Y6,AND(MID($A9,5,1)="C"))</formula>
    </cfRule>
    <cfRule type="expression" dxfId="3787" priority="3451">
      <formula>IF($Y9&gt;$Y6,AND(MID($A9,5,1)="D"))</formula>
    </cfRule>
  </conditionalFormatting>
  <conditionalFormatting sqref="A6">
    <cfRule type="expression" dxfId="3786" priority="3446">
      <formula>IF($Y9&gt;$Y6,AND(MID($A6,5,1)=" "))</formula>
    </cfRule>
    <cfRule type="expression" dxfId="3785" priority="3447">
      <formula>IF($Y9&gt;$Y6,AND(MID($A6,5,1)="C"))</formula>
    </cfRule>
    <cfRule type="expression" dxfId="3784" priority="3448">
      <formula>IF($Y9&gt;$Y6,AND(MID($A6,5,1)="D"))</formula>
    </cfRule>
  </conditionalFormatting>
  <conditionalFormatting sqref="A3">
    <cfRule type="expression" dxfId="3783" priority="3440">
      <formula>IF($Y5&gt;$Y2,AND(MID($A3,5,1)=" "))</formula>
    </cfRule>
    <cfRule type="expression" dxfId="3782" priority="3441">
      <formula>IF($Y5&gt;$Y2,AND(MID($A3,5,1)="C"))</formula>
    </cfRule>
    <cfRule type="expression" dxfId="3781" priority="3442">
      <formula>IF($Y5&gt;$Y2,AND(MID($A3,5,1)="D"))</formula>
    </cfRule>
  </conditionalFormatting>
  <conditionalFormatting sqref="A4">
    <cfRule type="expression" dxfId="3780" priority="3443">
      <formula>IF($Y5&gt;$Y2,AND(MID($A4,5,1)=" "))</formula>
    </cfRule>
    <cfRule type="expression" dxfId="3779" priority="3444">
      <formula>IF($Y5&gt;$Y2,AND(MID($A4,5,1)="C"))</formula>
    </cfRule>
    <cfRule type="expression" dxfId="3778" priority="3445">
      <formula>IF($Y5&gt;$Y2,AND(MID($A4,5,1)="D"))</formula>
    </cfRule>
  </conditionalFormatting>
  <conditionalFormatting sqref="A5">
    <cfRule type="expression" dxfId="3777" priority="3437">
      <formula>IF($Y5&gt;$Y2,AND(MID($A5,5,1)=" "))</formula>
    </cfRule>
    <cfRule type="expression" dxfId="3776" priority="3438">
      <formula>IF($Y5&gt;$Y2,AND(MID($A5,5,1)="C"))</formula>
    </cfRule>
    <cfRule type="expression" dxfId="3775" priority="3439">
      <formula>IF($Y5&gt;$Y2,AND(MID($A5,5,1)="D"))</formula>
    </cfRule>
  </conditionalFormatting>
  <conditionalFormatting sqref="A2">
    <cfRule type="expression" dxfId="3774" priority="3434">
      <formula>IF($Y5&gt;$Y2,AND(MID($A2,5,1)=" "))</formula>
    </cfRule>
    <cfRule type="expression" dxfId="3773" priority="3435">
      <formula>IF($Y5&gt;$Y2,AND(MID($A2,5,1)="C"))</formula>
    </cfRule>
    <cfRule type="expression" dxfId="3772" priority="3436">
      <formula>IF($Y5&gt;$Y2,AND(MID($A2,5,1)="D"))</formula>
    </cfRule>
  </conditionalFormatting>
  <conditionalFormatting sqref="B22">
    <cfRule type="expression" dxfId="3771" priority="3407">
      <formula>IF($Y25&gt;$Y22,AND(MID($A22,5,1)=" "))</formula>
    </cfRule>
    <cfRule type="expression" dxfId="3770" priority="3408">
      <formula>IF($Y25&gt;$Y22,AND(MID($A22,5,1)="C"))</formula>
    </cfRule>
    <cfRule type="expression" dxfId="3769" priority="3409">
      <formula>IF($Y25&gt;$Y22,AND(MID($A22,5,1)="D"))</formula>
    </cfRule>
  </conditionalFormatting>
  <conditionalFormatting sqref="E23">
    <cfRule type="expression" dxfId="3768" priority="3410">
      <formula>IF($Y25&gt;$Y22,AND(MID($A23,5,1)=" "))</formula>
    </cfRule>
    <cfRule type="expression" dxfId="3767" priority="3411">
      <formula>IF($Y25&gt;$Y22,AND(MID($A23,5,1)="C"))</formula>
    </cfRule>
    <cfRule type="expression" dxfId="3766" priority="3412">
      <formula>IF($Y25&gt;$Y22,AND(MID($A23,5,1)="D"))</formula>
    </cfRule>
  </conditionalFormatting>
  <conditionalFormatting sqref="B24">
    <cfRule type="expression" dxfId="3765" priority="3413">
      <formula>IF($Y25&gt;$Y22,AND(MID($A24,5,1)=" "))</formula>
    </cfRule>
    <cfRule type="expression" dxfId="3764" priority="3414">
      <formula>IF($Y25&gt;$Y22,AND(MID($A24,5,1)="C"))</formula>
    </cfRule>
    <cfRule type="expression" dxfId="3763" priority="3415">
      <formula>IF($Y25&gt;$Y22,AND(MID($A24,5,1)="D"))</formula>
    </cfRule>
  </conditionalFormatting>
  <conditionalFormatting sqref="E25">
    <cfRule type="expression" dxfId="3762" priority="3416">
      <formula>IF($Y25&gt;$Y22,AND(MID($A25,5,1)=" "))</formula>
    </cfRule>
    <cfRule type="expression" dxfId="3761" priority="3417">
      <formula>IF($Y25&gt;$Y22,AND(MID($A25,5,1)="C"))</formula>
    </cfRule>
    <cfRule type="expression" dxfId="3760" priority="3418">
      <formula>IF($Y25&gt;$Y22,AND(MID($A25,5,1)="D"))</formula>
    </cfRule>
  </conditionalFormatting>
  <conditionalFormatting sqref="C22">
    <cfRule type="expression" dxfId="3759" priority="3419">
      <formula>IF($Y25&gt;$Y22,AND(MID($A22,5,1)=" "))</formula>
    </cfRule>
    <cfRule type="expression" dxfId="3758" priority="3420">
      <formula>IF($Y25&gt;$Y22,AND(MID($A22,5,1)="C"))</formula>
    </cfRule>
    <cfRule type="expression" dxfId="3757" priority="3421">
      <formula>IF($Y25&gt;$Y22,AND(MID($A22,5,1)="D"))</formula>
    </cfRule>
  </conditionalFormatting>
  <conditionalFormatting sqref="D23">
    <cfRule type="expression" dxfId="3756" priority="3422">
      <formula>IF($Y25&gt;$Y22,AND(MID($A23,5,1)=" "))</formula>
    </cfRule>
    <cfRule type="expression" dxfId="3755" priority="3423">
      <formula>IF($Y25&gt;$Y22,AND(MID($A23,5,1)="C"))</formula>
    </cfRule>
    <cfRule type="expression" dxfId="3754" priority="3424">
      <formula>IF($Y25&gt;$Y22,AND(MID($A23,5,1)="D"))</formula>
    </cfRule>
  </conditionalFormatting>
  <conditionalFormatting sqref="D25">
    <cfRule type="expression" dxfId="3753" priority="3425">
      <formula>IF($Y25&gt;$Y22,AND(MID($A25,5,1)=" "))</formula>
    </cfRule>
    <cfRule type="expression" dxfId="3752" priority="3426">
      <formula>IF($Y25&gt;$Y22,AND(MID($A25,5,1)="C"))</formula>
    </cfRule>
    <cfRule type="expression" dxfId="3751" priority="3427">
      <formula>IF($Y25&gt;$Y22,AND(MID($A25,5,1)="D"))</formula>
    </cfRule>
  </conditionalFormatting>
  <conditionalFormatting sqref="C24">
    <cfRule type="expression" dxfId="3750" priority="3428">
      <formula>IF($Y25&gt;$Y22,AND(MID($A24,5,1)=" "))</formula>
    </cfRule>
    <cfRule type="expression" dxfId="3749" priority="3429">
      <formula>IF($Y25&gt;$Y22,AND(MID($A24,5,1)="C"))</formula>
    </cfRule>
    <cfRule type="expression" dxfId="3748" priority="3430">
      <formula>IF($Y25&gt;$Y22,AND(MID($A24,5,1)="D"))</formula>
    </cfRule>
  </conditionalFormatting>
  <conditionalFormatting sqref="A23">
    <cfRule type="expression" dxfId="3747" priority="3401">
      <formula>IF($Y25&gt;$Y22,AND(MID($A23,5,1)=" "))</formula>
    </cfRule>
    <cfRule type="expression" dxfId="3746" priority="3402">
      <formula>IF($Y25&gt;$Y22,AND(MID($A23,5,1)="C"))</formula>
    </cfRule>
    <cfRule type="expression" dxfId="3745" priority="3403">
      <formula>IF($Y25&gt;$Y22,AND(MID($A23,5,1)="D"))</formula>
    </cfRule>
  </conditionalFormatting>
  <conditionalFormatting sqref="A24">
    <cfRule type="expression" dxfId="3744" priority="3404">
      <formula>IF($Y25&gt;$Y22,AND(MID($A24,5,1)=" "))</formula>
    </cfRule>
    <cfRule type="expression" dxfId="3743" priority="3405">
      <formula>IF($Y25&gt;$Y22,AND(MID($A24,5,1)="C"))</formula>
    </cfRule>
    <cfRule type="expression" dxfId="3742" priority="3406">
      <formula>IF($Y25&gt;$Y22,AND(MID($A24,5,1)="D"))</formula>
    </cfRule>
  </conditionalFormatting>
  <conditionalFormatting sqref="A25">
    <cfRule type="expression" dxfId="3741" priority="3398">
      <formula>IF($Y25&gt;$Y22,AND(MID($A25,5,1)=" "))</formula>
    </cfRule>
    <cfRule type="expression" dxfId="3740" priority="3399">
      <formula>IF($Y25&gt;$Y22,AND(MID($A25,5,1)="C"))</formula>
    </cfRule>
    <cfRule type="expression" dxfId="3739" priority="3400">
      <formula>IF($Y25&gt;$Y22,AND(MID($A25,5,1)="D"))</formula>
    </cfRule>
  </conditionalFormatting>
  <conditionalFormatting sqref="A22">
    <cfRule type="expression" dxfId="3738" priority="3395">
      <formula>IF($Y25&gt;$Y22,AND(MID($A22,5,1)=" "))</formula>
    </cfRule>
    <cfRule type="expression" dxfId="3737" priority="3396">
      <formula>IF($Y25&gt;$Y22,AND(MID($A22,5,1)="C"))</formula>
    </cfRule>
    <cfRule type="expression" dxfId="3736" priority="3397">
      <formula>IF($Y25&gt;$Y22,AND(MID($A22,5,1)="D"))</formula>
    </cfRule>
  </conditionalFormatting>
  <conditionalFormatting sqref="Y17">
    <cfRule type="cellIs" dxfId="3735" priority="3388" operator="equal">
      <formula>0</formula>
    </cfRule>
    <cfRule type="expression" dxfId="3734" priority="3392">
      <formula>IF($Y17&gt;$Y14,AND(MID($A17,5,1)=" "))</formula>
    </cfRule>
    <cfRule type="expression" dxfId="3733" priority="3393">
      <formula>IF($Y17&gt;$Y14,AND(MID($A17,5,1)="C"))</formula>
    </cfRule>
    <cfRule type="expression" dxfId="3732" priority="3394">
      <formula>IF($Y17&gt;$Y14,AND(MID($A17,5,1)="D"))</formula>
    </cfRule>
  </conditionalFormatting>
  <conditionalFormatting sqref="Y21">
    <cfRule type="cellIs" dxfId="3731" priority="3387" operator="equal">
      <formula>0</formula>
    </cfRule>
  </conditionalFormatting>
  <conditionalFormatting sqref="Y25">
    <cfRule type="cellIs" dxfId="3730" priority="3386" operator="equal">
      <formula>0</formula>
    </cfRule>
  </conditionalFormatting>
  <conditionalFormatting sqref="D61">
    <cfRule type="expression" dxfId="3729" priority="3385">
      <formula>E61&gt;B61</formula>
    </cfRule>
  </conditionalFormatting>
  <conditionalFormatting sqref="C61">
    <cfRule type="expression" dxfId="3728" priority="3384">
      <formula>B61&gt;E61</formula>
    </cfRule>
  </conditionalFormatting>
  <conditionalFormatting sqref="D60">
    <cfRule type="expression" dxfId="3727" priority="3383">
      <formula>E60&gt;B60</formula>
    </cfRule>
  </conditionalFormatting>
  <conditionalFormatting sqref="C60">
    <cfRule type="expression" dxfId="3726" priority="3382">
      <formula>B60&gt;E60</formula>
    </cfRule>
  </conditionalFormatting>
  <conditionalFormatting sqref="B61">
    <cfRule type="cellIs" dxfId="3725" priority="3381" operator="greaterThan">
      <formula>E61</formula>
    </cfRule>
  </conditionalFormatting>
  <conditionalFormatting sqref="B60">
    <cfRule type="cellIs" dxfId="3724" priority="3380" operator="greaterThan">
      <formula>E60</formula>
    </cfRule>
  </conditionalFormatting>
  <conditionalFormatting sqref="E61">
    <cfRule type="cellIs" dxfId="3723" priority="3379" operator="greaterThan">
      <formula>B61</formula>
    </cfRule>
  </conditionalFormatting>
  <conditionalFormatting sqref="E60">
    <cfRule type="cellIs" dxfId="3722" priority="3378" operator="greaterThan">
      <formula>B60</formula>
    </cfRule>
  </conditionalFormatting>
  <conditionalFormatting sqref="Z40:Z43">
    <cfRule type="cellIs" dxfId="3721" priority="3377" operator="equal">
      <formula>0</formula>
    </cfRule>
  </conditionalFormatting>
  <conditionalFormatting sqref="Y40:Y44 Y47:Y49">
    <cfRule type="cellIs" dxfId="3720" priority="3376" operator="equal">
      <formula>0</formula>
    </cfRule>
  </conditionalFormatting>
  <conditionalFormatting sqref="Y45">
    <cfRule type="cellIs" dxfId="3719" priority="3375" operator="equal">
      <formula>0</formula>
    </cfRule>
  </conditionalFormatting>
  <conditionalFormatting sqref="Y46">
    <cfRule type="cellIs" dxfId="3718" priority="3374" operator="equal">
      <formula>0</formula>
    </cfRule>
  </conditionalFormatting>
  <conditionalFormatting sqref="Y50:Y54 Y57:Y59">
    <cfRule type="cellIs" dxfId="3716" priority="3372" operator="equal">
      <formula>0</formula>
    </cfRule>
  </conditionalFormatting>
  <conditionalFormatting sqref="Y55">
    <cfRule type="cellIs" dxfId="3715" priority="3371" operator="equal">
      <formula>0</formula>
    </cfRule>
  </conditionalFormatting>
  <conditionalFormatting sqref="Y56">
    <cfRule type="cellIs" dxfId="3714" priority="3370" operator="equal">
      <formula>0</formula>
    </cfRule>
  </conditionalFormatting>
  <conditionalFormatting sqref="X10">
    <cfRule type="expression" dxfId="3713" priority="3271">
      <formula>X10*100&gt;C10</formula>
    </cfRule>
    <cfRule type="cellIs" dxfId="3712" priority="3272" operator="equal">
      <formula>0</formula>
    </cfRule>
  </conditionalFormatting>
  <conditionalFormatting sqref="X11">
    <cfRule type="expression" dxfId="3711" priority="3269">
      <formula>X11*100&gt;C11</formula>
    </cfRule>
    <cfRule type="cellIs" dxfId="3710" priority="3270" operator="equal">
      <formula>0</formula>
    </cfRule>
  </conditionalFormatting>
  <conditionalFormatting sqref="X12">
    <cfRule type="expression" dxfId="3709" priority="3267">
      <formula>X12*100&gt;C12</formula>
    </cfRule>
    <cfRule type="cellIs" dxfId="3708" priority="3268" operator="equal">
      <formula>0</formula>
    </cfRule>
  </conditionalFormatting>
  <conditionalFormatting sqref="X13">
    <cfRule type="expression" dxfId="3707" priority="3265">
      <formula>X13*100&gt;C13</formula>
    </cfRule>
    <cfRule type="cellIs" dxfId="3706" priority="3266" operator="equal">
      <formula>0</formula>
    </cfRule>
  </conditionalFormatting>
  <conditionalFormatting sqref="X14">
    <cfRule type="expression" dxfId="3705" priority="3263">
      <formula>X14*100&gt;C14</formula>
    </cfRule>
    <cfRule type="cellIs" dxfId="3704" priority="3264" operator="equal">
      <formula>0</formula>
    </cfRule>
  </conditionalFormatting>
  <conditionalFormatting sqref="X15">
    <cfRule type="expression" dxfId="3703" priority="3261">
      <formula>X15*100&gt;C15</formula>
    </cfRule>
    <cfRule type="cellIs" dxfId="3702" priority="3262" operator="equal">
      <formula>0</formula>
    </cfRule>
  </conditionalFormatting>
  <conditionalFormatting sqref="X16">
    <cfRule type="expression" dxfId="3701" priority="3259">
      <formula>X16*100&gt;C16</formula>
    </cfRule>
    <cfRule type="cellIs" dxfId="3700" priority="3260" operator="equal">
      <formula>0</formula>
    </cfRule>
  </conditionalFormatting>
  <conditionalFormatting sqref="X17">
    <cfRule type="expression" dxfId="3699" priority="3257">
      <formula>X17*100&gt;C17</formula>
    </cfRule>
    <cfRule type="cellIs" dxfId="3698" priority="3258" operator="equal">
      <formula>0</formula>
    </cfRule>
  </conditionalFormatting>
  <conditionalFormatting sqref="X18">
    <cfRule type="expression" dxfId="3697" priority="3255">
      <formula>X18*100&gt;C18</formula>
    </cfRule>
    <cfRule type="cellIs" dxfId="3696" priority="3256" operator="equal">
      <formula>0</formula>
    </cfRule>
  </conditionalFormatting>
  <conditionalFormatting sqref="X19">
    <cfRule type="expression" dxfId="3695" priority="3253">
      <formula>X19*100&gt;C19</formula>
    </cfRule>
    <cfRule type="cellIs" dxfId="3694" priority="3254" operator="equal">
      <formula>0</formula>
    </cfRule>
  </conditionalFormatting>
  <conditionalFormatting sqref="X20">
    <cfRule type="expression" dxfId="3693" priority="3251">
      <formula>X20*100&gt;C20</formula>
    </cfRule>
    <cfRule type="cellIs" dxfId="3692" priority="3252" operator="equal">
      <formula>0</formula>
    </cfRule>
  </conditionalFormatting>
  <conditionalFormatting sqref="X21">
    <cfRule type="expression" dxfId="3691" priority="3249">
      <formula>X21*100&gt;C21</formula>
    </cfRule>
    <cfRule type="cellIs" dxfId="3690" priority="3250" operator="equal">
      <formula>0</formula>
    </cfRule>
  </conditionalFormatting>
  <conditionalFormatting sqref="X22">
    <cfRule type="expression" dxfId="3689" priority="3247">
      <formula>X22*100&gt;C22</formula>
    </cfRule>
    <cfRule type="cellIs" dxfId="3688" priority="3248" operator="equal">
      <formula>0</formula>
    </cfRule>
  </conditionalFormatting>
  <conditionalFormatting sqref="X23">
    <cfRule type="expression" dxfId="3687" priority="3245">
      <formula>X23*100&gt;C23</formula>
    </cfRule>
    <cfRule type="cellIs" dxfId="3686" priority="3246" operator="equal">
      <formula>0</formula>
    </cfRule>
  </conditionalFormatting>
  <conditionalFormatting sqref="X24">
    <cfRule type="expression" dxfId="3685" priority="3243">
      <formula>X24*100&gt;C24</formula>
    </cfRule>
    <cfRule type="cellIs" dxfId="3684" priority="3244" operator="equal">
      <formula>0</formula>
    </cfRule>
  </conditionalFormatting>
  <conditionalFormatting sqref="X25">
    <cfRule type="expression" dxfId="3683" priority="3241">
      <formula>X25*100&gt;C25</formula>
    </cfRule>
    <cfRule type="cellIs" dxfId="3682" priority="3242" operator="equal">
      <formula>0</formula>
    </cfRule>
  </conditionalFormatting>
  <conditionalFormatting sqref="X30">
    <cfRule type="expression" dxfId="3681" priority="3092">
      <formula>C30*100&gt;=X30</formula>
    </cfRule>
    <cfRule type="cellIs" dxfId="3680" priority="3093" operator="equal">
      <formula>0</formula>
    </cfRule>
  </conditionalFormatting>
  <conditionalFormatting sqref="X31">
    <cfRule type="expression" dxfId="3679" priority="3090">
      <formula>C31*100&gt;=X31</formula>
    </cfRule>
    <cfRule type="cellIs" dxfId="3678" priority="3091" operator="equal">
      <formula>0</formula>
    </cfRule>
  </conditionalFormatting>
  <conditionalFormatting sqref="X32">
    <cfRule type="expression" dxfId="3677" priority="3088">
      <formula>C32*100&gt;=X32</formula>
    </cfRule>
    <cfRule type="cellIs" dxfId="3676" priority="3089" operator="equal">
      <formula>0</formula>
    </cfRule>
  </conditionalFormatting>
  <conditionalFormatting sqref="X33">
    <cfRule type="expression" dxfId="3675" priority="3086">
      <formula>C33*100&gt;=X33</formula>
    </cfRule>
    <cfRule type="cellIs" dxfId="3674" priority="3087" operator="equal">
      <formula>0</formula>
    </cfRule>
  </conditionalFormatting>
  <conditionalFormatting sqref="X34">
    <cfRule type="expression" dxfId="3673" priority="3084">
      <formula>C34*100&gt;=X34</formula>
    </cfRule>
    <cfRule type="cellIs" dxfId="3672" priority="3085" operator="equal">
      <formula>0</formula>
    </cfRule>
  </conditionalFormatting>
  <conditionalFormatting sqref="X35">
    <cfRule type="expression" dxfId="3671" priority="3082">
      <formula>C35*100&gt;=X35</formula>
    </cfRule>
    <cfRule type="cellIs" dxfId="3670" priority="3083" operator="equal">
      <formula>0</formula>
    </cfRule>
  </conditionalFormatting>
  <conditionalFormatting sqref="X36">
    <cfRule type="expression" dxfId="3669" priority="3080">
      <formula>C36*100&gt;=X36</formula>
    </cfRule>
    <cfRule type="cellIs" dxfId="3668" priority="3081" operator="equal">
      <formula>0</formula>
    </cfRule>
  </conditionalFormatting>
  <conditionalFormatting sqref="X37">
    <cfRule type="expression" dxfId="3667" priority="3078">
      <formula>C37*100&gt;=X37</formula>
    </cfRule>
    <cfRule type="cellIs" dxfId="3666" priority="3079" operator="equal">
      <formula>0</formula>
    </cfRule>
  </conditionalFormatting>
  <conditionalFormatting sqref="X38">
    <cfRule type="expression" dxfId="3665" priority="3076">
      <formula>C38*100&gt;=X38</formula>
    </cfRule>
    <cfRule type="cellIs" dxfId="3664" priority="3077" operator="equal">
      <formula>0</formula>
    </cfRule>
  </conditionalFormatting>
  <conditionalFormatting sqref="X39">
    <cfRule type="expression" dxfId="3663" priority="3074">
      <formula>C39*100&gt;=X39</formula>
    </cfRule>
    <cfRule type="cellIs" dxfId="3662" priority="3075" operator="equal">
      <formula>0</formula>
    </cfRule>
  </conditionalFormatting>
  <conditionalFormatting sqref="X40">
    <cfRule type="expression" dxfId="3661" priority="3072">
      <formula>C40*100&gt;=X40</formula>
    </cfRule>
    <cfRule type="cellIs" dxfId="3660" priority="3073" operator="equal">
      <formula>0</formula>
    </cfRule>
  </conditionalFormatting>
  <conditionalFormatting sqref="X41">
    <cfRule type="expression" dxfId="3659" priority="3070">
      <formula>C41*100&gt;=X41</formula>
    </cfRule>
    <cfRule type="cellIs" dxfId="3658" priority="3071" operator="equal">
      <formula>0</formula>
    </cfRule>
  </conditionalFormatting>
  <conditionalFormatting sqref="X42">
    <cfRule type="expression" dxfId="3657" priority="3068">
      <formula>C42*100&gt;=X42</formula>
    </cfRule>
    <cfRule type="cellIs" dxfId="3656" priority="3069" operator="equal">
      <formula>0</formula>
    </cfRule>
  </conditionalFormatting>
  <conditionalFormatting sqref="X43">
    <cfRule type="expression" dxfId="3655" priority="3066">
      <formula>C43*100&gt;=X43</formula>
    </cfRule>
    <cfRule type="cellIs" dxfId="3654" priority="3067" operator="equal">
      <formula>0</formula>
    </cfRule>
  </conditionalFormatting>
  <conditionalFormatting sqref="X44">
    <cfRule type="expression" dxfId="3653" priority="3064">
      <formula>C44*100&gt;=X44</formula>
    </cfRule>
    <cfRule type="cellIs" dxfId="3652" priority="3065" operator="equal">
      <formula>0</formula>
    </cfRule>
  </conditionalFormatting>
  <conditionalFormatting sqref="X45">
    <cfRule type="expression" dxfId="3651" priority="3062">
      <formula>C45*100&gt;=X45</formula>
    </cfRule>
    <cfRule type="cellIs" dxfId="3650" priority="3063" operator="equal">
      <formula>0</formula>
    </cfRule>
  </conditionalFormatting>
  <conditionalFormatting sqref="X46">
    <cfRule type="expression" dxfId="3649" priority="3060">
      <formula>C46*100&gt;=X46</formula>
    </cfRule>
    <cfRule type="cellIs" dxfId="3648" priority="3061" operator="equal">
      <formula>0</formula>
    </cfRule>
  </conditionalFormatting>
  <conditionalFormatting sqref="X47">
    <cfRule type="expression" dxfId="3647" priority="3058">
      <formula>C47*100&gt;=X47</formula>
    </cfRule>
    <cfRule type="cellIs" dxfId="3646" priority="3059" operator="equal">
      <formula>0</formula>
    </cfRule>
  </conditionalFormatting>
  <conditionalFormatting sqref="X48">
    <cfRule type="expression" dxfId="3645" priority="3056">
      <formula>C48*100&gt;=X48</formula>
    </cfRule>
    <cfRule type="cellIs" dxfId="3644" priority="3057" operator="equal">
      <formula>0</formula>
    </cfRule>
  </conditionalFormatting>
  <conditionalFormatting sqref="X49">
    <cfRule type="expression" dxfId="3643" priority="3054">
      <formula>C49*100&gt;=X49</formula>
    </cfRule>
    <cfRule type="cellIs" dxfId="3642" priority="3055" operator="equal">
      <formula>0</formula>
    </cfRule>
  </conditionalFormatting>
  <conditionalFormatting sqref="X50">
    <cfRule type="expression" dxfId="3641" priority="3052">
      <formula>C50*100&gt;=X50</formula>
    </cfRule>
    <cfRule type="cellIs" dxfId="3640" priority="3053" operator="equal">
      <formula>0</formula>
    </cfRule>
  </conditionalFormatting>
  <conditionalFormatting sqref="X51">
    <cfRule type="expression" dxfId="3639" priority="3050">
      <formula>C51*100&gt;=X51</formula>
    </cfRule>
    <cfRule type="cellIs" dxfId="3638" priority="3051" operator="equal">
      <formula>0</formula>
    </cfRule>
  </conditionalFormatting>
  <conditionalFormatting sqref="X52">
    <cfRule type="expression" dxfId="3637" priority="3048">
      <formula>C52*100&gt;=X52</formula>
    </cfRule>
    <cfRule type="cellIs" dxfId="3636" priority="3049" operator="equal">
      <formula>0</formula>
    </cfRule>
  </conditionalFormatting>
  <conditionalFormatting sqref="X53">
    <cfRule type="expression" dxfId="3635" priority="3046">
      <formula>C53*100&gt;=X53</formula>
    </cfRule>
    <cfRule type="cellIs" dxfId="3634" priority="3047" operator="equal">
      <formula>0</formula>
    </cfRule>
  </conditionalFormatting>
  <conditionalFormatting sqref="X54">
    <cfRule type="expression" dxfId="3633" priority="3044">
      <formula>C54*100&gt;=X54</formula>
    </cfRule>
    <cfRule type="cellIs" dxfId="3632" priority="3045" operator="equal">
      <formula>0</formula>
    </cfRule>
  </conditionalFormatting>
  <conditionalFormatting sqref="X55">
    <cfRule type="expression" dxfId="3631" priority="3042">
      <formula>C55*100&gt;=X55</formula>
    </cfRule>
    <cfRule type="cellIs" dxfId="3630" priority="3043" operator="equal">
      <formula>0</formula>
    </cfRule>
  </conditionalFormatting>
  <conditionalFormatting sqref="X56">
    <cfRule type="expression" dxfId="3629" priority="3040">
      <formula>C56*100&gt;=X56</formula>
    </cfRule>
    <cfRule type="cellIs" dxfId="3628" priority="3041" operator="equal">
      <formula>0</formula>
    </cfRule>
  </conditionalFormatting>
  <conditionalFormatting sqref="X57">
    <cfRule type="expression" dxfId="3627" priority="3038">
      <formula>C57*100&gt;=X57</formula>
    </cfRule>
    <cfRule type="cellIs" dxfId="3626" priority="3039" operator="equal">
      <formula>0</formula>
    </cfRule>
  </conditionalFormatting>
  <conditionalFormatting sqref="X58">
    <cfRule type="expression" dxfId="3625" priority="3036">
      <formula>C58*100&gt;=X58</formula>
    </cfRule>
    <cfRule type="cellIs" dxfId="3624" priority="3037" operator="equal">
      <formula>0</formula>
    </cfRule>
  </conditionalFormatting>
  <conditionalFormatting sqref="X59">
    <cfRule type="expression" dxfId="3623" priority="3034">
      <formula>C59*100&gt;=X59</formula>
    </cfRule>
    <cfRule type="cellIs" dxfId="3622" priority="3035" operator="equal">
      <formula>0</formula>
    </cfRule>
  </conditionalFormatting>
  <conditionalFormatting sqref="A27 A29">
    <cfRule type="expression" dxfId="3621" priority="1940">
      <formula>D27&lt;F27</formula>
    </cfRule>
    <cfRule type="expression" dxfId="3620" priority="1941">
      <formula>C27&gt;F27</formula>
    </cfRule>
  </conditionalFormatting>
  <conditionalFormatting sqref="A26">
    <cfRule type="expression" dxfId="3619" priority="1938">
      <formula>D26&lt;F26</formula>
    </cfRule>
    <cfRule type="expression" dxfId="3618" priority="1939">
      <formula>C26&gt;F26</formula>
    </cfRule>
  </conditionalFormatting>
  <conditionalFormatting sqref="G30:G39">
    <cfRule type="cellIs" dxfId="3617" priority="1669" operator="lessThan">
      <formula>0</formula>
    </cfRule>
    <cfRule type="cellIs" dxfId="3616" priority="1670" operator="greaterThan">
      <formula>0</formula>
    </cfRule>
  </conditionalFormatting>
  <conditionalFormatting sqref="V2:V57">
    <cfRule type="cellIs" dxfId="3615" priority="1521" operator="lessThan">
      <formula>0</formula>
    </cfRule>
    <cfRule type="cellIs" dxfId="3614" priority="1522" operator="equal">
      <formula>0</formula>
    </cfRule>
  </conditionalFormatting>
  <conditionalFormatting sqref="W33">
    <cfRule type="cellIs" dxfId="3613" priority="1471" operator="equal">
      <formula>"STOP"</formula>
    </cfRule>
    <cfRule type="expression" dxfId="3612" priority="1472">
      <formula>X33&gt;F33*100</formula>
    </cfRule>
    <cfRule type="cellIs" dxfId="3611" priority="1474" operator="equal">
      <formula>0</formula>
    </cfRule>
  </conditionalFormatting>
  <conditionalFormatting sqref="W33">
    <cfRule type="cellIs" dxfId="3610" priority="1473" operator="equal">
      <formula>"TRAILING"</formula>
    </cfRule>
  </conditionalFormatting>
  <conditionalFormatting sqref="W32">
    <cfRule type="cellIs" dxfId="3609" priority="1467" operator="equal">
      <formula>"STOP"</formula>
    </cfRule>
    <cfRule type="expression" dxfId="3608" priority="1468">
      <formula>X32&gt;F32*100</formula>
    </cfRule>
    <cfRule type="cellIs" dxfId="3607" priority="1470" operator="equal">
      <formula>0</formula>
    </cfRule>
  </conditionalFormatting>
  <conditionalFormatting sqref="W32">
    <cfRule type="cellIs" dxfId="3606" priority="1469" operator="equal">
      <formula>"TRAILING"</formula>
    </cfRule>
  </conditionalFormatting>
  <conditionalFormatting sqref="W31">
    <cfRule type="cellIs" dxfId="3605" priority="1463" operator="equal">
      <formula>"STOP"</formula>
    </cfRule>
    <cfRule type="expression" dxfId="3604" priority="1464">
      <formula>X31&gt;F31*100</formula>
    </cfRule>
    <cfRule type="cellIs" dxfId="3603" priority="1466" operator="equal">
      <formula>0</formula>
    </cfRule>
  </conditionalFormatting>
  <conditionalFormatting sqref="W31">
    <cfRule type="cellIs" dxfId="3602" priority="1465" operator="equal">
      <formula>"TRAILING"</formula>
    </cfRule>
  </conditionalFormatting>
  <conditionalFormatting sqref="W30">
    <cfRule type="cellIs" dxfId="3601" priority="1459" operator="equal">
      <formula>"STOP"</formula>
    </cfRule>
    <cfRule type="expression" dxfId="3600" priority="1460">
      <formula>X30&gt;F30*100</formula>
    </cfRule>
    <cfRule type="cellIs" dxfId="3599" priority="1462" operator="equal">
      <formula>0</formula>
    </cfRule>
  </conditionalFormatting>
  <conditionalFormatting sqref="W30">
    <cfRule type="cellIs" dxfId="3598" priority="1461" operator="equal">
      <formula>"TRAILING"</formula>
    </cfRule>
  </conditionalFormatting>
  <conditionalFormatting sqref="W35">
    <cfRule type="cellIs" dxfId="3597" priority="1451" operator="equal">
      <formula>"STOP"</formula>
    </cfRule>
    <cfRule type="expression" dxfId="3596" priority="1452">
      <formula>X35&gt;F35*100</formula>
    </cfRule>
    <cfRule type="cellIs" dxfId="3595" priority="1454" operator="equal">
      <formula>0</formula>
    </cfRule>
  </conditionalFormatting>
  <conditionalFormatting sqref="W35">
    <cfRule type="cellIs" dxfId="3594" priority="1453" operator="equal">
      <formula>"TRAILING"</formula>
    </cfRule>
  </conditionalFormatting>
  <conditionalFormatting sqref="W34">
    <cfRule type="cellIs" dxfId="3593" priority="1447" operator="equal">
      <formula>"STOP"</formula>
    </cfRule>
    <cfRule type="expression" dxfId="3592" priority="1448">
      <formula>X34&gt;F34*100</formula>
    </cfRule>
    <cfRule type="cellIs" dxfId="3591" priority="1450" operator="equal">
      <formula>0</formula>
    </cfRule>
  </conditionalFormatting>
  <conditionalFormatting sqref="W34">
    <cfRule type="cellIs" dxfId="3590" priority="1449" operator="equal">
      <formula>"TRAILING"</formula>
    </cfRule>
  </conditionalFormatting>
  <conditionalFormatting sqref="W37">
    <cfRule type="cellIs" dxfId="3589" priority="1443" operator="equal">
      <formula>"STOP"</formula>
    </cfRule>
    <cfRule type="expression" dxfId="3588" priority="1444">
      <formula>X37&gt;F37*100</formula>
    </cfRule>
    <cfRule type="cellIs" dxfId="3587" priority="1446" operator="equal">
      <formula>0</formula>
    </cfRule>
  </conditionalFormatting>
  <conditionalFormatting sqref="W37">
    <cfRule type="cellIs" dxfId="3586" priority="1445" operator="equal">
      <formula>"TRAILING"</formula>
    </cfRule>
  </conditionalFormatting>
  <conditionalFormatting sqref="W36">
    <cfRule type="cellIs" dxfId="3585" priority="1439" operator="equal">
      <formula>"STOP"</formula>
    </cfRule>
    <cfRule type="expression" dxfId="3584" priority="1440">
      <formula>X36&gt;F36*100</formula>
    </cfRule>
    <cfRule type="cellIs" dxfId="3583" priority="1442" operator="equal">
      <formula>0</formula>
    </cfRule>
  </conditionalFormatting>
  <conditionalFormatting sqref="W36">
    <cfRule type="cellIs" dxfId="3582" priority="1441" operator="equal">
      <formula>"TRAILING"</formula>
    </cfRule>
  </conditionalFormatting>
  <conditionalFormatting sqref="W39">
    <cfRule type="cellIs" dxfId="3581" priority="1435" operator="equal">
      <formula>"STOP"</formula>
    </cfRule>
    <cfRule type="expression" dxfId="3580" priority="1436">
      <formula>X39&gt;F39*100</formula>
    </cfRule>
    <cfRule type="cellIs" dxfId="3579" priority="1438" operator="equal">
      <formula>0</formula>
    </cfRule>
  </conditionalFormatting>
  <conditionalFormatting sqref="W39">
    <cfRule type="cellIs" dxfId="3578" priority="1437" operator="equal">
      <formula>"TRAILING"</formula>
    </cfRule>
  </conditionalFormatting>
  <conditionalFormatting sqref="W38">
    <cfRule type="cellIs" dxfId="3577" priority="1431" operator="equal">
      <formula>"STOP"</formula>
    </cfRule>
    <cfRule type="expression" dxfId="3576" priority="1432">
      <formula>X38&gt;F38*100</formula>
    </cfRule>
    <cfRule type="cellIs" dxfId="3575" priority="1434" operator="equal">
      <formula>0</formula>
    </cfRule>
  </conditionalFormatting>
  <conditionalFormatting sqref="W38">
    <cfRule type="cellIs" dxfId="3574" priority="1433" operator="equal">
      <formula>"TRAILING"</formula>
    </cfRule>
  </conditionalFormatting>
  <conditionalFormatting sqref="W43">
    <cfRule type="cellIs" dxfId="3573" priority="1427" operator="equal">
      <formula>"STOP"</formula>
    </cfRule>
    <cfRule type="expression" dxfId="3572" priority="1428">
      <formula>X43&gt;F43*100</formula>
    </cfRule>
    <cfRule type="cellIs" dxfId="3571" priority="1430" operator="equal">
      <formula>0</formula>
    </cfRule>
  </conditionalFormatting>
  <conditionalFormatting sqref="W43">
    <cfRule type="cellIs" dxfId="3570" priority="1429" operator="equal">
      <formula>"TRAILING"</formula>
    </cfRule>
  </conditionalFormatting>
  <conditionalFormatting sqref="W42">
    <cfRule type="cellIs" dxfId="3569" priority="1423" operator="equal">
      <formula>"STOP"</formula>
    </cfRule>
    <cfRule type="expression" dxfId="3568" priority="1424">
      <formula>X42&gt;F42*100</formula>
    </cfRule>
    <cfRule type="cellIs" dxfId="3567" priority="1426" operator="equal">
      <formula>0</formula>
    </cfRule>
  </conditionalFormatting>
  <conditionalFormatting sqref="W42">
    <cfRule type="cellIs" dxfId="3566" priority="1425" operator="equal">
      <formula>"TRAILING"</formula>
    </cfRule>
  </conditionalFormatting>
  <conditionalFormatting sqref="W41">
    <cfRule type="cellIs" dxfId="3565" priority="1419" operator="equal">
      <formula>"STOP"</formula>
    </cfRule>
    <cfRule type="expression" dxfId="3564" priority="1420">
      <formula>X41&gt;F41*100</formula>
    </cfRule>
    <cfRule type="cellIs" dxfId="3563" priority="1422" operator="equal">
      <formula>0</formula>
    </cfRule>
  </conditionalFormatting>
  <conditionalFormatting sqref="W41">
    <cfRule type="cellIs" dxfId="3562" priority="1421" operator="equal">
      <formula>"TRAILING"</formula>
    </cfRule>
  </conditionalFormatting>
  <conditionalFormatting sqref="W40">
    <cfRule type="cellIs" dxfId="3561" priority="1415" operator="equal">
      <formula>"STOP"</formula>
    </cfRule>
    <cfRule type="expression" dxfId="3560" priority="1416">
      <formula>X40&gt;F40*100</formula>
    </cfRule>
    <cfRule type="cellIs" dxfId="3559" priority="1418" operator="equal">
      <formula>0</formula>
    </cfRule>
  </conditionalFormatting>
  <conditionalFormatting sqref="W40">
    <cfRule type="cellIs" dxfId="3558" priority="1417" operator="equal">
      <formula>"TRAILING"</formula>
    </cfRule>
  </conditionalFormatting>
  <conditionalFormatting sqref="W45">
    <cfRule type="cellIs" dxfId="3557" priority="1411" operator="equal">
      <formula>"STOP"</formula>
    </cfRule>
    <cfRule type="expression" dxfId="3556" priority="1412">
      <formula>X45&gt;F45*100</formula>
    </cfRule>
    <cfRule type="cellIs" dxfId="3555" priority="1414" operator="equal">
      <formula>0</formula>
    </cfRule>
  </conditionalFormatting>
  <conditionalFormatting sqref="W45">
    <cfRule type="cellIs" dxfId="3554" priority="1413" operator="equal">
      <formula>"TRAILING"</formula>
    </cfRule>
  </conditionalFormatting>
  <conditionalFormatting sqref="W44">
    <cfRule type="cellIs" dxfId="3553" priority="1407" operator="equal">
      <formula>"STOP"</formula>
    </cfRule>
    <cfRule type="expression" dxfId="3552" priority="1408">
      <formula>X44&gt;F44*100</formula>
    </cfRule>
    <cfRule type="cellIs" dxfId="3551" priority="1410" operator="equal">
      <formula>0</formula>
    </cfRule>
  </conditionalFormatting>
  <conditionalFormatting sqref="W44">
    <cfRule type="cellIs" dxfId="3550" priority="1409" operator="equal">
      <formula>"TRAILING"</formula>
    </cfRule>
  </conditionalFormatting>
  <conditionalFormatting sqref="W47">
    <cfRule type="cellIs" dxfId="3549" priority="1403" operator="equal">
      <formula>"STOP"</formula>
    </cfRule>
    <cfRule type="expression" dxfId="3548" priority="1404">
      <formula>X47&gt;F47*100</formula>
    </cfRule>
    <cfRule type="cellIs" dxfId="3547" priority="1406" operator="equal">
      <formula>0</formula>
    </cfRule>
  </conditionalFormatting>
  <conditionalFormatting sqref="W47">
    <cfRule type="cellIs" dxfId="3546" priority="1405" operator="equal">
      <formula>"TRAILING"</formula>
    </cfRule>
  </conditionalFormatting>
  <conditionalFormatting sqref="W46">
    <cfRule type="cellIs" dxfId="3545" priority="1399" operator="equal">
      <formula>"STOP"</formula>
    </cfRule>
    <cfRule type="expression" dxfId="3544" priority="1400">
      <formula>X46&gt;F46*100</formula>
    </cfRule>
    <cfRule type="cellIs" dxfId="3543" priority="1402" operator="equal">
      <formula>0</formula>
    </cfRule>
  </conditionalFormatting>
  <conditionalFormatting sqref="W46">
    <cfRule type="cellIs" dxfId="3542" priority="1401" operator="equal">
      <formula>"TRAILING"</formula>
    </cfRule>
  </conditionalFormatting>
  <conditionalFormatting sqref="W49">
    <cfRule type="cellIs" dxfId="3541" priority="1395" operator="equal">
      <formula>"STOP"</formula>
    </cfRule>
    <cfRule type="expression" dxfId="3540" priority="1396">
      <formula>X49&gt;F49*100</formula>
    </cfRule>
    <cfRule type="cellIs" dxfId="3539" priority="1398" operator="equal">
      <formula>0</formula>
    </cfRule>
  </conditionalFormatting>
  <conditionalFormatting sqref="W49">
    <cfRule type="cellIs" dxfId="3538" priority="1397" operator="equal">
      <formula>"TRAILING"</formula>
    </cfRule>
  </conditionalFormatting>
  <conditionalFormatting sqref="W48">
    <cfRule type="cellIs" dxfId="3537" priority="1391" operator="equal">
      <formula>"STOP"</formula>
    </cfRule>
    <cfRule type="expression" dxfId="3536" priority="1392">
      <formula>X48&gt;F48*100</formula>
    </cfRule>
    <cfRule type="cellIs" dxfId="3535" priority="1394" operator="equal">
      <formula>0</formula>
    </cfRule>
  </conditionalFormatting>
  <conditionalFormatting sqref="W48">
    <cfRule type="cellIs" dxfId="3534" priority="1393" operator="equal">
      <formula>"TRAILING"</formula>
    </cfRule>
  </conditionalFormatting>
  <conditionalFormatting sqref="W53">
    <cfRule type="cellIs" dxfId="3533" priority="1387" operator="equal">
      <formula>"STOP"</formula>
    </cfRule>
    <cfRule type="expression" dxfId="3532" priority="1388">
      <formula>X53&gt;F53*100</formula>
    </cfRule>
    <cfRule type="cellIs" dxfId="3531" priority="1390" operator="equal">
      <formula>0</formula>
    </cfRule>
  </conditionalFormatting>
  <conditionalFormatting sqref="W53">
    <cfRule type="cellIs" dxfId="3530" priority="1389" operator="equal">
      <formula>"TRAILING"</formula>
    </cfRule>
  </conditionalFormatting>
  <conditionalFormatting sqref="W52">
    <cfRule type="cellIs" dxfId="3529" priority="1383" operator="equal">
      <formula>"STOP"</formula>
    </cfRule>
    <cfRule type="expression" dxfId="3528" priority="1384">
      <formula>X52&gt;F52*100</formula>
    </cfRule>
    <cfRule type="cellIs" dxfId="3527" priority="1386" operator="equal">
      <formula>0</formula>
    </cfRule>
  </conditionalFormatting>
  <conditionalFormatting sqref="W52">
    <cfRule type="cellIs" dxfId="3526" priority="1385" operator="equal">
      <formula>"TRAILING"</formula>
    </cfRule>
  </conditionalFormatting>
  <conditionalFormatting sqref="W51">
    <cfRule type="cellIs" dxfId="3525" priority="1379" operator="equal">
      <formula>"STOP"</formula>
    </cfRule>
    <cfRule type="expression" dxfId="3524" priority="1380">
      <formula>X51&gt;F51*100</formula>
    </cfRule>
    <cfRule type="cellIs" dxfId="3523" priority="1382" operator="equal">
      <formula>0</formula>
    </cfRule>
  </conditionalFormatting>
  <conditionalFormatting sqref="W51">
    <cfRule type="cellIs" dxfId="3522" priority="1381" operator="equal">
      <formula>"TRAILING"</formula>
    </cfRule>
  </conditionalFormatting>
  <conditionalFormatting sqref="W50">
    <cfRule type="cellIs" dxfId="3521" priority="1375" operator="equal">
      <formula>"STOP"</formula>
    </cfRule>
    <cfRule type="expression" dxfId="3520" priority="1376">
      <formula>X50&gt;F50*100</formula>
    </cfRule>
    <cfRule type="cellIs" dxfId="3519" priority="1378" operator="equal">
      <formula>0</formula>
    </cfRule>
  </conditionalFormatting>
  <conditionalFormatting sqref="W50">
    <cfRule type="cellIs" dxfId="3518" priority="1377" operator="equal">
      <formula>"TRAILING"</formula>
    </cfRule>
  </conditionalFormatting>
  <conditionalFormatting sqref="W55">
    <cfRule type="cellIs" dxfId="3517" priority="1371" operator="equal">
      <formula>"STOP"</formula>
    </cfRule>
    <cfRule type="expression" dxfId="3516" priority="1372">
      <formula>X55&gt;F55*100</formula>
    </cfRule>
    <cfRule type="cellIs" dxfId="3515" priority="1374" operator="equal">
      <formula>0</formula>
    </cfRule>
  </conditionalFormatting>
  <conditionalFormatting sqref="W55">
    <cfRule type="cellIs" dxfId="3514" priority="1373" operator="equal">
      <formula>"TRAILING"</formula>
    </cfRule>
  </conditionalFormatting>
  <conditionalFormatting sqref="W54">
    <cfRule type="cellIs" dxfId="3513" priority="1367" operator="equal">
      <formula>"STOP"</formula>
    </cfRule>
    <cfRule type="expression" dxfId="3512" priority="1368">
      <formula>X54&gt;F54*100</formula>
    </cfRule>
    <cfRule type="cellIs" dxfId="3511" priority="1370" operator="equal">
      <formula>0</formula>
    </cfRule>
  </conditionalFormatting>
  <conditionalFormatting sqref="W54">
    <cfRule type="cellIs" dxfId="3510" priority="1369" operator="equal">
      <formula>"TRAILING"</formula>
    </cfRule>
  </conditionalFormatting>
  <conditionalFormatting sqref="W57">
    <cfRule type="cellIs" dxfId="3509" priority="1363" operator="equal">
      <formula>"STOP"</formula>
    </cfRule>
    <cfRule type="expression" dxfId="3508" priority="1364">
      <formula>X57&gt;F57*100</formula>
    </cfRule>
    <cfRule type="cellIs" dxfId="3507" priority="1366" operator="equal">
      <formula>0</formula>
    </cfRule>
  </conditionalFormatting>
  <conditionalFormatting sqref="W57">
    <cfRule type="cellIs" dxfId="3506" priority="1365" operator="equal">
      <formula>"TRAILING"</formula>
    </cfRule>
  </conditionalFormatting>
  <conditionalFormatting sqref="W56">
    <cfRule type="cellIs" dxfId="3505" priority="1359" operator="equal">
      <formula>"STOP"</formula>
    </cfRule>
    <cfRule type="expression" dxfId="3504" priority="1360">
      <formula>X56&gt;F56*100</formula>
    </cfRule>
    <cfRule type="cellIs" dxfId="3503" priority="1362" operator="equal">
      <formula>0</formula>
    </cfRule>
  </conditionalFormatting>
  <conditionalFormatting sqref="W56">
    <cfRule type="cellIs" dxfId="3502" priority="1361" operator="equal">
      <formula>"TRAILING"</formula>
    </cfRule>
  </conditionalFormatting>
  <conditionalFormatting sqref="W59">
    <cfRule type="cellIs" dxfId="3501" priority="1355" operator="equal">
      <formula>"STOP"</formula>
    </cfRule>
    <cfRule type="expression" dxfId="3500" priority="1356">
      <formula>X59&gt;F59*100</formula>
    </cfRule>
    <cfRule type="cellIs" dxfId="3499" priority="1358" operator="equal">
      <formula>0</formula>
    </cfRule>
  </conditionalFormatting>
  <conditionalFormatting sqref="W59">
    <cfRule type="cellIs" dxfId="3498" priority="1357" operator="equal">
      <formula>"TRAILING"</formula>
    </cfRule>
  </conditionalFormatting>
  <conditionalFormatting sqref="W58">
    <cfRule type="cellIs" dxfId="3497" priority="1351" operator="equal">
      <formula>"STOP"</formula>
    </cfRule>
    <cfRule type="expression" dxfId="3496" priority="1352">
      <formula>X58&gt;F58*100</formula>
    </cfRule>
    <cfRule type="cellIs" dxfId="3495" priority="1354" operator="equal">
      <formula>0</formula>
    </cfRule>
  </conditionalFormatting>
  <conditionalFormatting sqref="W58">
    <cfRule type="cellIs" dxfId="3494" priority="1353" operator="equal">
      <formula>"TRAILING"</formula>
    </cfRule>
  </conditionalFormatting>
  <conditionalFormatting sqref="W29">
    <cfRule type="cellIs" dxfId="3493" priority="1347" operator="equal">
      <formula>"STOP"</formula>
    </cfRule>
    <cfRule type="expression" dxfId="3492" priority="1348">
      <formula>X29&gt;F29*100</formula>
    </cfRule>
    <cfRule type="cellIs" dxfId="3491" priority="1350" operator="equal">
      <formula>0</formula>
    </cfRule>
  </conditionalFormatting>
  <conditionalFormatting sqref="W29">
    <cfRule type="cellIs" dxfId="3490" priority="1349" operator="equal">
      <formula>"TRAILING"</formula>
    </cfRule>
  </conditionalFormatting>
  <conditionalFormatting sqref="W28">
    <cfRule type="cellIs" dxfId="3489" priority="1343" operator="equal">
      <formula>"STOP"</formula>
    </cfRule>
    <cfRule type="expression" dxfId="3488" priority="1344">
      <formula>X28&gt;F28*100</formula>
    </cfRule>
    <cfRule type="cellIs" dxfId="3487" priority="1346" operator="equal">
      <formula>0</formula>
    </cfRule>
  </conditionalFormatting>
  <conditionalFormatting sqref="W28">
    <cfRule type="cellIs" dxfId="3486" priority="1345" operator="equal">
      <formula>"TRAILING"</formula>
    </cfRule>
  </conditionalFormatting>
  <conditionalFormatting sqref="W27">
    <cfRule type="cellIs" dxfId="3485" priority="1339" operator="equal">
      <formula>"STOP"</formula>
    </cfRule>
    <cfRule type="expression" dxfId="3484" priority="1340">
      <formula>X27&gt;F27*100</formula>
    </cfRule>
    <cfRule type="cellIs" dxfId="3483" priority="1342" operator="equal">
      <formula>0</formula>
    </cfRule>
  </conditionalFormatting>
  <conditionalFormatting sqref="W27">
    <cfRule type="cellIs" dxfId="3482" priority="1341" operator="equal">
      <formula>"TRAILING"</formula>
    </cfRule>
  </conditionalFormatting>
  <conditionalFormatting sqref="W26">
    <cfRule type="cellIs" dxfId="3481" priority="1335" operator="equal">
      <formula>"STOP"</formula>
    </cfRule>
    <cfRule type="expression" dxfId="3480" priority="1336">
      <formula>X26&gt;F26*100</formula>
    </cfRule>
    <cfRule type="cellIs" dxfId="3479" priority="1338" operator="equal">
      <formula>0</formula>
    </cfRule>
  </conditionalFormatting>
  <conditionalFormatting sqref="W26">
    <cfRule type="cellIs" dxfId="3478" priority="1337" operator="equal">
      <formula>"TRAILING"</formula>
    </cfRule>
  </conditionalFormatting>
  <conditionalFormatting sqref="W5">
    <cfRule type="cellIs" dxfId="3477" priority="1331" operator="equal">
      <formula>"STOP"</formula>
    </cfRule>
    <cfRule type="expression" dxfId="3476" priority="1332">
      <formula>X5&gt;F5*100</formula>
    </cfRule>
    <cfRule type="cellIs" dxfId="3475" priority="1334" operator="equal">
      <formula>0</formula>
    </cfRule>
  </conditionalFormatting>
  <conditionalFormatting sqref="W5">
    <cfRule type="cellIs" dxfId="3474" priority="1333" operator="equal">
      <formula>"TRAILING"</formula>
    </cfRule>
  </conditionalFormatting>
  <conditionalFormatting sqref="W4">
    <cfRule type="cellIs" dxfId="3473" priority="1327" operator="equal">
      <formula>"STOP"</formula>
    </cfRule>
    <cfRule type="expression" dxfId="3472" priority="1328">
      <formula>X4&gt;F4*100</formula>
    </cfRule>
    <cfRule type="cellIs" dxfId="3471" priority="1330" operator="equal">
      <formula>0</formula>
    </cfRule>
  </conditionalFormatting>
  <conditionalFormatting sqref="W4">
    <cfRule type="cellIs" dxfId="3470" priority="1329" operator="equal">
      <formula>"TRAILING"</formula>
    </cfRule>
  </conditionalFormatting>
  <conditionalFormatting sqref="W3">
    <cfRule type="cellIs" dxfId="3469" priority="1323" operator="equal">
      <formula>"STOP"</formula>
    </cfRule>
    <cfRule type="expression" dxfId="3468" priority="1324">
      <formula>X3&gt;F3*100</formula>
    </cfRule>
    <cfRule type="cellIs" dxfId="3467" priority="1326" operator="equal">
      <formula>0</formula>
    </cfRule>
  </conditionalFormatting>
  <conditionalFormatting sqref="W3">
    <cfRule type="cellIs" dxfId="3466" priority="1325" operator="equal">
      <formula>"TRAILING"</formula>
    </cfRule>
  </conditionalFormatting>
  <conditionalFormatting sqref="W2">
    <cfRule type="cellIs" dxfId="3465" priority="1319" operator="equal">
      <formula>"STOP"</formula>
    </cfRule>
    <cfRule type="expression" dxfId="3464" priority="1320">
      <formula>X2&gt;F2*100</formula>
    </cfRule>
    <cfRule type="cellIs" dxfId="3463" priority="1322" operator="equal">
      <formula>0</formula>
    </cfRule>
  </conditionalFormatting>
  <conditionalFormatting sqref="W2">
    <cfRule type="cellIs" dxfId="3462" priority="1321" operator="equal">
      <formula>"TRAILING"</formula>
    </cfRule>
  </conditionalFormatting>
  <conditionalFormatting sqref="W9">
    <cfRule type="cellIs" dxfId="3461" priority="1315" operator="equal">
      <formula>"STOP"</formula>
    </cfRule>
    <cfRule type="expression" dxfId="3460" priority="1316">
      <formula>X9&gt;F9*100</formula>
    </cfRule>
    <cfRule type="cellIs" dxfId="3459" priority="1318" operator="equal">
      <formula>0</formula>
    </cfRule>
  </conditionalFormatting>
  <conditionalFormatting sqref="W9">
    <cfRule type="cellIs" dxfId="3458" priority="1317" operator="equal">
      <formula>"TRAILING"</formula>
    </cfRule>
  </conditionalFormatting>
  <conditionalFormatting sqref="W8">
    <cfRule type="cellIs" dxfId="3457" priority="1311" operator="equal">
      <formula>"STOP"</formula>
    </cfRule>
    <cfRule type="expression" dxfId="3456" priority="1312">
      <formula>X8&gt;F8*100</formula>
    </cfRule>
    <cfRule type="cellIs" dxfId="3455" priority="1314" operator="equal">
      <formula>0</formula>
    </cfRule>
  </conditionalFormatting>
  <conditionalFormatting sqref="W8">
    <cfRule type="cellIs" dxfId="3454" priority="1313" operator="equal">
      <formula>"TRAILING"</formula>
    </cfRule>
  </conditionalFormatting>
  <conditionalFormatting sqref="W7">
    <cfRule type="cellIs" dxfId="3453" priority="1307" operator="equal">
      <formula>"STOP"</formula>
    </cfRule>
    <cfRule type="expression" dxfId="3452" priority="1308">
      <formula>X7&gt;F7*100</formula>
    </cfRule>
    <cfRule type="cellIs" dxfId="3451" priority="1310" operator="equal">
      <formula>0</formula>
    </cfRule>
  </conditionalFormatting>
  <conditionalFormatting sqref="W7">
    <cfRule type="cellIs" dxfId="3450" priority="1309" operator="equal">
      <formula>"TRAILING"</formula>
    </cfRule>
  </conditionalFormatting>
  <conditionalFormatting sqref="W6">
    <cfRule type="cellIs" dxfId="3449" priority="1303" operator="equal">
      <formula>"STOP"</formula>
    </cfRule>
    <cfRule type="expression" dxfId="3448" priority="1304">
      <formula>X6&gt;F6*100</formula>
    </cfRule>
    <cfRule type="cellIs" dxfId="3447" priority="1306" operator="equal">
      <formula>0</formula>
    </cfRule>
  </conditionalFormatting>
  <conditionalFormatting sqref="W6">
    <cfRule type="cellIs" dxfId="3446" priority="1305" operator="equal">
      <formula>"TRAILING"</formula>
    </cfRule>
  </conditionalFormatting>
  <conditionalFormatting sqref="W13">
    <cfRule type="cellIs" dxfId="3445" priority="1299" operator="equal">
      <formula>"STOP"</formula>
    </cfRule>
    <cfRule type="expression" dxfId="3444" priority="1300">
      <formula>X13&gt;F13*100</formula>
    </cfRule>
    <cfRule type="cellIs" dxfId="3443" priority="1302" operator="equal">
      <formula>0</formula>
    </cfRule>
  </conditionalFormatting>
  <conditionalFormatting sqref="W13">
    <cfRule type="cellIs" dxfId="3442" priority="1301" operator="equal">
      <formula>"TRAILING"</formula>
    </cfRule>
  </conditionalFormatting>
  <conditionalFormatting sqref="W12">
    <cfRule type="cellIs" dxfId="3441" priority="1295" operator="equal">
      <formula>"STOP"</formula>
    </cfRule>
    <cfRule type="expression" dxfId="3440" priority="1296">
      <formula>X12&gt;F12*100</formula>
    </cfRule>
    <cfRule type="cellIs" dxfId="3439" priority="1298" operator="equal">
      <formula>0</formula>
    </cfRule>
  </conditionalFormatting>
  <conditionalFormatting sqref="W12">
    <cfRule type="cellIs" dxfId="3438" priority="1297" operator="equal">
      <formula>"TRAILING"</formula>
    </cfRule>
  </conditionalFormatting>
  <conditionalFormatting sqref="W11">
    <cfRule type="cellIs" dxfId="3437" priority="1291" operator="equal">
      <formula>"STOP"</formula>
    </cfRule>
    <cfRule type="expression" dxfId="3436" priority="1292">
      <formula>X11&gt;F11*100</formula>
    </cfRule>
    <cfRule type="cellIs" dxfId="3435" priority="1294" operator="equal">
      <formula>0</formula>
    </cfRule>
  </conditionalFormatting>
  <conditionalFormatting sqref="W11">
    <cfRule type="cellIs" dxfId="3434" priority="1293" operator="equal">
      <formula>"TRAILING"</formula>
    </cfRule>
  </conditionalFormatting>
  <conditionalFormatting sqref="W10">
    <cfRule type="cellIs" dxfId="3433" priority="1287" operator="equal">
      <formula>"STOP"</formula>
    </cfRule>
    <cfRule type="expression" dxfId="3432" priority="1288">
      <formula>X10&gt;F10*100</formula>
    </cfRule>
    <cfRule type="cellIs" dxfId="3431" priority="1290" operator="equal">
      <formula>0</formula>
    </cfRule>
  </conditionalFormatting>
  <conditionalFormatting sqref="W10">
    <cfRule type="cellIs" dxfId="3430" priority="1289" operator="equal">
      <formula>"TRAILING"</formula>
    </cfRule>
  </conditionalFormatting>
  <conditionalFormatting sqref="W17">
    <cfRule type="cellIs" dxfId="3429" priority="1283" operator="equal">
      <formula>"STOP"</formula>
    </cfRule>
    <cfRule type="expression" dxfId="3428" priority="1284">
      <formula>X17&gt;F17*100</formula>
    </cfRule>
    <cfRule type="cellIs" dxfId="3427" priority="1286" operator="equal">
      <formula>0</formula>
    </cfRule>
  </conditionalFormatting>
  <conditionalFormatting sqref="W17">
    <cfRule type="cellIs" dxfId="3426" priority="1285" operator="equal">
      <formula>"TRAILING"</formula>
    </cfRule>
  </conditionalFormatting>
  <conditionalFormatting sqref="W16">
    <cfRule type="cellIs" dxfId="3425" priority="1279" operator="equal">
      <formula>"STOP"</formula>
    </cfRule>
    <cfRule type="expression" dxfId="3424" priority="1280">
      <formula>X16&gt;F16*100</formula>
    </cfRule>
    <cfRule type="cellIs" dxfId="3423" priority="1282" operator="equal">
      <formula>0</formula>
    </cfRule>
  </conditionalFormatting>
  <conditionalFormatting sqref="W16">
    <cfRule type="cellIs" dxfId="3422" priority="1281" operator="equal">
      <formula>"TRAILING"</formula>
    </cfRule>
  </conditionalFormatting>
  <conditionalFormatting sqref="W15">
    <cfRule type="cellIs" dxfId="3421" priority="1275" operator="equal">
      <formula>"STOP"</formula>
    </cfRule>
    <cfRule type="expression" dxfId="3420" priority="1276">
      <formula>X15&gt;F15*100</formula>
    </cfRule>
    <cfRule type="cellIs" dxfId="3419" priority="1278" operator="equal">
      <formula>0</formula>
    </cfRule>
  </conditionalFormatting>
  <conditionalFormatting sqref="W15">
    <cfRule type="cellIs" dxfId="3418" priority="1277" operator="equal">
      <formula>"TRAILING"</formula>
    </cfRule>
  </conditionalFormatting>
  <conditionalFormatting sqref="W14">
    <cfRule type="cellIs" dxfId="3417" priority="1271" operator="equal">
      <formula>"STOP"</formula>
    </cfRule>
    <cfRule type="expression" dxfId="3416" priority="1272">
      <formula>X14&gt;F14*100</formula>
    </cfRule>
    <cfRule type="cellIs" dxfId="3415" priority="1274" operator="equal">
      <formula>0</formula>
    </cfRule>
  </conditionalFormatting>
  <conditionalFormatting sqref="W14">
    <cfRule type="cellIs" dxfId="3414" priority="1273" operator="equal">
      <formula>"TRAILING"</formula>
    </cfRule>
  </conditionalFormatting>
  <conditionalFormatting sqref="W21">
    <cfRule type="cellIs" dxfId="3413" priority="1267" operator="equal">
      <formula>"STOP"</formula>
    </cfRule>
    <cfRule type="expression" dxfId="3412" priority="1268">
      <formula>X21&gt;F21*100</formula>
    </cfRule>
    <cfRule type="cellIs" dxfId="3411" priority="1270" operator="equal">
      <formula>0</formula>
    </cfRule>
  </conditionalFormatting>
  <conditionalFormatting sqref="W21">
    <cfRule type="cellIs" dxfId="3410" priority="1269" operator="equal">
      <formula>"TRAILING"</formula>
    </cfRule>
  </conditionalFormatting>
  <conditionalFormatting sqref="W20">
    <cfRule type="cellIs" dxfId="3409" priority="1263" operator="equal">
      <formula>"STOP"</formula>
    </cfRule>
    <cfRule type="expression" dxfId="3408" priority="1264">
      <formula>X20&gt;F20*100</formula>
    </cfRule>
    <cfRule type="cellIs" dxfId="3407" priority="1266" operator="equal">
      <formula>0</formula>
    </cfRule>
  </conditionalFormatting>
  <conditionalFormatting sqref="W20">
    <cfRule type="cellIs" dxfId="3406" priority="1265" operator="equal">
      <formula>"TRAILING"</formula>
    </cfRule>
  </conditionalFormatting>
  <conditionalFormatting sqref="W19">
    <cfRule type="cellIs" dxfId="3405" priority="1259" operator="equal">
      <formula>"STOP"</formula>
    </cfRule>
    <cfRule type="expression" dxfId="3404" priority="1260">
      <formula>X19&gt;F19*100</formula>
    </cfRule>
    <cfRule type="cellIs" dxfId="3403" priority="1262" operator="equal">
      <formula>0</formula>
    </cfRule>
  </conditionalFormatting>
  <conditionalFormatting sqref="W19">
    <cfRule type="cellIs" dxfId="3402" priority="1261" operator="equal">
      <formula>"TRAILING"</formula>
    </cfRule>
  </conditionalFormatting>
  <conditionalFormatting sqref="W18">
    <cfRule type="cellIs" dxfId="3401" priority="1255" operator="equal">
      <formula>"STOP"</formula>
    </cfRule>
    <cfRule type="expression" dxfId="3400" priority="1256">
      <formula>X18&gt;F18*100</formula>
    </cfRule>
    <cfRule type="cellIs" dxfId="3399" priority="1258" operator="equal">
      <formula>0</formula>
    </cfRule>
  </conditionalFormatting>
  <conditionalFormatting sqref="W18">
    <cfRule type="cellIs" dxfId="3398" priority="1257" operator="equal">
      <formula>"TRAILING"</formula>
    </cfRule>
  </conditionalFormatting>
  <conditionalFormatting sqref="W25">
    <cfRule type="cellIs" dxfId="3397" priority="1251" operator="equal">
      <formula>"STOP"</formula>
    </cfRule>
    <cfRule type="expression" dxfId="3396" priority="1252">
      <formula>X25&gt;F25*100</formula>
    </cfRule>
    <cfRule type="cellIs" dxfId="3395" priority="1254" operator="equal">
      <formula>0</formula>
    </cfRule>
  </conditionalFormatting>
  <conditionalFormatting sqref="W25">
    <cfRule type="cellIs" dxfId="3394" priority="1253" operator="equal">
      <formula>"TRAILING"</formula>
    </cfRule>
  </conditionalFormatting>
  <conditionalFormatting sqref="W24">
    <cfRule type="cellIs" dxfId="3393" priority="1247" operator="equal">
      <formula>"STOP"</formula>
    </cfRule>
    <cfRule type="expression" dxfId="3392" priority="1248">
      <formula>X24&gt;F24*100</formula>
    </cfRule>
    <cfRule type="cellIs" dxfId="3391" priority="1250" operator="equal">
      <formula>0</formula>
    </cfRule>
  </conditionalFormatting>
  <conditionalFormatting sqref="W24">
    <cfRule type="cellIs" dxfId="3390" priority="1249" operator="equal">
      <formula>"TRAILING"</formula>
    </cfRule>
  </conditionalFormatting>
  <conditionalFormatting sqref="W23">
    <cfRule type="cellIs" dxfId="3389" priority="1243" operator="equal">
      <formula>"STOP"</formula>
    </cfRule>
    <cfRule type="expression" dxfId="3388" priority="1244">
      <formula>X23&gt;F23*100</formula>
    </cfRule>
    <cfRule type="cellIs" dxfId="3387" priority="1246" operator="equal">
      <formula>0</formula>
    </cfRule>
  </conditionalFormatting>
  <conditionalFormatting sqref="W23">
    <cfRule type="cellIs" dxfId="3386" priority="1245" operator="equal">
      <formula>"TRAILING"</formula>
    </cfRule>
  </conditionalFormatting>
  <conditionalFormatting sqref="W22">
    <cfRule type="cellIs" dxfId="3385" priority="1239" operator="equal">
      <formula>"STOP"</formula>
    </cfRule>
    <cfRule type="expression" dxfId="3384" priority="1240">
      <formula>X22&gt;F22*100</formula>
    </cfRule>
    <cfRule type="cellIs" dxfId="3383" priority="1242" operator="equal">
      <formula>0</formula>
    </cfRule>
  </conditionalFormatting>
  <conditionalFormatting sqref="W22">
    <cfRule type="cellIs" dxfId="3382" priority="1241" operator="equal">
      <formula>"TRAILING"</formula>
    </cfRule>
  </conditionalFormatting>
  <conditionalFormatting sqref="W1">
    <cfRule type="cellIs" dxfId="3381" priority="1222" operator="equal">
      <formula>"TRAILING"</formula>
    </cfRule>
  </conditionalFormatting>
  <conditionalFormatting sqref="A30">
    <cfRule type="expression" dxfId="3380" priority="1187">
      <formula>V30&lt;&gt;""</formula>
    </cfRule>
    <cfRule type="expression" dxfId="3379" priority="1188">
      <formula>D30&lt;F30</formula>
    </cfRule>
    <cfRule type="expression" dxfId="3378" priority="1189">
      <formula>C30&gt;F30</formula>
    </cfRule>
  </conditionalFormatting>
  <conditionalFormatting sqref="U60:U157">
    <cfRule type="cellIs" dxfId="3377" priority="1129" operator="equal">
      <formula>0</formula>
    </cfRule>
  </conditionalFormatting>
  <conditionalFormatting sqref="U158:U199">
    <cfRule type="cellIs" dxfId="3376" priority="1128" operator="equal">
      <formula>0</formula>
    </cfRule>
  </conditionalFormatting>
  <conditionalFormatting sqref="A60">
    <cfRule type="expression" dxfId="3375" priority="1125">
      <formula>V60&lt;&gt;""</formula>
    </cfRule>
    <cfRule type="expression" dxfId="3374" priority="1126">
      <formula>D60&lt;F60</formula>
    </cfRule>
    <cfRule type="expression" dxfId="3373" priority="1127">
      <formula>C60&gt;=F60</formula>
    </cfRule>
  </conditionalFormatting>
  <conditionalFormatting sqref="A61">
    <cfRule type="expression" dxfId="3372" priority="1122">
      <formula>V61&lt;&gt;""</formula>
    </cfRule>
    <cfRule type="expression" dxfId="3371" priority="1123">
      <formula>D61&lt;F61</formula>
    </cfRule>
    <cfRule type="expression" dxfId="3370" priority="1124">
      <formula>C61&gt;=F61</formula>
    </cfRule>
  </conditionalFormatting>
  <conditionalFormatting sqref="D62">
    <cfRule type="expression" dxfId="3369" priority="1121">
      <formula>E62&gt;B62</formula>
    </cfRule>
  </conditionalFormatting>
  <conditionalFormatting sqref="C62">
    <cfRule type="expression" dxfId="3368" priority="1120">
      <formula>B62&gt;E62</formula>
    </cfRule>
  </conditionalFormatting>
  <conditionalFormatting sqref="B62">
    <cfRule type="cellIs" dxfId="3367" priority="1119" operator="greaterThan">
      <formula>E62</formula>
    </cfRule>
  </conditionalFormatting>
  <conditionalFormatting sqref="E62">
    <cfRule type="cellIs" dxfId="3366" priority="1118" operator="greaterThan">
      <formula>B62</formula>
    </cfRule>
  </conditionalFormatting>
  <conditionalFormatting sqref="D63">
    <cfRule type="expression" dxfId="3365" priority="1117">
      <formula>E63&gt;B63</formula>
    </cfRule>
  </conditionalFormatting>
  <conditionalFormatting sqref="C63">
    <cfRule type="expression" dxfId="3364" priority="1116">
      <formula>B63&gt;E63</formula>
    </cfRule>
  </conditionalFormatting>
  <conditionalFormatting sqref="B63">
    <cfRule type="cellIs" dxfId="3363" priority="1115" operator="greaterThan">
      <formula>E63</formula>
    </cfRule>
  </conditionalFormatting>
  <conditionalFormatting sqref="E63">
    <cfRule type="cellIs" dxfId="3362" priority="1114" operator="greaterThan">
      <formula>B63</formula>
    </cfRule>
  </conditionalFormatting>
  <conditionalFormatting sqref="D64">
    <cfRule type="expression" dxfId="3361" priority="1113">
      <formula>E64&gt;B64</formula>
    </cfRule>
  </conditionalFormatting>
  <conditionalFormatting sqref="C64">
    <cfRule type="expression" dxfId="3360" priority="1112">
      <formula>B64&gt;E64</formula>
    </cfRule>
  </conditionalFormatting>
  <conditionalFormatting sqref="B64">
    <cfRule type="cellIs" dxfId="3359" priority="1111" operator="greaterThan">
      <formula>E64</formula>
    </cfRule>
  </conditionalFormatting>
  <conditionalFormatting sqref="E64">
    <cfRule type="cellIs" dxfId="3358" priority="1110" operator="greaterThan">
      <formula>B64</formula>
    </cfRule>
  </conditionalFormatting>
  <conditionalFormatting sqref="D65">
    <cfRule type="expression" dxfId="3357" priority="1109">
      <formula>E65&gt;B65</formula>
    </cfRule>
  </conditionalFormatting>
  <conditionalFormatting sqref="C65">
    <cfRule type="expression" dxfId="3356" priority="1108">
      <formula>B65&gt;E65</formula>
    </cfRule>
  </conditionalFormatting>
  <conditionalFormatting sqref="B65">
    <cfRule type="cellIs" dxfId="3355" priority="1107" operator="greaterThan">
      <formula>E65</formula>
    </cfRule>
  </conditionalFormatting>
  <conditionalFormatting sqref="E65">
    <cfRule type="cellIs" dxfId="3354" priority="1106" operator="greaterThan">
      <formula>B65</formula>
    </cfRule>
  </conditionalFormatting>
  <conditionalFormatting sqref="D66">
    <cfRule type="expression" dxfId="3353" priority="1105">
      <formula>E66&gt;B66</formula>
    </cfRule>
  </conditionalFormatting>
  <conditionalFormatting sqref="C66">
    <cfRule type="expression" dxfId="3352" priority="1104">
      <formula>B66&gt;E66</formula>
    </cfRule>
  </conditionalFormatting>
  <conditionalFormatting sqref="B66">
    <cfRule type="cellIs" dxfId="3351" priority="1103" operator="greaterThan">
      <formula>E66</formula>
    </cfRule>
  </conditionalFormatting>
  <conditionalFormatting sqref="E66">
    <cfRule type="cellIs" dxfId="3350" priority="1102" operator="greaterThan">
      <formula>B66</formula>
    </cfRule>
  </conditionalFormatting>
  <conditionalFormatting sqref="D67">
    <cfRule type="expression" dxfId="3349" priority="1101">
      <formula>E67&gt;B67</formula>
    </cfRule>
  </conditionalFormatting>
  <conditionalFormatting sqref="C67">
    <cfRule type="expression" dxfId="3348" priority="1100">
      <formula>B67&gt;E67</formula>
    </cfRule>
  </conditionalFormatting>
  <conditionalFormatting sqref="B67">
    <cfRule type="cellIs" dxfId="3347" priority="1099" operator="greaterThan">
      <formula>E67</formula>
    </cfRule>
  </conditionalFormatting>
  <conditionalFormatting sqref="E67">
    <cfRule type="cellIs" dxfId="3346" priority="1098" operator="greaterThan">
      <formula>B67</formula>
    </cfRule>
  </conditionalFormatting>
  <conditionalFormatting sqref="D68">
    <cfRule type="expression" dxfId="3345" priority="1097">
      <formula>E68&gt;B68</formula>
    </cfRule>
  </conditionalFormatting>
  <conditionalFormatting sqref="C68">
    <cfRule type="expression" dxfId="3344" priority="1096">
      <formula>B68&gt;E68</formula>
    </cfRule>
  </conditionalFormatting>
  <conditionalFormatting sqref="B68">
    <cfRule type="cellIs" dxfId="3343" priority="1095" operator="greaterThan">
      <formula>E68</formula>
    </cfRule>
  </conditionalFormatting>
  <conditionalFormatting sqref="E68">
    <cfRule type="cellIs" dxfId="3342" priority="1094" operator="greaterThan">
      <formula>B68</formula>
    </cfRule>
  </conditionalFormatting>
  <conditionalFormatting sqref="D69">
    <cfRule type="expression" dxfId="3341" priority="1093">
      <formula>E69&gt;B69</formula>
    </cfRule>
  </conditionalFormatting>
  <conditionalFormatting sqref="C69">
    <cfRule type="expression" dxfId="3340" priority="1092">
      <formula>B69&gt;E69</formula>
    </cfRule>
  </conditionalFormatting>
  <conditionalFormatting sqref="B69">
    <cfRule type="cellIs" dxfId="3339" priority="1091" operator="greaterThan">
      <formula>E69</formula>
    </cfRule>
  </conditionalFormatting>
  <conditionalFormatting sqref="E69">
    <cfRule type="cellIs" dxfId="3338" priority="1090" operator="greaterThan">
      <formula>B69</formula>
    </cfRule>
  </conditionalFormatting>
  <conditionalFormatting sqref="D70">
    <cfRule type="expression" dxfId="3337" priority="1089">
      <formula>E70&gt;B70</formula>
    </cfRule>
  </conditionalFormatting>
  <conditionalFormatting sqref="C70">
    <cfRule type="expression" dxfId="3336" priority="1088">
      <formula>B70&gt;E70</formula>
    </cfRule>
  </conditionalFormatting>
  <conditionalFormatting sqref="B70">
    <cfRule type="cellIs" dxfId="3335" priority="1087" operator="greaterThan">
      <formula>E70</formula>
    </cfRule>
  </conditionalFormatting>
  <conditionalFormatting sqref="E70">
    <cfRule type="cellIs" dxfId="3334" priority="1086" operator="greaterThan">
      <formula>B70</formula>
    </cfRule>
  </conditionalFormatting>
  <conditionalFormatting sqref="D71">
    <cfRule type="expression" dxfId="3333" priority="1085">
      <formula>E71&gt;B71</formula>
    </cfRule>
  </conditionalFormatting>
  <conditionalFormatting sqref="C71">
    <cfRule type="expression" dxfId="3332" priority="1084">
      <formula>B71&gt;E71</formula>
    </cfRule>
  </conditionalFormatting>
  <conditionalFormatting sqref="B71">
    <cfRule type="cellIs" dxfId="3331" priority="1083" operator="greaterThan">
      <formula>E71</formula>
    </cfRule>
  </conditionalFormatting>
  <conditionalFormatting sqref="E71">
    <cfRule type="cellIs" dxfId="3330" priority="1082" operator="greaterThan">
      <formula>B71</formula>
    </cfRule>
  </conditionalFormatting>
  <conditionalFormatting sqref="D72">
    <cfRule type="expression" dxfId="3329" priority="1081">
      <formula>E72&gt;B72</formula>
    </cfRule>
  </conditionalFormatting>
  <conditionalFormatting sqref="C72">
    <cfRule type="expression" dxfId="3328" priority="1080">
      <formula>B72&gt;E72</formula>
    </cfRule>
  </conditionalFormatting>
  <conditionalFormatting sqref="B72">
    <cfRule type="cellIs" dxfId="3327" priority="1079" operator="greaterThan">
      <formula>E72</formula>
    </cfRule>
  </conditionalFormatting>
  <conditionalFormatting sqref="E72">
    <cfRule type="cellIs" dxfId="3326" priority="1078" operator="greaterThan">
      <formula>B72</formula>
    </cfRule>
  </conditionalFormatting>
  <conditionalFormatting sqref="D73">
    <cfRule type="expression" dxfId="3325" priority="1077">
      <formula>E73&gt;B73</formula>
    </cfRule>
  </conditionalFormatting>
  <conditionalFormatting sqref="C73">
    <cfRule type="expression" dxfId="3324" priority="1076">
      <formula>B73&gt;E73</formula>
    </cfRule>
  </conditionalFormatting>
  <conditionalFormatting sqref="B73">
    <cfRule type="cellIs" dxfId="3323" priority="1075" operator="greaterThan">
      <formula>E73</formula>
    </cfRule>
  </conditionalFormatting>
  <conditionalFormatting sqref="E73">
    <cfRule type="cellIs" dxfId="3322" priority="1074" operator="greaterThan">
      <formula>B73</formula>
    </cfRule>
  </conditionalFormatting>
  <conditionalFormatting sqref="D74">
    <cfRule type="expression" dxfId="3321" priority="1073">
      <formula>E74&gt;B74</formula>
    </cfRule>
  </conditionalFormatting>
  <conditionalFormatting sqref="C74">
    <cfRule type="expression" dxfId="3320" priority="1072">
      <formula>B74&gt;E74</formula>
    </cfRule>
  </conditionalFormatting>
  <conditionalFormatting sqref="B74">
    <cfRule type="cellIs" dxfId="3319" priority="1071" operator="greaterThan">
      <formula>E74</formula>
    </cfRule>
  </conditionalFormatting>
  <conditionalFormatting sqref="E74">
    <cfRule type="cellIs" dxfId="3318" priority="1070" operator="greaterThan">
      <formula>B74</formula>
    </cfRule>
  </conditionalFormatting>
  <conditionalFormatting sqref="D75">
    <cfRule type="expression" dxfId="3317" priority="1069">
      <formula>E75&gt;B75</formula>
    </cfRule>
  </conditionalFormatting>
  <conditionalFormatting sqref="C75">
    <cfRule type="expression" dxfId="3316" priority="1068">
      <formula>B75&gt;E75</formula>
    </cfRule>
  </conditionalFormatting>
  <conditionalFormatting sqref="B75">
    <cfRule type="cellIs" dxfId="3315" priority="1067" operator="greaterThan">
      <formula>E75</formula>
    </cfRule>
  </conditionalFormatting>
  <conditionalFormatting sqref="E75">
    <cfRule type="cellIs" dxfId="3314" priority="1066" operator="greaterThan">
      <formula>B75</formula>
    </cfRule>
  </conditionalFormatting>
  <conditionalFormatting sqref="D76">
    <cfRule type="expression" dxfId="3313" priority="1065">
      <formula>E76&gt;B76</formula>
    </cfRule>
  </conditionalFormatting>
  <conditionalFormatting sqref="C76">
    <cfRule type="expression" dxfId="3312" priority="1064">
      <formula>B76&gt;E76</formula>
    </cfRule>
  </conditionalFormatting>
  <conditionalFormatting sqref="B76">
    <cfRule type="cellIs" dxfId="3311" priority="1063" operator="greaterThan">
      <formula>E76</formula>
    </cfRule>
  </conditionalFormatting>
  <conditionalFormatting sqref="E76">
    <cfRule type="cellIs" dxfId="3310" priority="1062" operator="greaterThan">
      <formula>B76</formula>
    </cfRule>
  </conditionalFormatting>
  <conditionalFormatting sqref="D77">
    <cfRule type="expression" dxfId="3309" priority="1061">
      <formula>E77&gt;B77</formula>
    </cfRule>
  </conditionalFormatting>
  <conditionalFormatting sqref="C77">
    <cfRule type="expression" dxfId="3308" priority="1060">
      <formula>B77&gt;E77</formula>
    </cfRule>
  </conditionalFormatting>
  <conditionalFormatting sqref="B77">
    <cfRule type="cellIs" dxfId="3307" priority="1059" operator="greaterThan">
      <formula>E77</formula>
    </cfRule>
  </conditionalFormatting>
  <conditionalFormatting sqref="E77">
    <cfRule type="cellIs" dxfId="3306" priority="1058" operator="greaterThan">
      <formula>B77</formula>
    </cfRule>
  </conditionalFormatting>
  <conditionalFormatting sqref="D78">
    <cfRule type="expression" dxfId="3305" priority="1057">
      <formula>E78&gt;B78</formula>
    </cfRule>
  </conditionalFormatting>
  <conditionalFormatting sqref="C78">
    <cfRule type="expression" dxfId="3304" priority="1056">
      <formula>B78&gt;E78</formula>
    </cfRule>
  </conditionalFormatting>
  <conditionalFormatting sqref="B78">
    <cfRule type="cellIs" dxfId="3303" priority="1055" operator="greaterThan">
      <formula>E78</formula>
    </cfRule>
  </conditionalFormatting>
  <conditionalFormatting sqref="E78">
    <cfRule type="cellIs" dxfId="3302" priority="1054" operator="greaterThan">
      <formula>B78</formula>
    </cfRule>
  </conditionalFormatting>
  <conditionalFormatting sqref="D79">
    <cfRule type="expression" dxfId="3301" priority="1053">
      <formula>E79&gt;B79</formula>
    </cfRule>
  </conditionalFormatting>
  <conditionalFormatting sqref="C79">
    <cfRule type="expression" dxfId="3300" priority="1052">
      <formula>B79&gt;E79</formula>
    </cfRule>
  </conditionalFormatting>
  <conditionalFormatting sqref="B79">
    <cfRule type="cellIs" dxfId="3299" priority="1051" operator="greaterThan">
      <formula>E79</formula>
    </cfRule>
  </conditionalFormatting>
  <conditionalFormatting sqref="E79">
    <cfRule type="cellIs" dxfId="3298" priority="1050" operator="greaterThan">
      <formula>B79</formula>
    </cfRule>
  </conditionalFormatting>
  <conditionalFormatting sqref="D80">
    <cfRule type="expression" dxfId="3297" priority="1049">
      <formula>E80&gt;B80</formula>
    </cfRule>
  </conditionalFormatting>
  <conditionalFormatting sqref="C80">
    <cfRule type="expression" dxfId="3296" priority="1048">
      <formula>B80&gt;E80</formula>
    </cfRule>
  </conditionalFormatting>
  <conditionalFormatting sqref="B80">
    <cfRule type="cellIs" dxfId="3295" priority="1047" operator="greaterThan">
      <formula>E80</formula>
    </cfRule>
  </conditionalFormatting>
  <conditionalFormatting sqref="E80">
    <cfRule type="cellIs" dxfId="3294" priority="1046" operator="greaterThan">
      <formula>B80</formula>
    </cfRule>
  </conditionalFormatting>
  <conditionalFormatting sqref="D81">
    <cfRule type="expression" dxfId="3293" priority="1045">
      <formula>E81&gt;B81</formula>
    </cfRule>
  </conditionalFormatting>
  <conditionalFormatting sqref="C81">
    <cfRule type="expression" dxfId="3292" priority="1044">
      <formula>B81&gt;E81</formula>
    </cfRule>
  </conditionalFormatting>
  <conditionalFormatting sqref="B81">
    <cfRule type="cellIs" dxfId="3291" priority="1043" operator="greaterThan">
      <formula>E81</formula>
    </cfRule>
  </conditionalFormatting>
  <conditionalFormatting sqref="E81">
    <cfRule type="cellIs" dxfId="3290" priority="1042" operator="greaterThan">
      <formula>B81</formula>
    </cfRule>
  </conditionalFormatting>
  <conditionalFormatting sqref="D82">
    <cfRule type="expression" dxfId="3289" priority="1041">
      <formula>E82&gt;B82</formula>
    </cfRule>
  </conditionalFormatting>
  <conditionalFormatting sqref="C82">
    <cfRule type="expression" dxfId="3288" priority="1040">
      <formula>B82&gt;E82</formula>
    </cfRule>
  </conditionalFormatting>
  <conditionalFormatting sqref="B82">
    <cfRule type="cellIs" dxfId="3287" priority="1039" operator="greaterThan">
      <formula>E82</formula>
    </cfRule>
  </conditionalFormatting>
  <conditionalFormatting sqref="E82">
    <cfRule type="cellIs" dxfId="3286" priority="1038" operator="greaterThan">
      <formula>B82</formula>
    </cfRule>
  </conditionalFormatting>
  <conditionalFormatting sqref="D83">
    <cfRule type="expression" dxfId="3285" priority="1037">
      <formula>E83&gt;B83</formula>
    </cfRule>
  </conditionalFormatting>
  <conditionalFormatting sqref="C83">
    <cfRule type="expression" dxfId="3284" priority="1036">
      <formula>B83&gt;E83</formula>
    </cfRule>
  </conditionalFormatting>
  <conditionalFormatting sqref="B83">
    <cfRule type="cellIs" dxfId="3283" priority="1035" operator="greaterThan">
      <formula>E83</formula>
    </cfRule>
  </conditionalFormatting>
  <conditionalFormatting sqref="E83">
    <cfRule type="cellIs" dxfId="3282" priority="1034" operator="greaterThan">
      <formula>B83</formula>
    </cfRule>
  </conditionalFormatting>
  <conditionalFormatting sqref="D84">
    <cfRule type="expression" dxfId="3281" priority="1033">
      <formula>E84&gt;B84</formula>
    </cfRule>
  </conditionalFormatting>
  <conditionalFormatting sqref="C84">
    <cfRule type="expression" dxfId="3280" priority="1032">
      <formula>B84&gt;E84</formula>
    </cfRule>
  </conditionalFormatting>
  <conditionalFormatting sqref="B84">
    <cfRule type="cellIs" dxfId="3279" priority="1031" operator="greaterThan">
      <formula>E84</formula>
    </cfRule>
  </conditionalFormatting>
  <conditionalFormatting sqref="E84">
    <cfRule type="cellIs" dxfId="3278" priority="1030" operator="greaterThan">
      <formula>B84</formula>
    </cfRule>
  </conditionalFormatting>
  <conditionalFormatting sqref="D85">
    <cfRule type="expression" dxfId="3277" priority="1029">
      <formula>E85&gt;B85</formula>
    </cfRule>
  </conditionalFormatting>
  <conditionalFormatting sqref="C85">
    <cfRule type="expression" dxfId="3276" priority="1028">
      <formula>B85&gt;E85</formula>
    </cfRule>
  </conditionalFormatting>
  <conditionalFormatting sqref="B85">
    <cfRule type="cellIs" dxfId="3275" priority="1027" operator="greaterThan">
      <formula>E85</formula>
    </cfRule>
  </conditionalFormatting>
  <conditionalFormatting sqref="E85">
    <cfRule type="cellIs" dxfId="3274" priority="1026" operator="greaterThan">
      <formula>B85</formula>
    </cfRule>
  </conditionalFormatting>
  <conditionalFormatting sqref="D86">
    <cfRule type="expression" dxfId="3273" priority="1025">
      <formula>E86&gt;B86</formula>
    </cfRule>
  </conditionalFormatting>
  <conditionalFormatting sqref="C86">
    <cfRule type="expression" dxfId="3272" priority="1024">
      <formula>B86&gt;E86</formula>
    </cfRule>
  </conditionalFormatting>
  <conditionalFormatting sqref="B86">
    <cfRule type="cellIs" dxfId="3271" priority="1023" operator="greaterThan">
      <formula>E86</formula>
    </cfRule>
  </conditionalFormatting>
  <conditionalFormatting sqref="E86">
    <cfRule type="cellIs" dxfId="3270" priority="1022" operator="greaterThan">
      <formula>B86</formula>
    </cfRule>
  </conditionalFormatting>
  <conditionalFormatting sqref="D87">
    <cfRule type="expression" dxfId="3269" priority="1021">
      <formula>E87&gt;B87</formula>
    </cfRule>
  </conditionalFormatting>
  <conditionalFormatting sqref="C87">
    <cfRule type="expression" dxfId="3268" priority="1020">
      <formula>B87&gt;E87</formula>
    </cfRule>
  </conditionalFormatting>
  <conditionalFormatting sqref="B87">
    <cfRule type="cellIs" dxfId="3267" priority="1019" operator="greaterThan">
      <formula>E87</formula>
    </cfRule>
  </conditionalFormatting>
  <conditionalFormatting sqref="E87">
    <cfRule type="cellIs" dxfId="3266" priority="1018" operator="greaterThan">
      <formula>B87</formula>
    </cfRule>
  </conditionalFormatting>
  <conditionalFormatting sqref="D88">
    <cfRule type="expression" dxfId="3265" priority="1017">
      <formula>E88&gt;B88</formula>
    </cfRule>
  </conditionalFormatting>
  <conditionalFormatting sqref="C88">
    <cfRule type="expression" dxfId="3264" priority="1016">
      <formula>B88&gt;E88</formula>
    </cfRule>
  </conditionalFormatting>
  <conditionalFormatting sqref="B88">
    <cfRule type="cellIs" dxfId="3263" priority="1015" operator="greaterThan">
      <formula>E88</formula>
    </cfRule>
  </conditionalFormatting>
  <conditionalFormatting sqref="E88">
    <cfRule type="cellIs" dxfId="3262" priority="1014" operator="greaterThan">
      <formula>B88</formula>
    </cfRule>
  </conditionalFormatting>
  <conditionalFormatting sqref="D89">
    <cfRule type="expression" dxfId="3261" priority="1013">
      <formula>E89&gt;B89</formula>
    </cfRule>
  </conditionalFormatting>
  <conditionalFormatting sqref="C89">
    <cfRule type="expression" dxfId="3260" priority="1012">
      <formula>B89&gt;E89</formula>
    </cfRule>
  </conditionalFormatting>
  <conditionalFormatting sqref="B89">
    <cfRule type="cellIs" dxfId="3259" priority="1011" operator="greaterThan">
      <formula>E89</formula>
    </cfRule>
  </conditionalFormatting>
  <conditionalFormatting sqref="E89">
    <cfRule type="cellIs" dxfId="3258" priority="1010" operator="greaterThan">
      <formula>B89</formula>
    </cfRule>
  </conditionalFormatting>
  <conditionalFormatting sqref="D90">
    <cfRule type="expression" dxfId="3257" priority="1009">
      <formula>E90&gt;B90</formula>
    </cfRule>
  </conditionalFormatting>
  <conditionalFormatting sqref="C90">
    <cfRule type="expression" dxfId="3256" priority="1008">
      <formula>B90&gt;E90</formula>
    </cfRule>
  </conditionalFormatting>
  <conditionalFormatting sqref="B90">
    <cfRule type="cellIs" dxfId="3255" priority="1007" operator="greaterThan">
      <formula>E90</formula>
    </cfRule>
  </conditionalFormatting>
  <conditionalFormatting sqref="E90">
    <cfRule type="cellIs" dxfId="3254" priority="1006" operator="greaterThan">
      <formula>B90</formula>
    </cfRule>
  </conditionalFormatting>
  <conditionalFormatting sqref="D91">
    <cfRule type="expression" dxfId="3253" priority="1005">
      <formula>E91&gt;B91</formula>
    </cfRule>
  </conditionalFormatting>
  <conditionalFormatting sqref="C91">
    <cfRule type="expression" dxfId="3252" priority="1004">
      <formula>B91&gt;E91</formula>
    </cfRule>
  </conditionalFormatting>
  <conditionalFormatting sqref="B91">
    <cfRule type="cellIs" dxfId="3251" priority="1003" operator="greaterThan">
      <formula>E91</formula>
    </cfRule>
  </conditionalFormatting>
  <conditionalFormatting sqref="E91">
    <cfRule type="cellIs" dxfId="3250" priority="1002" operator="greaterThan">
      <formula>B91</formula>
    </cfRule>
  </conditionalFormatting>
  <conditionalFormatting sqref="D92">
    <cfRule type="expression" dxfId="3249" priority="1001">
      <formula>E92&gt;B92</formula>
    </cfRule>
  </conditionalFormatting>
  <conditionalFormatting sqref="C92">
    <cfRule type="expression" dxfId="3248" priority="1000">
      <formula>B92&gt;E92</formula>
    </cfRule>
  </conditionalFormatting>
  <conditionalFormatting sqref="B92">
    <cfRule type="cellIs" dxfId="3247" priority="999" operator="greaterThan">
      <formula>E92</formula>
    </cfRule>
  </conditionalFormatting>
  <conditionalFormatting sqref="E92">
    <cfRule type="cellIs" dxfId="3246" priority="998" operator="greaterThan">
      <formula>B92</formula>
    </cfRule>
  </conditionalFormatting>
  <conditionalFormatting sqref="D93">
    <cfRule type="expression" dxfId="3245" priority="997">
      <formula>E93&gt;B93</formula>
    </cfRule>
  </conditionalFormatting>
  <conditionalFormatting sqref="C93">
    <cfRule type="expression" dxfId="3244" priority="996">
      <formula>B93&gt;E93</formula>
    </cfRule>
  </conditionalFormatting>
  <conditionalFormatting sqref="B93">
    <cfRule type="cellIs" dxfId="3243" priority="995" operator="greaterThan">
      <formula>E93</formula>
    </cfRule>
  </conditionalFormatting>
  <conditionalFormatting sqref="E93">
    <cfRule type="cellIs" dxfId="3242" priority="994" operator="greaterThan">
      <formula>B93</formula>
    </cfRule>
  </conditionalFormatting>
  <conditionalFormatting sqref="D94">
    <cfRule type="expression" dxfId="3241" priority="993">
      <formula>E94&gt;B94</formula>
    </cfRule>
  </conditionalFormatting>
  <conditionalFormatting sqref="C94">
    <cfRule type="expression" dxfId="3240" priority="992">
      <formula>B94&gt;E94</formula>
    </cfRule>
  </conditionalFormatting>
  <conditionalFormatting sqref="B94">
    <cfRule type="cellIs" dxfId="3239" priority="991" operator="greaterThan">
      <formula>E94</formula>
    </cfRule>
  </conditionalFormatting>
  <conditionalFormatting sqref="E94">
    <cfRule type="cellIs" dxfId="3238" priority="990" operator="greaterThan">
      <formula>B94</formula>
    </cfRule>
  </conditionalFormatting>
  <conditionalFormatting sqref="D95">
    <cfRule type="expression" dxfId="3237" priority="989">
      <formula>E95&gt;B95</formula>
    </cfRule>
  </conditionalFormatting>
  <conditionalFormatting sqref="C95">
    <cfRule type="expression" dxfId="3236" priority="988">
      <formula>B95&gt;E95</formula>
    </cfRule>
  </conditionalFormatting>
  <conditionalFormatting sqref="B95">
    <cfRule type="cellIs" dxfId="3235" priority="987" operator="greaterThan">
      <formula>E95</formula>
    </cfRule>
  </conditionalFormatting>
  <conditionalFormatting sqref="E95">
    <cfRule type="cellIs" dxfId="3234" priority="986" operator="greaterThan">
      <formula>B95</formula>
    </cfRule>
  </conditionalFormatting>
  <conditionalFormatting sqref="D96">
    <cfRule type="expression" dxfId="3233" priority="985">
      <formula>E96&gt;B96</formula>
    </cfRule>
  </conditionalFormatting>
  <conditionalFormatting sqref="C96">
    <cfRule type="expression" dxfId="3232" priority="984">
      <formula>B96&gt;E96</formula>
    </cfRule>
  </conditionalFormatting>
  <conditionalFormatting sqref="B96">
    <cfRule type="cellIs" dxfId="3231" priority="983" operator="greaterThan">
      <formula>E96</formula>
    </cfRule>
  </conditionalFormatting>
  <conditionalFormatting sqref="E96">
    <cfRule type="cellIs" dxfId="3230" priority="982" operator="greaterThan">
      <formula>B96</formula>
    </cfRule>
  </conditionalFormatting>
  <conditionalFormatting sqref="D97">
    <cfRule type="expression" dxfId="3229" priority="981">
      <formula>E97&gt;B97</formula>
    </cfRule>
  </conditionalFormatting>
  <conditionalFormatting sqref="C97">
    <cfRule type="expression" dxfId="3228" priority="980">
      <formula>B97&gt;E97</formula>
    </cfRule>
  </conditionalFormatting>
  <conditionalFormatting sqref="B97">
    <cfRule type="cellIs" dxfId="3227" priority="979" operator="greaterThan">
      <formula>E97</formula>
    </cfRule>
  </conditionalFormatting>
  <conditionalFormatting sqref="E97">
    <cfRule type="cellIs" dxfId="3226" priority="978" operator="greaterThan">
      <formula>B97</formula>
    </cfRule>
  </conditionalFormatting>
  <conditionalFormatting sqref="D98">
    <cfRule type="expression" dxfId="3225" priority="977">
      <formula>E98&gt;B98</formula>
    </cfRule>
  </conditionalFormatting>
  <conditionalFormatting sqref="C98">
    <cfRule type="expression" dxfId="3224" priority="976">
      <formula>B98&gt;E98</formula>
    </cfRule>
  </conditionalFormatting>
  <conditionalFormatting sqref="B98">
    <cfRule type="cellIs" dxfId="3223" priority="975" operator="greaterThan">
      <formula>E98</formula>
    </cfRule>
  </conditionalFormatting>
  <conditionalFormatting sqref="E98">
    <cfRule type="cellIs" dxfId="3222" priority="974" operator="greaterThan">
      <formula>B98</formula>
    </cfRule>
  </conditionalFormatting>
  <conditionalFormatting sqref="D99">
    <cfRule type="expression" dxfId="3221" priority="973">
      <formula>E99&gt;B99</formula>
    </cfRule>
  </conditionalFormatting>
  <conditionalFormatting sqref="C99">
    <cfRule type="expression" dxfId="3220" priority="972">
      <formula>B99&gt;E99</formula>
    </cfRule>
  </conditionalFormatting>
  <conditionalFormatting sqref="B99">
    <cfRule type="cellIs" dxfId="3219" priority="971" operator="greaterThan">
      <formula>E99</formula>
    </cfRule>
  </conditionalFormatting>
  <conditionalFormatting sqref="E99">
    <cfRule type="cellIs" dxfId="3218" priority="970" operator="greaterThan">
      <formula>B99</formula>
    </cfRule>
  </conditionalFormatting>
  <conditionalFormatting sqref="D100">
    <cfRule type="expression" dxfId="3217" priority="969">
      <formula>E100&gt;B100</formula>
    </cfRule>
  </conditionalFormatting>
  <conditionalFormatting sqref="C100">
    <cfRule type="expression" dxfId="3216" priority="968">
      <formula>B100&gt;E100</formula>
    </cfRule>
  </conditionalFormatting>
  <conditionalFormatting sqref="B100">
    <cfRule type="cellIs" dxfId="3215" priority="967" operator="greaterThan">
      <formula>E100</formula>
    </cfRule>
  </conditionalFormatting>
  <conditionalFormatting sqref="E100">
    <cfRule type="cellIs" dxfId="3214" priority="966" operator="greaterThan">
      <formula>B100</formula>
    </cfRule>
  </conditionalFormatting>
  <conditionalFormatting sqref="D101">
    <cfRule type="expression" dxfId="3213" priority="965">
      <formula>E101&gt;B101</formula>
    </cfRule>
  </conditionalFormatting>
  <conditionalFormatting sqref="C101">
    <cfRule type="expression" dxfId="3212" priority="964">
      <formula>B101&gt;E101</formula>
    </cfRule>
  </conditionalFormatting>
  <conditionalFormatting sqref="B101">
    <cfRule type="cellIs" dxfId="3211" priority="963" operator="greaterThan">
      <formula>E101</formula>
    </cfRule>
  </conditionalFormatting>
  <conditionalFormatting sqref="E101">
    <cfRule type="cellIs" dxfId="3210" priority="962" operator="greaterThan">
      <formula>B101</formula>
    </cfRule>
  </conditionalFormatting>
  <conditionalFormatting sqref="D102">
    <cfRule type="expression" dxfId="3209" priority="961">
      <formula>E102&gt;B102</formula>
    </cfRule>
  </conditionalFormatting>
  <conditionalFormatting sqref="C102">
    <cfRule type="expression" dxfId="3208" priority="960">
      <formula>B102&gt;E102</formula>
    </cfRule>
  </conditionalFormatting>
  <conditionalFormatting sqref="B102">
    <cfRule type="cellIs" dxfId="3207" priority="959" operator="greaterThan">
      <formula>E102</formula>
    </cfRule>
  </conditionalFormatting>
  <conditionalFormatting sqref="E102">
    <cfRule type="cellIs" dxfId="3206" priority="958" operator="greaterThan">
      <formula>B102</formula>
    </cfRule>
  </conditionalFormatting>
  <conditionalFormatting sqref="D103">
    <cfRule type="expression" dxfId="3205" priority="957">
      <formula>E103&gt;B103</formula>
    </cfRule>
  </conditionalFormatting>
  <conditionalFormatting sqref="C103">
    <cfRule type="expression" dxfId="3204" priority="956">
      <formula>B103&gt;E103</formula>
    </cfRule>
  </conditionalFormatting>
  <conditionalFormatting sqref="B103">
    <cfRule type="cellIs" dxfId="3203" priority="955" operator="greaterThan">
      <formula>E103</formula>
    </cfRule>
  </conditionalFormatting>
  <conditionalFormatting sqref="E103">
    <cfRule type="cellIs" dxfId="3202" priority="954" operator="greaterThan">
      <formula>B103</formula>
    </cfRule>
  </conditionalFormatting>
  <conditionalFormatting sqref="D104">
    <cfRule type="expression" dxfId="3201" priority="953">
      <formula>E104&gt;B104</formula>
    </cfRule>
  </conditionalFormatting>
  <conditionalFormatting sqref="C104">
    <cfRule type="expression" dxfId="3200" priority="952">
      <formula>B104&gt;E104</formula>
    </cfRule>
  </conditionalFormatting>
  <conditionalFormatting sqref="B104">
    <cfRule type="cellIs" dxfId="3199" priority="951" operator="greaterThan">
      <formula>E104</formula>
    </cfRule>
  </conditionalFormatting>
  <conditionalFormatting sqref="E104">
    <cfRule type="cellIs" dxfId="3198" priority="950" operator="greaterThan">
      <formula>B104</formula>
    </cfRule>
  </conditionalFormatting>
  <conditionalFormatting sqref="D105">
    <cfRule type="expression" dxfId="3197" priority="949">
      <formula>E105&gt;B105</formula>
    </cfRule>
  </conditionalFormatting>
  <conditionalFormatting sqref="C105">
    <cfRule type="expression" dxfId="3196" priority="948">
      <formula>B105&gt;E105</formula>
    </cfRule>
  </conditionalFormatting>
  <conditionalFormatting sqref="B105">
    <cfRule type="cellIs" dxfId="3195" priority="947" operator="greaterThan">
      <formula>E105</formula>
    </cfRule>
  </conditionalFormatting>
  <conditionalFormatting sqref="E105">
    <cfRule type="cellIs" dxfId="3194" priority="946" operator="greaterThan">
      <formula>B105</formula>
    </cfRule>
  </conditionalFormatting>
  <conditionalFormatting sqref="D106">
    <cfRule type="expression" dxfId="3193" priority="945">
      <formula>E106&gt;B106</formula>
    </cfRule>
  </conditionalFormatting>
  <conditionalFormatting sqref="C106">
    <cfRule type="expression" dxfId="3192" priority="944">
      <formula>B106&gt;E106</formula>
    </cfRule>
  </conditionalFormatting>
  <conditionalFormatting sqref="B106">
    <cfRule type="cellIs" dxfId="3191" priority="943" operator="greaterThan">
      <formula>E106</formula>
    </cfRule>
  </conditionalFormatting>
  <conditionalFormatting sqref="E106">
    <cfRule type="cellIs" dxfId="3190" priority="942" operator="greaterThan">
      <formula>B106</formula>
    </cfRule>
  </conditionalFormatting>
  <conditionalFormatting sqref="D107">
    <cfRule type="expression" dxfId="3189" priority="941">
      <formula>E107&gt;B107</formula>
    </cfRule>
  </conditionalFormatting>
  <conditionalFormatting sqref="C107">
    <cfRule type="expression" dxfId="3188" priority="940">
      <formula>B107&gt;E107</formula>
    </cfRule>
  </conditionalFormatting>
  <conditionalFormatting sqref="B107">
    <cfRule type="cellIs" dxfId="3187" priority="939" operator="greaterThan">
      <formula>E107</formula>
    </cfRule>
  </conditionalFormatting>
  <conditionalFormatting sqref="E107">
    <cfRule type="cellIs" dxfId="3186" priority="938" operator="greaterThan">
      <formula>B107</formula>
    </cfRule>
  </conditionalFormatting>
  <conditionalFormatting sqref="D108">
    <cfRule type="expression" dxfId="3185" priority="937">
      <formula>E108&gt;B108</formula>
    </cfRule>
  </conditionalFormatting>
  <conditionalFormatting sqref="C108">
    <cfRule type="expression" dxfId="3184" priority="936">
      <formula>B108&gt;E108</formula>
    </cfRule>
  </conditionalFormatting>
  <conditionalFormatting sqref="B108">
    <cfRule type="cellIs" dxfId="3183" priority="935" operator="greaterThan">
      <formula>E108</formula>
    </cfRule>
  </conditionalFormatting>
  <conditionalFormatting sqref="E108">
    <cfRule type="cellIs" dxfId="3182" priority="934" operator="greaterThan">
      <formula>B108</formula>
    </cfRule>
  </conditionalFormatting>
  <conditionalFormatting sqref="D109">
    <cfRule type="expression" dxfId="3181" priority="933">
      <formula>E109&gt;B109</formula>
    </cfRule>
  </conditionalFormatting>
  <conditionalFormatting sqref="C109">
    <cfRule type="expression" dxfId="3180" priority="932">
      <formula>B109&gt;E109</formula>
    </cfRule>
  </conditionalFormatting>
  <conditionalFormatting sqref="B109">
    <cfRule type="cellIs" dxfId="3179" priority="931" operator="greaterThan">
      <formula>E109</formula>
    </cfRule>
  </conditionalFormatting>
  <conditionalFormatting sqref="E109">
    <cfRule type="cellIs" dxfId="3178" priority="930" operator="greaterThan">
      <formula>B109</formula>
    </cfRule>
  </conditionalFormatting>
  <conditionalFormatting sqref="D110">
    <cfRule type="expression" dxfId="3177" priority="929">
      <formula>E110&gt;B110</formula>
    </cfRule>
  </conditionalFormatting>
  <conditionalFormatting sqref="C110">
    <cfRule type="expression" dxfId="3176" priority="928">
      <formula>B110&gt;E110</formula>
    </cfRule>
  </conditionalFormatting>
  <conditionalFormatting sqref="B110">
    <cfRule type="cellIs" dxfId="3175" priority="927" operator="greaterThan">
      <formula>E110</formula>
    </cfRule>
  </conditionalFormatting>
  <conditionalFormatting sqref="E110">
    <cfRule type="cellIs" dxfId="3174" priority="926" operator="greaterThan">
      <formula>B110</formula>
    </cfRule>
  </conditionalFormatting>
  <conditionalFormatting sqref="D111">
    <cfRule type="expression" dxfId="3173" priority="925">
      <formula>E111&gt;B111</formula>
    </cfRule>
  </conditionalFormatting>
  <conditionalFormatting sqref="C111">
    <cfRule type="expression" dxfId="3172" priority="924">
      <formula>B111&gt;E111</formula>
    </cfRule>
  </conditionalFormatting>
  <conditionalFormatting sqref="B111">
    <cfRule type="cellIs" dxfId="3171" priority="923" operator="greaterThan">
      <formula>E111</formula>
    </cfRule>
  </conditionalFormatting>
  <conditionalFormatting sqref="E111">
    <cfRule type="cellIs" dxfId="3170" priority="922" operator="greaterThan">
      <formula>B111</formula>
    </cfRule>
  </conditionalFormatting>
  <conditionalFormatting sqref="D112">
    <cfRule type="expression" dxfId="3169" priority="921">
      <formula>E112&gt;B112</formula>
    </cfRule>
  </conditionalFormatting>
  <conditionalFormatting sqref="C112">
    <cfRule type="expression" dxfId="3168" priority="920">
      <formula>B112&gt;E112</formula>
    </cfRule>
  </conditionalFormatting>
  <conditionalFormatting sqref="B112">
    <cfRule type="cellIs" dxfId="3167" priority="919" operator="greaterThan">
      <formula>E112</formula>
    </cfRule>
  </conditionalFormatting>
  <conditionalFormatting sqref="E112">
    <cfRule type="cellIs" dxfId="3166" priority="918" operator="greaterThan">
      <formula>B112</formula>
    </cfRule>
  </conditionalFormatting>
  <conditionalFormatting sqref="D113">
    <cfRule type="expression" dxfId="3165" priority="917">
      <formula>E113&gt;B113</formula>
    </cfRule>
  </conditionalFormatting>
  <conditionalFormatting sqref="C113">
    <cfRule type="expression" dxfId="3164" priority="916">
      <formula>B113&gt;E113</formula>
    </cfRule>
  </conditionalFormatting>
  <conditionalFormatting sqref="B113">
    <cfRule type="cellIs" dxfId="3163" priority="915" operator="greaterThan">
      <formula>E113</formula>
    </cfRule>
  </conditionalFormatting>
  <conditionalFormatting sqref="E113">
    <cfRule type="cellIs" dxfId="3162" priority="914" operator="greaterThan">
      <formula>B113</formula>
    </cfRule>
  </conditionalFormatting>
  <conditionalFormatting sqref="D114">
    <cfRule type="expression" dxfId="3161" priority="913">
      <formula>E114&gt;B114</formula>
    </cfRule>
  </conditionalFormatting>
  <conditionalFormatting sqref="C114">
    <cfRule type="expression" dxfId="3160" priority="912">
      <formula>B114&gt;E114</formula>
    </cfRule>
  </conditionalFormatting>
  <conditionalFormatting sqref="B114">
    <cfRule type="cellIs" dxfId="3159" priority="911" operator="greaterThan">
      <formula>E114</formula>
    </cfRule>
  </conditionalFormatting>
  <conditionalFormatting sqref="E114">
    <cfRule type="cellIs" dxfId="3158" priority="910" operator="greaterThan">
      <formula>B114</formula>
    </cfRule>
  </conditionalFormatting>
  <conditionalFormatting sqref="D115">
    <cfRule type="expression" dxfId="3157" priority="909">
      <formula>E115&gt;B115</formula>
    </cfRule>
  </conditionalFormatting>
  <conditionalFormatting sqref="C115">
    <cfRule type="expression" dxfId="3156" priority="908">
      <formula>B115&gt;E115</formula>
    </cfRule>
  </conditionalFormatting>
  <conditionalFormatting sqref="B115">
    <cfRule type="cellIs" dxfId="3155" priority="907" operator="greaterThan">
      <formula>E115</formula>
    </cfRule>
  </conditionalFormatting>
  <conditionalFormatting sqref="E115">
    <cfRule type="cellIs" dxfId="3154" priority="906" operator="greaterThan">
      <formula>B115</formula>
    </cfRule>
  </conditionalFormatting>
  <conditionalFormatting sqref="D116">
    <cfRule type="expression" dxfId="3153" priority="905">
      <formula>E116&gt;B116</formula>
    </cfRule>
  </conditionalFormatting>
  <conditionalFormatting sqref="C116">
    <cfRule type="expression" dxfId="3152" priority="904">
      <formula>B116&gt;E116</formula>
    </cfRule>
  </conditionalFormatting>
  <conditionalFormatting sqref="B116">
    <cfRule type="cellIs" dxfId="3151" priority="903" operator="greaterThan">
      <formula>E116</formula>
    </cfRule>
  </conditionalFormatting>
  <conditionalFormatting sqref="E116">
    <cfRule type="cellIs" dxfId="3150" priority="902" operator="greaterThan">
      <formula>B116</formula>
    </cfRule>
  </conditionalFormatting>
  <conditionalFormatting sqref="D117">
    <cfRule type="expression" dxfId="3149" priority="901">
      <formula>E117&gt;B117</formula>
    </cfRule>
  </conditionalFormatting>
  <conditionalFormatting sqref="C117">
    <cfRule type="expression" dxfId="3148" priority="900">
      <formula>B117&gt;E117</formula>
    </cfRule>
  </conditionalFormatting>
  <conditionalFormatting sqref="B117">
    <cfRule type="cellIs" dxfId="3147" priority="899" operator="greaterThan">
      <formula>E117</formula>
    </cfRule>
  </conditionalFormatting>
  <conditionalFormatting sqref="E117">
    <cfRule type="cellIs" dxfId="3146" priority="898" operator="greaterThan">
      <formula>B117</formula>
    </cfRule>
  </conditionalFormatting>
  <conditionalFormatting sqref="D118">
    <cfRule type="expression" dxfId="3145" priority="897">
      <formula>E118&gt;B118</formula>
    </cfRule>
  </conditionalFormatting>
  <conditionalFormatting sqref="C118">
    <cfRule type="expression" dxfId="3144" priority="896">
      <formula>B118&gt;E118</formula>
    </cfRule>
  </conditionalFormatting>
  <conditionalFormatting sqref="B118">
    <cfRule type="cellIs" dxfId="3143" priority="895" operator="greaterThan">
      <formula>E118</formula>
    </cfRule>
  </conditionalFormatting>
  <conditionalFormatting sqref="E118">
    <cfRule type="cellIs" dxfId="3142" priority="894" operator="greaterThan">
      <formula>B118</formula>
    </cfRule>
  </conditionalFormatting>
  <conditionalFormatting sqref="D119">
    <cfRule type="expression" dxfId="3141" priority="893">
      <formula>E119&gt;B119</formula>
    </cfRule>
  </conditionalFormatting>
  <conditionalFormatting sqref="C119">
    <cfRule type="expression" dxfId="3140" priority="892">
      <formula>B119&gt;E119</formula>
    </cfRule>
  </conditionalFormatting>
  <conditionalFormatting sqref="B119">
    <cfRule type="cellIs" dxfId="3139" priority="891" operator="greaterThan">
      <formula>E119</formula>
    </cfRule>
  </conditionalFormatting>
  <conditionalFormatting sqref="E119">
    <cfRule type="cellIs" dxfId="3138" priority="890" operator="greaterThan">
      <formula>B119</formula>
    </cfRule>
  </conditionalFormatting>
  <conditionalFormatting sqref="D120">
    <cfRule type="expression" dxfId="3137" priority="889">
      <formula>E120&gt;B120</formula>
    </cfRule>
  </conditionalFormatting>
  <conditionalFormatting sqref="C120">
    <cfRule type="expression" dxfId="3136" priority="888">
      <formula>B120&gt;E120</formula>
    </cfRule>
  </conditionalFormatting>
  <conditionalFormatting sqref="B120">
    <cfRule type="cellIs" dxfId="3135" priority="887" operator="greaterThan">
      <formula>E120</formula>
    </cfRule>
  </conditionalFormatting>
  <conditionalFormatting sqref="E120">
    <cfRule type="cellIs" dxfId="3134" priority="886" operator="greaterThan">
      <formula>B120</formula>
    </cfRule>
  </conditionalFormatting>
  <conditionalFormatting sqref="D121">
    <cfRule type="expression" dxfId="3133" priority="885">
      <formula>E121&gt;B121</formula>
    </cfRule>
  </conditionalFormatting>
  <conditionalFormatting sqref="C121">
    <cfRule type="expression" dxfId="3132" priority="884">
      <formula>B121&gt;E121</formula>
    </cfRule>
  </conditionalFormatting>
  <conditionalFormatting sqref="B121">
    <cfRule type="cellIs" dxfId="3131" priority="883" operator="greaterThan">
      <formula>E121</formula>
    </cfRule>
  </conditionalFormatting>
  <conditionalFormatting sqref="E121">
    <cfRule type="cellIs" dxfId="3130" priority="882" operator="greaterThan">
      <formula>B121</formula>
    </cfRule>
  </conditionalFormatting>
  <conditionalFormatting sqref="D122">
    <cfRule type="expression" dxfId="3129" priority="881">
      <formula>E122&gt;B122</formula>
    </cfRule>
  </conditionalFormatting>
  <conditionalFormatting sqref="C122">
    <cfRule type="expression" dxfId="3128" priority="880">
      <formula>B122&gt;E122</formula>
    </cfRule>
  </conditionalFormatting>
  <conditionalFormatting sqref="B122">
    <cfRule type="cellIs" dxfId="3127" priority="879" operator="greaterThan">
      <formula>E122</formula>
    </cfRule>
  </conditionalFormatting>
  <conditionalFormatting sqref="E122">
    <cfRule type="cellIs" dxfId="3126" priority="878" operator="greaterThan">
      <formula>B122</formula>
    </cfRule>
  </conditionalFormatting>
  <conditionalFormatting sqref="D123">
    <cfRule type="expression" dxfId="3125" priority="877">
      <formula>E123&gt;B123</formula>
    </cfRule>
  </conditionalFormatting>
  <conditionalFormatting sqref="C123">
    <cfRule type="expression" dxfId="3124" priority="876">
      <formula>B123&gt;E123</formula>
    </cfRule>
  </conditionalFormatting>
  <conditionalFormatting sqref="B123">
    <cfRule type="cellIs" dxfId="3123" priority="875" operator="greaterThan">
      <formula>E123</formula>
    </cfRule>
  </conditionalFormatting>
  <conditionalFormatting sqref="E123">
    <cfRule type="cellIs" dxfId="3122" priority="874" operator="greaterThan">
      <formula>B123</formula>
    </cfRule>
  </conditionalFormatting>
  <conditionalFormatting sqref="D124">
    <cfRule type="expression" dxfId="3121" priority="873">
      <formula>E124&gt;B124</formula>
    </cfRule>
  </conditionalFormatting>
  <conditionalFormatting sqref="C124">
    <cfRule type="expression" dxfId="3120" priority="872">
      <formula>B124&gt;E124</formula>
    </cfRule>
  </conditionalFormatting>
  <conditionalFormatting sqref="B124">
    <cfRule type="cellIs" dxfId="3119" priority="871" operator="greaterThan">
      <formula>E124</formula>
    </cfRule>
  </conditionalFormatting>
  <conditionalFormatting sqref="E124">
    <cfRule type="cellIs" dxfId="3118" priority="870" operator="greaterThan">
      <formula>B124</formula>
    </cfRule>
  </conditionalFormatting>
  <conditionalFormatting sqref="D125">
    <cfRule type="expression" dxfId="3117" priority="869">
      <formula>E125&gt;B125</formula>
    </cfRule>
  </conditionalFormatting>
  <conditionalFormatting sqref="C125">
    <cfRule type="expression" dxfId="3116" priority="868">
      <formula>B125&gt;E125</formula>
    </cfRule>
  </conditionalFormatting>
  <conditionalFormatting sqref="B125">
    <cfRule type="cellIs" dxfId="3115" priority="867" operator="greaterThan">
      <formula>E125</formula>
    </cfRule>
  </conditionalFormatting>
  <conditionalFormatting sqref="E125">
    <cfRule type="cellIs" dxfId="3114" priority="866" operator="greaterThan">
      <formula>B125</formula>
    </cfRule>
  </conditionalFormatting>
  <conditionalFormatting sqref="D126">
    <cfRule type="expression" dxfId="3113" priority="865">
      <formula>E126&gt;B126</formula>
    </cfRule>
  </conditionalFormatting>
  <conditionalFormatting sqref="C126">
    <cfRule type="expression" dxfId="3112" priority="864">
      <formula>B126&gt;E126</formula>
    </cfRule>
  </conditionalFormatting>
  <conditionalFormatting sqref="B126">
    <cfRule type="cellIs" dxfId="3111" priority="863" operator="greaterThan">
      <formula>E126</formula>
    </cfRule>
  </conditionalFormatting>
  <conditionalFormatting sqref="E126">
    <cfRule type="cellIs" dxfId="3110" priority="862" operator="greaterThan">
      <formula>B126</formula>
    </cfRule>
  </conditionalFormatting>
  <conditionalFormatting sqref="D127">
    <cfRule type="expression" dxfId="3109" priority="861">
      <formula>E127&gt;B127</formula>
    </cfRule>
  </conditionalFormatting>
  <conditionalFormatting sqref="C127">
    <cfRule type="expression" dxfId="3108" priority="860">
      <formula>B127&gt;E127</formula>
    </cfRule>
  </conditionalFormatting>
  <conditionalFormatting sqref="B127">
    <cfRule type="cellIs" dxfId="3107" priority="859" operator="greaterThan">
      <formula>E127</formula>
    </cfRule>
  </conditionalFormatting>
  <conditionalFormatting sqref="E127">
    <cfRule type="cellIs" dxfId="3106" priority="858" operator="greaterThan">
      <formula>B127</formula>
    </cfRule>
  </conditionalFormatting>
  <conditionalFormatting sqref="D128">
    <cfRule type="expression" dxfId="3105" priority="857">
      <formula>E128&gt;B128</formula>
    </cfRule>
  </conditionalFormatting>
  <conditionalFormatting sqref="C128">
    <cfRule type="expression" dxfId="3104" priority="856">
      <formula>B128&gt;E128</formula>
    </cfRule>
  </conditionalFormatting>
  <conditionalFormatting sqref="B128">
    <cfRule type="cellIs" dxfId="3103" priority="855" operator="greaterThan">
      <formula>E128</formula>
    </cfRule>
  </conditionalFormatting>
  <conditionalFormatting sqref="E128">
    <cfRule type="cellIs" dxfId="3102" priority="854" operator="greaterThan">
      <formula>B128</formula>
    </cfRule>
  </conditionalFormatting>
  <conditionalFormatting sqref="D129">
    <cfRule type="expression" dxfId="3101" priority="853">
      <formula>E129&gt;B129</formula>
    </cfRule>
  </conditionalFormatting>
  <conditionalFormatting sqref="C129">
    <cfRule type="expression" dxfId="3100" priority="852">
      <formula>B129&gt;E129</formula>
    </cfRule>
  </conditionalFormatting>
  <conditionalFormatting sqref="B129">
    <cfRule type="cellIs" dxfId="3099" priority="851" operator="greaterThan">
      <formula>E129</formula>
    </cfRule>
  </conditionalFormatting>
  <conditionalFormatting sqref="E129">
    <cfRule type="cellIs" dxfId="3098" priority="850" operator="greaterThan">
      <formula>B129</formula>
    </cfRule>
  </conditionalFormatting>
  <conditionalFormatting sqref="D130">
    <cfRule type="expression" dxfId="3097" priority="849">
      <formula>E130&gt;B130</formula>
    </cfRule>
  </conditionalFormatting>
  <conditionalFormatting sqref="C130">
    <cfRule type="expression" dxfId="3096" priority="848">
      <formula>B130&gt;E130</formula>
    </cfRule>
  </conditionalFormatting>
  <conditionalFormatting sqref="B130">
    <cfRule type="cellIs" dxfId="3095" priority="847" operator="greaterThan">
      <formula>E130</formula>
    </cfRule>
  </conditionalFormatting>
  <conditionalFormatting sqref="E130">
    <cfRule type="cellIs" dxfId="3094" priority="846" operator="greaterThan">
      <formula>B130</formula>
    </cfRule>
  </conditionalFormatting>
  <conditionalFormatting sqref="D131">
    <cfRule type="expression" dxfId="3093" priority="845">
      <formula>E131&gt;B131</formula>
    </cfRule>
  </conditionalFormatting>
  <conditionalFormatting sqref="C131">
    <cfRule type="expression" dxfId="3092" priority="844">
      <formula>B131&gt;E131</formula>
    </cfRule>
  </conditionalFormatting>
  <conditionalFormatting sqref="B131">
    <cfRule type="cellIs" dxfId="3091" priority="843" operator="greaterThan">
      <formula>E131</formula>
    </cfRule>
  </conditionalFormatting>
  <conditionalFormatting sqref="E131">
    <cfRule type="cellIs" dxfId="3090" priority="842" operator="greaterThan">
      <formula>B131</formula>
    </cfRule>
  </conditionalFormatting>
  <conditionalFormatting sqref="D132">
    <cfRule type="expression" dxfId="3089" priority="841">
      <formula>E132&gt;B132</formula>
    </cfRule>
  </conditionalFormatting>
  <conditionalFormatting sqref="C132">
    <cfRule type="expression" dxfId="3088" priority="840">
      <formula>B132&gt;E132</formula>
    </cfRule>
  </conditionalFormatting>
  <conditionalFormatting sqref="B132">
    <cfRule type="cellIs" dxfId="3087" priority="839" operator="greaterThan">
      <formula>E132</formula>
    </cfRule>
  </conditionalFormatting>
  <conditionalFormatting sqref="E132">
    <cfRule type="cellIs" dxfId="3086" priority="838" operator="greaterThan">
      <formula>B132</formula>
    </cfRule>
  </conditionalFormatting>
  <conditionalFormatting sqref="D133">
    <cfRule type="expression" dxfId="3085" priority="837">
      <formula>E133&gt;B133</formula>
    </cfRule>
  </conditionalFormatting>
  <conditionalFormatting sqref="C133">
    <cfRule type="expression" dxfId="3084" priority="836">
      <formula>B133&gt;E133</formula>
    </cfRule>
  </conditionalFormatting>
  <conditionalFormatting sqref="B133">
    <cfRule type="cellIs" dxfId="3083" priority="835" operator="greaterThan">
      <formula>E133</formula>
    </cfRule>
  </conditionalFormatting>
  <conditionalFormatting sqref="E133">
    <cfRule type="cellIs" dxfId="3082" priority="834" operator="greaterThan">
      <formula>B133</formula>
    </cfRule>
  </conditionalFormatting>
  <conditionalFormatting sqref="D134">
    <cfRule type="expression" dxfId="3081" priority="833">
      <formula>E134&gt;B134</formula>
    </cfRule>
  </conditionalFormatting>
  <conditionalFormatting sqref="C134">
    <cfRule type="expression" dxfId="3080" priority="832">
      <formula>B134&gt;E134</formula>
    </cfRule>
  </conditionalFormatting>
  <conditionalFormatting sqref="B134">
    <cfRule type="cellIs" dxfId="3079" priority="831" operator="greaterThan">
      <formula>E134</formula>
    </cfRule>
  </conditionalFormatting>
  <conditionalFormatting sqref="E134">
    <cfRule type="cellIs" dxfId="3078" priority="830" operator="greaterThan">
      <formula>B134</formula>
    </cfRule>
  </conditionalFormatting>
  <conditionalFormatting sqref="D135">
    <cfRule type="expression" dxfId="3077" priority="829">
      <formula>E135&gt;B135</formula>
    </cfRule>
  </conditionalFormatting>
  <conditionalFormatting sqref="C135">
    <cfRule type="expression" dxfId="3076" priority="828">
      <formula>B135&gt;E135</formula>
    </cfRule>
  </conditionalFormatting>
  <conditionalFormatting sqref="B135">
    <cfRule type="cellIs" dxfId="3075" priority="827" operator="greaterThan">
      <formula>E135</formula>
    </cfRule>
  </conditionalFormatting>
  <conditionalFormatting sqref="E135">
    <cfRule type="cellIs" dxfId="3074" priority="826" operator="greaterThan">
      <formula>B135</formula>
    </cfRule>
  </conditionalFormatting>
  <conditionalFormatting sqref="D136">
    <cfRule type="expression" dxfId="3073" priority="825">
      <formula>E136&gt;B136</formula>
    </cfRule>
  </conditionalFormatting>
  <conditionalFormatting sqref="C136">
    <cfRule type="expression" dxfId="3072" priority="824">
      <formula>B136&gt;E136</formula>
    </cfRule>
  </conditionalFormatting>
  <conditionalFormatting sqref="B136">
    <cfRule type="cellIs" dxfId="3071" priority="823" operator="greaterThan">
      <formula>E136</formula>
    </cfRule>
  </conditionalFormatting>
  <conditionalFormatting sqref="E136">
    <cfRule type="cellIs" dxfId="3070" priority="822" operator="greaterThan">
      <formula>B136</formula>
    </cfRule>
  </conditionalFormatting>
  <conditionalFormatting sqref="D137">
    <cfRule type="expression" dxfId="3069" priority="821">
      <formula>E137&gt;B137</formula>
    </cfRule>
  </conditionalFormatting>
  <conditionalFormatting sqref="C137">
    <cfRule type="expression" dxfId="3068" priority="820">
      <formula>B137&gt;E137</formula>
    </cfRule>
  </conditionalFormatting>
  <conditionalFormatting sqref="B137">
    <cfRule type="cellIs" dxfId="3067" priority="819" operator="greaterThan">
      <formula>E137</formula>
    </cfRule>
  </conditionalFormatting>
  <conditionalFormatting sqref="E137">
    <cfRule type="cellIs" dxfId="3066" priority="818" operator="greaterThan">
      <formula>B137</formula>
    </cfRule>
  </conditionalFormatting>
  <conditionalFormatting sqref="D138">
    <cfRule type="expression" dxfId="3065" priority="817">
      <formula>E138&gt;B138</formula>
    </cfRule>
  </conditionalFormatting>
  <conditionalFormatting sqref="C138">
    <cfRule type="expression" dxfId="3064" priority="816">
      <formula>B138&gt;E138</formula>
    </cfRule>
  </conditionalFormatting>
  <conditionalFormatting sqref="B138">
    <cfRule type="cellIs" dxfId="3063" priority="815" operator="greaterThan">
      <formula>E138</formula>
    </cfRule>
  </conditionalFormatting>
  <conditionalFormatting sqref="E138">
    <cfRule type="cellIs" dxfId="3062" priority="814" operator="greaterThan">
      <formula>B138</formula>
    </cfRule>
  </conditionalFormatting>
  <conditionalFormatting sqref="D139">
    <cfRule type="expression" dxfId="3061" priority="813">
      <formula>E139&gt;B139</formula>
    </cfRule>
  </conditionalFormatting>
  <conditionalFormatting sqref="C139">
    <cfRule type="expression" dxfId="3060" priority="812">
      <formula>B139&gt;E139</formula>
    </cfRule>
  </conditionalFormatting>
  <conditionalFormatting sqref="B139">
    <cfRule type="cellIs" dxfId="3059" priority="811" operator="greaterThan">
      <formula>E139</formula>
    </cfRule>
  </conditionalFormatting>
  <conditionalFormatting sqref="E139">
    <cfRule type="cellIs" dxfId="3058" priority="810" operator="greaterThan">
      <formula>B139</formula>
    </cfRule>
  </conditionalFormatting>
  <conditionalFormatting sqref="D140">
    <cfRule type="expression" dxfId="3057" priority="809">
      <formula>E140&gt;B140</formula>
    </cfRule>
  </conditionalFormatting>
  <conditionalFormatting sqref="C140">
    <cfRule type="expression" dxfId="3056" priority="808">
      <formula>B140&gt;E140</formula>
    </cfRule>
  </conditionalFormatting>
  <conditionalFormatting sqref="B140">
    <cfRule type="cellIs" dxfId="3055" priority="807" operator="greaterThan">
      <formula>E140</formula>
    </cfRule>
  </conditionalFormatting>
  <conditionalFormatting sqref="E140">
    <cfRule type="cellIs" dxfId="3054" priority="806" operator="greaterThan">
      <formula>B140</formula>
    </cfRule>
  </conditionalFormatting>
  <conditionalFormatting sqref="D141">
    <cfRule type="expression" dxfId="3053" priority="805">
      <formula>E141&gt;B141</formula>
    </cfRule>
  </conditionalFormatting>
  <conditionalFormatting sqref="C141">
    <cfRule type="expression" dxfId="3052" priority="804">
      <formula>B141&gt;E141</formula>
    </cfRule>
  </conditionalFormatting>
  <conditionalFormatting sqref="B141">
    <cfRule type="cellIs" dxfId="3051" priority="803" operator="greaterThan">
      <formula>E141</formula>
    </cfRule>
  </conditionalFormatting>
  <conditionalFormatting sqref="E141">
    <cfRule type="cellIs" dxfId="3050" priority="802" operator="greaterThan">
      <formula>B141</formula>
    </cfRule>
  </conditionalFormatting>
  <conditionalFormatting sqref="D142">
    <cfRule type="expression" dxfId="3049" priority="801">
      <formula>E142&gt;B142</formula>
    </cfRule>
  </conditionalFormatting>
  <conditionalFormatting sqref="C142">
    <cfRule type="expression" dxfId="3048" priority="800">
      <formula>B142&gt;E142</formula>
    </cfRule>
  </conditionalFormatting>
  <conditionalFormatting sqref="B142">
    <cfRule type="cellIs" dxfId="3047" priority="799" operator="greaterThan">
      <formula>E142</formula>
    </cfRule>
  </conditionalFormatting>
  <conditionalFormatting sqref="E142">
    <cfRule type="cellIs" dxfId="3046" priority="798" operator="greaterThan">
      <formula>B142</formula>
    </cfRule>
  </conditionalFormatting>
  <conditionalFormatting sqref="D143">
    <cfRule type="expression" dxfId="3045" priority="797">
      <formula>E143&gt;B143</formula>
    </cfRule>
  </conditionalFormatting>
  <conditionalFormatting sqref="C143">
    <cfRule type="expression" dxfId="3044" priority="796">
      <formula>B143&gt;E143</formula>
    </cfRule>
  </conditionalFormatting>
  <conditionalFormatting sqref="B143">
    <cfRule type="cellIs" dxfId="3043" priority="795" operator="greaterThan">
      <formula>E143</formula>
    </cfRule>
  </conditionalFormatting>
  <conditionalFormatting sqref="E143">
    <cfRule type="cellIs" dxfId="3042" priority="794" operator="greaterThan">
      <formula>B143</formula>
    </cfRule>
  </conditionalFormatting>
  <conditionalFormatting sqref="D144">
    <cfRule type="expression" dxfId="3041" priority="793">
      <formula>E144&gt;B144</formula>
    </cfRule>
  </conditionalFormatting>
  <conditionalFormatting sqref="C144">
    <cfRule type="expression" dxfId="3040" priority="792">
      <formula>B144&gt;E144</formula>
    </cfRule>
  </conditionalFormatting>
  <conditionalFormatting sqref="B144">
    <cfRule type="cellIs" dxfId="3039" priority="791" operator="greaterThan">
      <formula>E144</formula>
    </cfRule>
  </conditionalFormatting>
  <conditionalFormatting sqref="E144">
    <cfRule type="cellIs" dxfId="3038" priority="790" operator="greaterThan">
      <formula>B144</formula>
    </cfRule>
  </conditionalFormatting>
  <conditionalFormatting sqref="D145">
    <cfRule type="expression" dxfId="3037" priority="789">
      <formula>E145&gt;B145</formula>
    </cfRule>
  </conditionalFormatting>
  <conditionalFormatting sqref="C145">
    <cfRule type="expression" dxfId="3036" priority="788">
      <formula>B145&gt;E145</formula>
    </cfRule>
  </conditionalFormatting>
  <conditionalFormatting sqref="B145">
    <cfRule type="cellIs" dxfId="3035" priority="787" operator="greaterThan">
      <formula>E145</formula>
    </cfRule>
  </conditionalFormatting>
  <conditionalFormatting sqref="E145">
    <cfRule type="cellIs" dxfId="3034" priority="786" operator="greaterThan">
      <formula>B145</formula>
    </cfRule>
  </conditionalFormatting>
  <conditionalFormatting sqref="D146">
    <cfRule type="expression" dxfId="3033" priority="785">
      <formula>E146&gt;B146</formula>
    </cfRule>
  </conditionalFormatting>
  <conditionalFormatting sqref="C146">
    <cfRule type="expression" dxfId="3032" priority="784">
      <formula>B146&gt;E146</formula>
    </cfRule>
  </conditionalFormatting>
  <conditionalFormatting sqref="B146">
    <cfRule type="cellIs" dxfId="3031" priority="783" operator="greaterThan">
      <formula>E146</formula>
    </cfRule>
  </conditionalFormatting>
  <conditionalFormatting sqref="E146">
    <cfRule type="cellIs" dxfId="3030" priority="782" operator="greaterThan">
      <formula>B146</formula>
    </cfRule>
  </conditionalFormatting>
  <conditionalFormatting sqref="D147">
    <cfRule type="expression" dxfId="3029" priority="781">
      <formula>E147&gt;B147</formula>
    </cfRule>
  </conditionalFormatting>
  <conditionalFormatting sqref="C147">
    <cfRule type="expression" dxfId="3028" priority="780">
      <formula>B147&gt;E147</formula>
    </cfRule>
  </conditionalFormatting>
  <conditionalFormatting sqref="B147">
    <cfRule type="cellIs" dxfId="3027" priority="779" operator="greaterThan">
      <formula>E147</formula>
    </cfRule>
  </conditionalFormatting>
  <conditionalFormatting sqref="E147">
    <cfRule type="cellIs" dxfId="3026" priority="778" operator="greaterThan">
      <formula>B147</formula>
    </cfRule>
  </conditionalFormatting>
  <conditionalFormatting sqref="D148">
    <cfRule type="expression" dxfId="3025" priority="777">
      <formula>E148&gt;B148</formula>
    </cfRule>
  </conditionalFormatting>
  <conditionalFormatting sqref="C148">
    <cfRule type="expression" dxfId="3024" priority="776">
      <formula>B148&gt;E148</formula>
    </cfRule>
  </conditionalFormatting>
  <conditionalFormatting sqref="B148">
    <cfRule type="cellIs" dxfId="3023" priority="775" operator="greaterThan">
      <formula>E148</formula>
    </cfRule>
  </conditionalFormatting>
  <conditionalFormatting sqref="E148">
    <cfRule type="cellIs" dxfId="3022" priority="774" operator="greaterThan">
      <formula>B148</formula>
    </cfRule>
  </conditionalFormatting>
  <conditionalFormatting sqref="D149">
    <cfRule type="expression" dxfId="3021" priority="773">
      <formula>E149&gt;B149</formula>
    </cfRule>
  </conditionalFormatting>
  <conditionalFormatting sqref="C149">
    <cfRule type="expression" dxfId="3020" priority="772">
      <formula>B149&gt;E149</formula>
    </cfRule>
  </conditionalFormatting>
  <conditionalFormatting sqref="B149">
    <cfRule type="cellIs" dxfId="3019" priority="771" operator="greaterThan">
      <formula>E149</formula>
    </cfRule>
  </conditionalFormatting>
  <conditionalFormatting sqref="E149">
    <cfRule type="cellIs" dxfId="3018" priority="770" operator="greaterThan">
      <formula>B149</formula>
    </cfRule>
  </conditionalFormatting>
  <conditionalFormatting sqref="D150">
    <cfRule type="expression" dxfId="3017" priority="769">
      <formula>E150&gt;B150</formula>
    </cfRule>
  </conditionalFormatting>
  <conditionalFormatting sqref="C150">
    <cfRule type="expression" dxfId="3016" priority="768">
      <formula>B150&gt;E150</formula>
    </cfRule>
  </conditionalFormatting>
  <conditionalFormatting sqref="B150">
    <cfRule type="cellIs" dxfId="3015" priority="767" operator="greaterThan">
      <formula>E150</formula>
    </cfRule>
  </conditionalFormatting>
  <conditionalFormatting sqref="E150">
    <cfRule type="cellIs" dxfId="3014" priority="766" operator="greaterThan">
      <formula>B150</formula>
    </cfRule>
  </conditionalFormatting>
  <conditionalFormatting sqref="D151">
    <cfRule type="expression" dxfId="3013" priority="765">
      <formula>E151&gt;B151</formula>
    </cfRule>
  </conditionalFormatting>
  <conditionalFormatting sqref="C151">
    <cfRule type="expression" dxfId="3012" priority="764">
      <formula>B151&gt;E151</formula>
    </cfRule>
  </conditionalFormatting>
  <conditionalFormatting sqref="B151">
    <cfRule type="cellIs" dxfId="3011" priority="763" operator="greaterThan">
      <formula>E151</formula>
    </cfRule>
  </conditionalFormatting>
  <conditionalFormatting sqref="E151">
    <cfRule type="cellIs" dxfId="3010" priority="762" operator="greaterThan">
      <formula>B151</formula>
    </cfRule>
  </conditionalFormatting>
  <conditionalFormatting sqref="D152">
    <cfRule type="expression" dxfId="3009" priority="761">
      <formula>E152&gt;B152</formula>
    </cfRule>
  </conditionalFormatting>
  <conditionalFormatting sqref="C152">
    <cfRule type="expression" dxfId="3008" priority="760">
      <formula>B152&gt;E152</formula>
    </cfRule>
  </conditionalFormatting>
  <conditionalFormatting sqref="B152">
    <cfRule type="cellIs" dxfId="3007" priority="759" operator="greaterThan">
      <formula>E152</formula>
    </cfRule>
  </conditionalFormatting>
  <conditionalFormatting sqref="E152">
    <cfRule type="cellIs" dxfId="3006" priority="758" operator="greaterThan">
      <formula>B152</formula>
    </cfRule>
  </conditionalFormatting>
  <conditionalFormatting sqref="D153">
    <cfRule type="expression" dxfId="3005" priority="757">
      <formula>E153&gt;B153</formula>
    </cfRule>
  </conditionalFormatting>
  <conditionalFormatting sqref="C153">
    <cfRule type="expression" dxfId="3004" priority="756">
      <formula>B153&gt;E153</formula>
    </cfRule>
  </conditionalFormatting>
  <conditionalFormatting sqref="B153">
    <cfRule type="cellIs" dxfId="3003" priority="755" operator="greaterThan">
      <formula>E153</formula>
    </cfRule>
  </conditionalFormatting>
  <conditionalFormatting sqref="E153">
    <cfRule type="cellIs" dxfId="3002" priority="754" operator="greaterThan">
      <formula>B153</formula>
    </cfRule>
  </conditionalFormatting>
  <conditionalFormatting sqref="D154">
    <cfRule type="expression" dxfId="3001" priority="753">
      <formula>E154&gt;B154</formula>
    </cfRule>
  </conditionalFormatting>
  <conditionalFormatting sqref="C154">
    <cfRule type="expression" dxfId="3000" priority="752">
      <formula>B154&gt;E154</formula>
    </cfRule>
  </conditionalFormatting>
  <conditionalFormatting sqref="B154">
    <cfRule type="cellIs" dxfId="2999" priority="751" operator="greaterThan">
      <formula>E154</formula>
    </cfRule>
  </conditionalFormatting>
  <conditionalFormatting sqref="E154">
    <cfRule type="cellIs" dxfId="2998" priority="750" operator="greaterThan">
      <formula>B154</formula>
    </cfRule>
  </conditionalFormatting>
  <conditionalFormatting sqref="D155">
    <cfRule type="expression" dxfId="2997" priority="749">
      <formula>E155&gt;B155</formula>
    </cfRule>
  </conditionalFormatting>
  <conditionalFormatting sqref="C155">
    <cfRule type="expression" dxfId="2996" priority="748">
      <formula>B155&gt;E155</formula>
    </cfRule>
  </conditionalFormatting>
  <conditionalFormatting sqref="B155">
    <cfRule type="cellIs" dxfId="2995" priority="747" operator="greaterThan">
      <formula>E155</formula>
    </cfRule>
  </conditionalFormatting>
  <conditionalFormatting sqref="E155">
    <cfRule type="cellIs" dxfId="2994" priority="746" operator="greaterThan">
      <formula>B155</formula>
    </cfRule>
  </conditionalFormatting>
  <conditionalFormatting sqref="D156">
    <cfRule type="expression" dxfId="2993" priority="745">
      <formula>E156&gt;B156</formula>
    </cfRule>
  </conditionalFormatting>
  <conditionalFormatting sqref="C156">
    <cfRule type="expression" dxfId="2992" priority="744">
      <formula>B156&gt;E156</formula>
    </cfRule>
  </conditionalFormatting>
  <conditionalFormatting sqref="B156">
    <cfRule type="cellIs" dxfId="2991" priority="743" operator="greaterThan">
      <formula>E156</formula>
    </cfRule>
  </conditionalFormatting>
  <conditionalFormatting sqref="E156">
    <cfRule type="cellIs" dxfId="2990" priority="742" operator="greaterThan">
      <formula>B156</formula>
    </cfRule>
  </conditionalFormatting>
  <conditionalFormatting sqref="D157">
    <cfRule type="expression" dxfId="2989" priority="741">
      <formula>E157&gt;B157</formula>
    </cfRule>
  </conditionalFormatting>
  <conditionalFormatting sqref="C157">
    <cfRule type="expression" dxfId="2988" priority="740">
      <formula>B157&gt;E157</formula>
    </cfRule>
  </conditionalFormatting>
  <conditionalFormatting sqref="B157">
    <cfRule type="cellIs" dxfId="2987" priority="739" operator="greaterThan">
      <formula>E157</formula>
    </cfRule>
  </conditionalFormatting>
  <conditionalFormatting sqref="E157">
    <cfRule type="cellIs" dxfId="2986" priority="738" operator="greaterThan">
      <formula>B157</formula>
    </cfRule>
  </conditionalFormatting>
  <conditionalFormatting sqref="D158">
    <cfRule type="expression" dxfId="2985" priority="737">
      <formula>E158&gt;B158</formula>
    </cfRule>
  </conditionalFormatting>
  <conditionalFormatting sqref="C158">
    <cfRule type="expression" dxfId="2984" priority="736">
      <formula>B158&gt;E158</formula>
    </cfRule>
  </conditionalFormatting>
  <conditionalFormatting sqref="B158">
    <cfRule type="cellIs" dxfId="2983" priority="735" operator="greaterThan">
      <formula>E158</formula>
    </cfRule>
  </conditionalFormatting>
  <conditionalFormatting sqref="E158">
    <cfRule type="cellIs" dxfId="2982" priority="734" operator="greaterThan">
      <formula>B158</formula>
    </cfRule>
  </conditionalFormatting>
  <conditionalFormatting sqref="D159">
    <cfRule type="expression" dxfId="2981" priority="733">
      <formula>E159&gt;B159</formula>
    </cfRule>
  </conditionalFormatting>
  <conditionalFormatting sqref="C159">
    <cfRule type="expression" dxfId="2980" priority="732">
      <formula>B159&gt;E159</formula>
    </cfRule>
  </conditionalFormatting>
  <conditionalFormatting sqref="B159">
    <cfRule type="cellIs" dxfId="2979" priority="731" operator="greaterThan">
      <formula>E159</formula>
    </cfRule>
  </conditionalFormatting>
  <conditionalFormatting sqref="E159">
    <cfRule type="cellIs" dxfId="2978" priority="730" operator="greaterThan">
      <formula>B159</formula>
    </cfRule>
  </conditionalFormatting>
  <conditionalFormatting sqref="D160">
    <cfRule type="expression" dxfId="2977" priority="729">
      <formula>E160&gt;B160</formula>
    </cfRule>
  </conditionalFormatting>
  <conditionalFormatting sqref="C160">
    <cfRule type="expression" dxfId="2976" priority="728">
      <formula>B160&gt;E160</formula>
    </cfRule>
  </conditionalFormatting>
  <conditionalFormatting sqref="B160">
    <cfRule type="cellIs" dxfId="2975" priority="727" operator="greaterThan">
      <formula>E160</formula>
    </cfRule>
  </conditionalFormatting>
  <conditionalFormatting sqref="E160">
    <cfRule type="cellIs" dxfId="2974" priority="726" operator="greaterThan">
      <formula>B160</formula>
    </cfRule>
  </conditionalFormatting>
  <conditionalFormatting sqref="D161">
    <cfRule type="expression" dxfId="2973" priority="725">
      <formula>E161&gt;B161</formula>
    </cfRule>
  </conditionalFormatting>
  <conditionalFormatting sqref="C161">
    <cfRule type="expression" dxfId="2972" priority="724">
      <formula>B161&gt;E161</formula>
    </cfRule>
  </conditionalFormatting>
  <conditionalFormatting sqref="B161">
    <cfRule type="cellIs" dxfId="2971" priority="723" operator="greaterThan">
      <formula>E161</formula>
    </cfRule>
  </conditionalFormatting>
  <conditionalFormatting sqref="E161">
    <cfRule type="cellIs" dxfId="2970" priority="722" operator="greaterThan">
      <formula>B161</formula>
    </cfRule>
  </conditionalFormatting>
  <conditionalFormatting sqref="D162">
    <cfRule type="expression" dxfId="2969" priority="721">
      <formula>E162&gt;B162</formula>
    </cfRule>
  </conditionalFormatting>
  <conditionalFormatting sqref="C162">
    <cfRule type="expression" dxfId="2968" priority="720">
      <formula>B162&gt;E162</formula>
    </cfRule>
  </conditionalFormatting>
  <conditionalFormatting sqref="B162">
    <cfRule type="cellIs" dxfId="2967" priority="719" operator="greaterThan">
      <formula>E162</formula>
    </cfRule>
  </conditionalFormatting>
  <conditionalFormatting sqref="E162">
    <cfRule type="cellIs" dxfId="2966" priority="718" operator="greaterThan">
      <formula>B162</formula>
    </cfRule>
  </conditionalFormatting>
  <conditionalFormatting sqref="D163">
    <cfRule type="expression" dxfId="2965" priority="717">
      <formula>E163&gt;B163</formula>
    </cfRule>
  </conditionalFormatting>
  <conditionalFormatting sqref="C163">
    <cfRule type="expression" dxfId="2964" priority="716">
      <formula>B163&gt;E163</formula>
    </cfRule>
  </conditionalFormatting>
  <conditionalFormatting sqref="B163">
    <cfRule type="cellIs" dxfId="2963" priority="715" operator="greaterThan">
      <formula>E163</formula>
    </cfRule>
  </conditionalFormatting>
  <conditionalFormatting sqref="E163">
    <cfRule type="cellIs" dxfId="2962" priority="714" operator="greaterThan">
      <formula>B163</formula>
    </cfRule>
  </conditionalFormatting>
  <conditionalFormatting sqref="D164 D170 D176 D182 D188 D194">
    <cfRule type="expression" dxfId="2961" priority="713">
      <formula>E164&gt;B164</formula>
    </cfRule>
  </conditionalFormatting>
  <conditionalFormatting sqref="C164 C170 C176 C182 C188 C194">
    <cfRule type="expression" dxfId="2960" priority="712">
      <formula>B164&gt;E164</formula>
    </cfRule>
  </conditionalFormatting>
  <conditionalFormatting sqref="B164 B170 B176 B182 B188 B194">
    <cfRule type="cellIs" dxfId="2959" priority="711" operator="greaterThan">
      <formula>E164</formula>
    </cfRule>
  </conditionalFormatting>
  <conditionalFormatting sqref="E164 E170 E176 E182 E188 E194">
    <cfRule type="cellIs" dxfId="2958" priority="710" operator="greaterThan">
      <formula>B164</formula>
    </cfRule>
  </conditionalFormatting>
  <conditionalFormatting sqref="D165 D171 D177 D183 D189 D195">
    <cfRule type="expression" dxfId="2957" priority="709">
      <formula>E165&gt;B165</formula>
    </cfRule>
  </conditionalFormatting>
  <conditionalFormatting sqref="C165 C171 C177 C183 C189 C195">
    <cfRule type="expression" dxfId="2956" priority="708">
      <formula>B165&gt;E165</formula>
    </cfRule>
  </conditionalFormatting>
  <conditionalFormatting sqref="B165 B171 B177 B183 B189 B195">
    <cfRule type="cellIs" dxfId="2955" priority="707" operator="greaterThan">
      <formula>E165</formula>
    </cfRule>
  </conditionalFormatting>
  <conditionalFormatting sqref="E165 E171 E177 E183 E189 E195">
    <cfRule type="cellIs" dxfId="2954" priority="706" operator="greaterThan">
      <formula>B165</formula>
    </cfRule>
  </conditionalFormatting>
  <conditionalFormatting sqref="D166 D172 D178 D184 D190 D196">
    <cfRule type="expression" dxfId="2953" priority="705">
      <formula>E166&gt;B166</formula>
    </cfRule>
  </conditionalFormatting>
  <conditionalFormatting sqref="C166 C172 C178 C184 C190 C196">
    <cfRule type="expression" dxfId="2952" priority="704">
      <formula>B166&gt;E166</formula>
    </cfRule>
  </conditionalFormatting>
  <conditionalFormatting sqref="B166 B172 B178 B184 B190 B196">
    <cfRule type="cellIs" dxfId="2951" priority="703" operator="greaterThan">
      <formula>E166</formula>
    </cfRule>
  </conditionalFormatting>
  <conditionalFormatting sqref="E166 E172 E178 E184 E190 E196">
    <cfRule type="cellIs" dxfId="2950" priority="702" operator="greaterThan">
      <formula>B166</formula>
    </cfRule>
  </conditionalFormatting>
  <conditionalFormatting sqref="D167 D173 D179 D185 D191 D197">
    <cfRule type="expression" dxfId="2949" priority="701">
      <formula>E167&gt;B167</formula>
    </cfRule>
  </conditionalFormatting>
  <conditionalFormatting sqref="C167 C173 C179 C185 C191 C197">
    <cfRule type="expression" dxfId="2948" priority="700">
      <formula>B167&gt;E167</formula>
    </cfRule>
  </conditionalFormatting>
  <conditionalFormatting sqref="B167 B173 B179 B185 B191 B197">
    <cfRule type="cellIs" dxfId="2947" priority="699" operator="greaterThan">
      <formula>E167</formula>
    </cfRule>
  </conditionalFormatting>
  <conditionalFormatting sqref="E167 E173 E179 E185 E191 E197">
    <cfRule type="cellIs" dxfId="2946" priority="698" operator="greaterThan">
      <formula>B167</formula>
    </cfRule>
  </conditionalFormatting>
  <conditionalFormatting sqref="D168 D174 D180 D186 D192 D198">
    <cfRule type="expression" dxfId="2945" priority="697">
      <formula>E168&gt;B168</formula>
    </cfRule>
  </conditionalFormatting>
  <conditionalFormatting sqref="C168 C174 C180 C186 C192 C198">
    <cfRule type="expression" dxfId="2944" priority="696">
      <formula>B168&gt;E168</formula>
    </cfRule>
  </conditionalFormatting>
  <conditionalFormatting sqref="B168 B174 B180 B186 B192 B198">
    <cfRule type="cellIs" dxfId="2943" priority="695" operator="greaterThan">
      <formula>E168</formula>
    </cfRule>
  </conditionalFormatting>
  <conditionalFormatting sqref="E168 E174 E180 E186 E192 E198">
    <cfRule type="cellIs" dxfId="2942" priority="694" operator="greaterThan">
      <formula>B168</formula>
    </cfRule>
  </conditionalFormatting>
  <conditionalFormatting sqref="D169 D175 D181 D187 D193 D199">
    <cfRule type="expression" dxfId="2941" priority="693">
      <formula>E169&gt;B169</formula>
    </cfRule>
  </conditionalFormatting>
  <conditionalFormatting sqref="C169 C175 C181 C187 C193 C199">
    <cfRule type="expression" dxfId="2940" priority="692">
      <formula>B169&gt;E169</formula>
    </cfRule>
  </conditionalFormatting>
  <conditionalFormatting sqref="B169 B175 B181 B187 B193 B199">
    <cfRule type="cellIs" dxfId="2939" priority="691" operator="greaterThan">
      <formula>E169</formula>
    </cfRule>
  </conditionalFormatting>
  <conditionalFormatting sqref="E169 E175 E181 E187 E193 E199">
    <cfRule type="cellIs" dxfId="2938" priority="690" operator="greaterThan">
      <formula>B169</formula>
    </cfRule>
  </conditionalFormatting>
  <conditionalFormatting sqref="V60:V157">
    <cfRule type="cellIs" dxfId="2937" priority="688" operator="equal">
      <formula>0</formula>
    </cfRule>
  </conditionalFormatting>
  <conditionalFormatting sqref="V158:V199">
    <cfRule type="cellIs" dxfId="2936" priority="687" operator="equal">
      <formula>0</formula>
    </cfRule>
  </conditionalFormatting>
  <conditionalFormatting sqref="S1">
    <cfRule type="cellIs" dxfId="2935" priority="686" operator="equal">
      <formula>"OPCIONES"</formula>
    </cfRule>
  </conditionalFormatting>
  <conditionalFormatting sqref="X1">
    <cfRule type="cellIs" dxfId="2934" priority="683" operator="equal">
      <formula>"STOP"</formula>
    </cfRule>
  </conditionalFormatting>
  <conditionalFormatting sqref="U1">
    <cfRule type="cellIs" dxfId="2933" priority="682" operator="equal">
      <formula>"STOP"</formula>
    </cfRule>
  </conditionalFormatting>
  <conditionalFormatting sqref="U1">
    <cfRule type="cellIs" dxfId="2932" priority="676" operator="greaterThan">
      <formula>0</formula>
    </cfRule>
  </conditionalFormatting>
  <conditionalFormatting sqref="F30">
    <cfRule type="expression" dxfId="2931" priority="663">
      <formula>$G30&gt;0</formula>
    </cfRule>
    <cfRule type="expression" dxfId="2930" priority="673">
      <formula>$G30&lt;0</formula>
    </cfRule>
  </conditionalFormatting>
  <conditionalFormatting sqref="F31">
    <cfRule type="expression" dxfId="2929" priority="661">
      <formula>$G31&gt;0</formula>
    </cfRule>
    <cfRule type="expression" dxfId="2928" priority="662">
      <formula>$G31&lt;0</formula>
    </cfRule>
  </conditionalFormatting>
  <conditionalFormatting sqref="F32">
    <cfRule type="expression" dxfId="2927" priority="659">
      <formula>$G32&gt;0</formula>
    </cfRule>
    <cfRule type="expression" dxfId="2926" priority="660">
      <formula>$G32&lt;0</formula>
    </cfRule>
  </conditionalFormatting>
  <conditionalFormatting sqref="F33">
    <cfRule type="expression" dxfId="2925" priority="657">
      <formula>$G33&gt;0</formula>
    </cfRule>
    <cfRule type="expression" dxfId="2924" priority="658">
      <formula>$G33&lt;0</formula>
    </cfRule>
  </conditionalFormatting>
  <conditionalFormatting sqref="F34">
    <cfRule type="expression" dxfId="2923" priority="655">
      <formula>$G34&gt;0</formula>
    </cfRule>
    <cfRule type="expression" dxfId="2922" priority="656">
      <formula>$G34&lt;0</formula>
    </cfRule>
  </conditionalFormatting>
  <conditionalFormatting sqref="F35">
    <cfRule type="expression" dxfId="2921" priority="653">
      <formula>$G35&gt;0</formula>
    </cfRule>
    <cfRule type="expression" dxfId="2920" priority="654">
      <formula>$G35&lt;0</formula>
    </cfRule>
  </conditionalFormatting>
  <conditionalFormatting sqref="F36">
    <cfRule type="expression" dxfId="2919" priority="651">
      <formula>$G36&gt;0</formula>
    </cfRule>
    <cfRule type="expression" dxfId="2918" priority="652">
      <formula>$G36&lt;0</formula>
    </cfRule>
  </conditionalFormatting>
  <conditionalFormatting sqref="F37">
    <cfRule type="expression" dxfId="2917" priority="649">
      <formula>$G37&gt;0</formula>
    </cfRule>
    <cfRule type="expression" dxfId="2916" priority="650">
      <formula>$G37&lt;0</formula>
    </cfRule>
  </conditionalFormatting>
  <conditionalFormatting sqref="F38">
    <cfRule type="expression" dxfId="2915" priority="647">
      <formula>$G38&gt;0</formula>
    </cfRule>
    <cfRule type="expression" dxfId="2914" priority="648">
      <formula>$G38&lt;0</formula>
    </cfRule>
  </conditionalFormatting>
  <conditionalFormatting sqref="F39">
    <cfRule type="expression" dxfId="2913" priority="645">
      <formula>$G39&gt;0</formula>
    </cfRule>
    <cfRule type="expression" dxfId="2912" priority="646">
      <formula>$G39&lt;0</formula>
    </cfRule>
  </conditionalFormatting>
  <conditionalFormatting sqref="G40:G49">
    <cfRule type="cellIs" dxfId="2911" priority="643" operator="lessThan">
      <formula>0</formula>
    </cfRule>
    <cfRule type="cellIs" dxfId="2910" priority="644" operator="greaterThan">
      <formula>0</formula>
    </cfRule>
  </conditionalFormatting>
  <conditionalFormatting sqref="F40">
    <cfRule type="expression" dxfId="2909" priority="641">
      <formula>$G40&gt;0</formula>
    </cfRule>
    <cfRule type="expression" dxfId="2908" priority="642">
      <formula>$G40&lt;0</formula>
    </cfRule>
  </conditionalFormatting>
  <conditionalFormatting sqref="F41">
    <cfRule type="expression" dxfId="2907" priority="639">
      <formula>$G41&gt;0</formula>
    </cfRule>
    <cfRule type="expression" dxfId="2906" priority="640">
      <formula>$G41&lt;0</formula>
    </cfRule>
  </conditionalFormatting>
  <conditionalFormatting sqref="F43">
    <cfRule type="expression" dxfId="2905" priority="635">
      <formula>$G43&gt;0</formula>
    </cfRule>
    <cfRule type="expression" dxfId="2904" priority="636">
      <formula>$G43&lt;0</formula>
    </cfRule>
  </conditionalFormatting>
  <conditionalFormatting sqref="F45">
    <cfRule type="expression" dxfId="2903" priority="631">
      <formula>$G45&gt;0</formula>
    </cfRule>
    <cfRule type="expression" dxfId="2902" priority="632">
      <formula>$G45&lt;0</formula>
    </cfRule>
  </conditionalFormatting>
  <conditionalFormatting sqref="F46">
    <cfRule type="expression" dxfId="2901" priority="629">
      <formula>$G46&gt;0</formula>
    </cfRule>
    <cfRule type="expression" dxfId="2900" priority="630">
      <formula>$G46&lt;0</formula>
    </cfRule>
  </conditionalFormatting>
  <conditionalFormatting sqref="F47">
    <cfRule type="expression" dxfId="2899" priority="627">
      <formula>$G47&gt;0</formula>
    </cfRule>
    <cfRule type="expression" dxfId="2898" priority="628">
      <formula>$G47&lt;0</formula>
    </cfRule>
  </conditionalFormatting>
  <conditionalFormatting sqref="F48">
    <cfRule type="expression" dxfId="2897" priority="625">
      <formula>$G48&gt;0</formula>
    </cfRule>
    <cfRule type="expression" dxfId="2896" priority="626">
      <formula>$G48&lt;0</formula>
    </cfRule>
  </conditionalFormatting>
  <conditionalFormatting sqref="F49">
    <cfRule type="expression" dxfId="2895" priority="623">
      <formula>$G49&gt;0</formula>
    </cfRule>
    <cfRule type="expression" dxfId="2894" priority="624">
      <formula>$G49&lt;0</formula>
    </cfRule>
  </conditionalFormatting>
  <conditionalFormatting sqref="G50:G59">
    <cfRule type="cellIs" dxfId="2893" priority="621" operator="lessThan">
      <formula>0</formula>
    </cfRule>
    <cfRule type="cellIs" dxfId="2892" priority="622" operator="greaterThan">
      <formula>0</formula>
    </cfRule>
  </conditionalFormatting>
  <conditionalFormatting sqref="F50">
    <cfRule type="expression" dxfId="2891" priority="619">
      <formula>$G50&gt;0</formula>
    </cfRule>
    <cfRule type="expression" dxfId="2890" priority="620">
      <formula>$G50&lt;0</formula>
    </cfRule>
  </conditionalFormatting>
  <conditionalFormatting sqref="F51">
    <cfRule type="expression" dxfId="2889" priority="617">
      <formula>$G51&gt;0</formula>
    </cfRule>
    <cfRule type="expression" dxfId="2888" priority="618">
      <formula>$G51&lt;0</formula>
    </cfRule>
  </conditionalFormatting>
  <conditionalFormatting sqref="F52">
    <cfRule type="expression" dxfId="2887" priority="615">
      <formula>$G52&gt;0</formula>
    </cfRule>
    <cfRule type="expression" dxfId="2886" priority="616">
      <formula>$G52&lt;0</formula>
    </cfRule>
  </conditionalFormatting>
  <conditionalFormatting sqref="F53">
    <cfRule type="expression" dxfId="2885" priority="613">
      <formula>$G53&gt;0</formula>
    </cfRule>
    <cfRule type="expression" dxfId="2884" priority="614">
      <formula>$G53&lt;0</formula>
    </cfRule>
  </conditionalFormatting>
  <conditionalFormatting sqref="F54">
    <cfRule type="expression" dxfId="2883" priority="611">
      <formula>$G54&gt;0</formula>
    </cfRule>
    <cfRule type="expression" dxfId="2882" priority="612">
      <formula>$G54&lt;0</formula>
    </cfRule>
  </conditionalFormatting>
  <conditionalFormatting sqref="F55">
    <cfRule type="expression" dxfId="2881" priority="609">
      <formula>$G55&gt;0</formula>
    </cfRule>
    <cfRule type="expression" dxfId="2880" priority="610">
      <formula>$G55&lt;0</formula>
    </cfRule>
  </conditionalFormatting>
  <conditionalFormatting sqref="F56">
    <cfRule type="expression" dxfId="2879" priority="607">
      <formula>$G56&gt;0</formula>
    </cfRule>
    <cfRule type="expression" dxfId="2878" priority="608">
      <formula>$G56&lt;0</formula>
    </cfRule>
  </conditionalFormatting>
  <conditionalFormatting sqref="F57">
    <cfRule type="expression" dxfId="2877" priority="605">
      <formula>$G57&gt;0</formula>
    </cfRule>
    <cfRule type="expression" dxfId="2876" priority="606">
      <formula>$G57&lt;0</formula>
    </cfRule>
  </conditionalFormatting>
  <conditionalFormatting sqref="F58">
    <cfRule type="expression" dxfId="2875" priority="603">
      <formula>$G58&gt;0</formula>
    </cfRule>
    <cfRule type="expression" dxfId="2874" priority="604">
      <formula>$G58&lt;0</formula>
    </cfRule>
  </conditionalFormatting>
  <conditionalFormatting sqref="F59">
    <cfRule type="expression" dxfId="2873" priority="601">
      <formula>$G59&gt;0</formula>
    </cfRule>
    <cfRule type="expression" dxfId="2872" priority="602">
      <formula>$G59&lt;0</formula>
    </cfRule>
  </conditionalFormatting>
  <conditionalFormatting sqref="G2:G5">
    <cfRule type="cellIs" dxfId="2871" priority="599" operator="lessThan">
      <formula>0</formula>
    </cfRule>
    <cfRule type="cellIs" dxfId="2870" priority="600" operator="greaterThan">
      <formula>0</formula>
    </cfRule>
  </conditionalFormatting>
  <conditionalFormatting sqref="F2">
    <cfRule type="expression" dxfId="2869" priority="597">
      <formula>$G2&gt;0</formula>
    </cfRule>
    <cfRule type="expression" dxfId="2868" priority="598">
      <formula>$G2&lt;0</formula>
    </cfRule>
  </conditionalFormatting>
  <conditionalFormatting sqref="F3">
    <cfRule type="expression" dxfId="2867" priority="595">
      <formula>$G3&gt;0</formula>
    </cfRule>
    <cfRule type="expression" dxfId="2866" priority="596">
      <formula>$G3&lt;0</formula>
    </cfRule>
  </conditionalFormatting>
  <conditionalFormatting sqref="F4">
    <cfRule type="expression" dxfId="2865" priority="593">
      <formula>$G4&gt;0</formula>
    </cfRule>
    <cfRule type="expression" dxfId="2864" priority="594">
      <formula>$G4&lt;0</formula>
    </cfRule>
  </conditionalFormatting>
  <conditionalFormatting sqref="F5">
    <cfRule type="expression" dxfId="2863" priority="591">
      <formula>$G5&gt;0</formula>
    </cfRule>
    <cfRule type="expression" dxfId="2862" priority="592">
      <formula>$G5&lt;0</formula>
    </cfRule>
  </conditionalFormatting>
  <conditionalFormatting sqref="G6:G9">
    <cfRule type="cellIs" dxfId="2861" priority="589" operator="lessThan">
      <formula>0</formula>
    </cfRule>
    <cfRule type="cellIs" dxfId="2860" priority="590" operator="greaterThan">
      <formula>0</formula>
    </cfRule>
  </conditionalFormatting>
  <conditionalFormatting sqref="F6">
    <cfRule type="expression" dxfId="2859" priority="587">
      <formula>$G6&gt;0</formula>
    </cfRule>
    <cfRule type="expression" dxfId="2858" priority="588">
      <formula>$G6&lt;0</formula>
    </cfRule>
  </conditionalFormatting>
  <conditionalFormatting sqref="F7">
    <cfRule type="expression" dxfId="2857" priority="585">
      <formula>$G7&gt;0</formula>
    </cfRule>
    <cfRule type="expression" dxfId="2856" priority="586">
      <formula>$G7&lt;0</formula>
    </cfRule>
  </conditionalFormatting>
  <conditionalFormatting sqref="F8">
    <cfRule type="expression" dxfId="2855" priority="583">
      <formula>$G8&gt;0</formula>
    </cfRule>
    <cfRule type="expression" dxfId="2854" priority="584">
      <formula>$G8&lt;0</formula>
    </cfRule>
  </conditionalFormatting>
  <conditionalFormatting sqref="F9">
    <cfRule type="expression" dxfId="2853" priority="581">
      <formula>$G9&gt;0</formula>
    </cfRule>
    <cfRule type="expression" dxfId="2852" priority="582">
      <formula>$G9&lt;0</formula>
    </cfRule>
  </conditionalFormatting>
  <conditionalFormatting sqref="G10:G13">
    <cfRule type="cellIs" dxfId="2851" priority="579" operator="lessThan">
      <formula>0</formula>
    </cfRule>
    <cfRule type="cellIs" dxfId="2850" priority="580" operator="greaterThan">
      <formula>0</formula>
    </cfRule>
  </conditionalFormatting>
  <conditionalFormatting sqref="F10">
    <cfRule type="expression" dxfId="2849" priority="577">
      <formula>$G10&gt;0</formula>
    </cfRule>
    <cfRule type="expression" dxfId="2848" priority="578">
      <formula>$G10&lt;0</formula>
    </cfRule>
  </conditionalFormatting>
  <conditionalFormatting sqref="F11">
    <cfRule type="expression" dxfId="2847" priority="575">
      <formula>$G11&gt;0</formula>
    </cfRule>
    <cfRule type="expression" dxfId="2846" priority="576">
      <formula>$G11&lt;0</formula>
    </cfRule>
  </conditionalFormatting>
  <conditionalFormatting sqref="F12">
    <cfRule type="expression" dxfId="2845" priority="573">
      <formula>$G12&gt;0</formula>
    </cfRule>
    <cfRule type="expression" dxfId="2844" priority="574">
      <formula>$G12&lt;0</formula>
    </cfRule>
  </conditionalFormatting>
  <conditionalFormatting sqref="F13">
    <cfRule type="expression" dxfId="2843" priority="571">
      <formula>$G13&gt;0</formula>
    </cfRule>
    <cfRule type="expression" dxfId="2842" priority="572">
      <formula>$G13&lt;0</formula>
    </cfRule>
  </conditionalFormatting>
  <conditionalFormatting sqref="G14:G17">
    <cfRule type="cellIs" dxfId="2841" priority="569" operator="lessThan">
      <formula>0</formula>
    </cfRule>
    <cfRule type="cellIs" dxfId="2840" priority="570" operator="greaterThan">
      <formula>0</formula>
    </cfRule>
  </conditionalFormatting>
  <conditionalFormatting sqref="F14">
    <cfRule type="expression" dxfId="2839" priority="567">
      <formula>$G14&gt;0</formula>
    </cfRule>
    <cfRule type="expression" dxfId="2838" priority="568">
      <formula>$G14&lt;0</formula>
    </cfRule>
  </conditionalFormatting>
  <conditionalFormatting sqref="F15">
    <cfRule type="expression" dxfId="2837" priority="565">
      <formula>$G15&gt;0</formula>
    </cfRule>
    <cfRule type="expression" dxfId="2836" priority="566">
      <formula>$G15&lt;0</formula>
    </cfRule>
  </conditionalFormatting>
  <conditionalFormatting sqref="F16">
    <cfRule type="expression" dxfId="2835" priority="563">
      <formula>$G16&gt;0</formula>
    </cfRule>
    <cfRule type="expression" dxfId="2834" priority="564">
      <formula>$G16&lt;0</formula>
    </cfRule>
  </conditionalFormatting>
  <conditionalFormatting sqref="F17">
    <cfRule type="expression" dxfId="2833" priority="561">
      <formula>$G17&gt;0</formula>
    </cfRule>
    <cfRule type="expression" dxfId="2832" priority="562">
      <formula>$G17&lt;0</formula>
    </cfRule>
  </conditionalFormatting>
  <conditionalFormatting sqref="G18:G21">
    <cfRule type="cellIs" dxfId="2831" priority="559" operator="lessThan">
      <formula>0</formula>
    </cfRule>
    <cfRule type="cellIs" dxfId="2830" priority="560" operator="greaterThan">
      <formula>0</formula>
    </cfRule>
  </conditionalFormatting>
  <conditionalFormatting sqref="F18">
    <cfRule type="expression" dxfId="2829" priority="557">
      <formula>$G18&gt;0</formula>
    </cfRule>
    <cfRule type="expression" dxfId="2828" priority="558">
      <formula>$G18&lt;0</formula>
    </cfRule>
  </conditionalFormatting>
  <conditionalFormatting sqref="F19">
    <cfRule type="expression" dxfId="2827" priority="555">
      <formula>$G19&gt;0</formula>
    </cfRule>
    <cfRule type="expression" dxfId="2826" priority="556">
      <formula>$G19&lt;0</formula>
    </cfRule>
  </conditionalFormatting>
  <conditionalFormatting sqref="F20">
    <cfRule type="expression" dxfId="2825" priority="553">
      <formula>$G20&gt;0</formula>
    </cfRule>
    <cfRule type="expression" dxfId="2824" priority="554">
      <formula>$G20&lt;0</formula>
    </cfRule>
  </conditionalFormatting>
  <conditionalFormatting sqref="F21">
    <cfRule type="expression" dxfId="2823" priority="551">
      <formula>$G21&gt;0</formula>
    </cfRule>
    <cfRule type="expression" dxfId="2822" priority="552">
      <formula>$G21&lt;0</formula>
    </cfRule>
  </conditionalFormatting>
  <conditionalFormatting sqref="G22:G25">
    <cfRule type="cellIs" dxfId="2821" priority="549" operator="lessThan">
      <formula>0</formula>
    </cfRule>
    <cfRule type="cellIs" dxfId="2820" priority="550" operator="greaterThan">
      <formula>0</formula>
    </cfRule>
  </conditionalFormatting>
  <conditionalFormatting sqref="F22">
    <cfRule type="expression" dxfId="2819" priority="547">
      <formula>$G22&gt;0</formula>
    </cfRule>
    <cfRule type="expression" dxfId="2818" priority="548">
      <formula>$G22&lt;0</formula>
    </cfRule>
  </conditionalFormatting>
  <conditionalFormatting sqref="F23">
    <cfRule type="expression" dxfId="2817" priority="545">
      <formula>$G23&gt;0</formula>
    </cfRule>
    <cfRule type="expression" dxfId="2816" priority="546">
      <formula>$G23&lt;0</formula>
    </cfRule>
  </conditionalFormatting>
  <conditionalFormatting sqref="F24">
    <cfRule type="expression" dxfId="2815" priority="543">
      <formula>$G24&gt;0</formula>
    </cfRule>
    <cfRule type="expression" dxfId="2814" priority="544">
      <formula>$G24&lt;0</formula>
    </cfRule>
  </conditionalFormatting>
  <conditionalFormatting sqref="F25">
    <cfRule type="expression" dxfId="2813" priority="541">
      <formula>$G25&gt;0</formula>
    </cfRule>
    <cfRule type="expression" dxfId="2812" priority="542">
      <formula>$G25&lt;0</formula>
    </cfRule>
  </conditionalFormatting>
  <conditionalFormatting sqref="G26:G29">
    <cfRule type="cellIs" dxfId="2811" priority="539" operator="lessThan">
      <formula>0</formula>
    </cfRule>
    <cfRule type="cellIs" dxfId="2810" priority="540" operator="greaterThan">
      <formula>0</formula>
    </cfRule>
  </conditionalFormatting>
  <conditionalFormatting sqref="F26">
    <cfRule type="expression" dxfId="2809" priority="537">
      <formula>$G26&gt;0</formula>
    </cfRule>
    <cfRule type="expression" dxfId="2808" priority="538">
      <formula>$G26&lt;0</formula>
    </cfRule>
  </conditionalFormatting>
  <conditionalFormatting sqref="F27">
    <cfRule type="expression" dxfId="2807" priority="535">
      <formula>$G27&gt;0</formula>
    </cfRule>
    <cfRule type="expression" dxfId="2806" priority="536">
      <formula>$G27&lt;0</formula>
    </cfRule>
  </conditionalFormatting>
  <conditionalFormatting sqref="F28">
    <cfRule type="expression" dxfId="2805" priority="533">
      <formula>$G28&gt;0</formula>
    </cfRule>
    <cfRule type="expression" dxfId="2804" priority="534">
      <formula>$G28&lt;0</formula>
    </cfRule>
  </conditionalFormatting>
  <conditionalFormatting sqref="F29">
    <cfRule type="expression" dxfId="2803" priority="531">
      <formula>$G29&gt;0</formula>
    </cfRule>
    <cfRule type="expression" dxfId="2802" priority="532">
      <formula>$G29&lt;0</formula>
    </cfRule>
  </conditionalFormatting>
  <conditionalFormatting sqref="G60:G61">
    <cfRule type="cellIs" dxfId="2801" priority="529" operator="lessThan">
      <formula>0</formula>
    </cfRule>
    <cfRule type="cellIs" dxfId="2800" priority="530" operator="greaterThan">
      <formula>0</formula>
    </cfRule>
  </conditionalFormatting>
  <conditionalFormatting sqref="F60">
    <cfRule type="expression" dxfId="2799" priority="527">
      <formula>$G60&gt;0</formula>
    </cfRule>
    <cfRule type="expression" dxfId="2798" priority="528">
      <formula>$G60&lt;0</formula>
    </cfRule>
  </conditionalFormatting>
  <conditionalFormatting sqref="F61">
    <cfRule type="expression" dxfId="2797" priority="525">
      <formula>$G61&gt;0</formula>
    </cfRule>
    <cfRule type="expression" dxfId="2796" priority="526">
      <formula>$G61&lt;0</formula>
    </cfRule>
  </conditionalFormatting>
  <conditionalFormatting sqref="G62:G65">
    <cfRule type="cellIs" dxfId="2795" priority="523" operator="lessThan">
      <formula>0</formula>
    </cfRule>
    <cfRule type="cellIs" dxfId="2794" priority="524" operator="greaterThan">
      <formula>0</formula>
    </cfRule>
  </conditionalFormatting>
  <conditionalFormatting sqref="F62">
    <cfRule type="expression" dxfId="2793" priority="521">
      <formula>$G62&gt;0</formula>
    </cfRule>
    <cfRule type="expression" dxfId="2792" priority="522">
      <formula>$G62&lt;0</formula>
    </cfRule>
  </conditionalFormatting>
  <conditionalFormatting sqref="F63">
    <cfRule type="expression" dxfId="2791" priority="519">
      <formula>$G63&gt;0</formula>
    </cfRule>
    <cfRule type="expression" dxfId="2790" priority="520">
      <formula>$G63&lt;0</formula>
    </cfRule>
  </conditionalFormatting>
  <conditionalFormatting sqref="F64">
    <cfRule type="expression" dxfId="2789" priority="517">
      <formula>$G64&gt;0</formula>
    </cfRule>
    <cfRule type="expression" dxfId="2788" priority="518">
      <formula>$G64&lt;0</formula>
    </cfRule>
  </conditionalFormatting>
  <conditionalFormatting sqref="F65">
    <cfRule type="expression" dxfId="2787" priority="515">
      <formula>$G65&gt;0</formula>
    </cfRule>
    <cfRule type="expression" dxfId="2786" priority="516">
      <formula>$G65&lt;0</formula>
    </cfRule>
  </conditionalFormatting>
  <conditionalFormatting sqref="G66:G67">
    <cfRule type="cellIs" dxfId="2785" priority="513" operator="lessThan">
      <formula>0</formula>
    </cfRule>
    <cfRule type="cellIs" dxfId="2784" priority="514" operator="greaterThan">
      <formula>0</formula>
    </cfRule>
  </conditionalFormatting>
  <conditionalFormatting sqref="F66">
    <cfRule type="expression" dxfId="2783" priority="511">
      <formula>$G66&gt;0</formula>
    </cfRule>
    <cfRule type="expression" dxfId="2782" priority="512">
      <formula>$G66&lt;0</formula>
    </cfRule>
  </conditionalFormatting>
  <conditionalFormatting sqref="F67">
    <cfRule type="expression" dxfId="2781" priority="509">
      <formula>$G67&gt;0</formula>
    </cfRule>
    <cfRule type="expression" dxfId="2780" priority="510">
      <formula>$G67&lt;0</formula>
    </cfRule>
  </conditionalFormatting>
  <conditionalFormatting sqref="G68:G71">
    <cfRule type="cellIs" dxfId="2779" priority="507" operator="lessThan">
      <formula>0</formula>
    </cfRule>
    <cfRule type="cellIs" dxfId="2778" priority="508" operator="greaterThan">
      <formula>0</formula>
    </cfRule>
  </conditionalFormatting>
  <conditionalFormatting sqref="F68">
    <cfRule type="expression" dxfId="2777" priority="505">
      <formula>$G68&gt;0</formula>
    </cfRule>
    <cfRule type="expression" dxfId="2776" priority="506">
      <formula>$G68&lt;0</formula>
    </cfRule>
  </conditionalFormatting>
  <conditionalFormatting sqref="F69">
    <cfRule type="expression" dxfId="2775" priority="503">
      <formula>$G69&gt;0</formula>
    </cfRule>
    <cfRule type="expression" dxfId="2774" priority="504">
      <formula>$G69&lt;0</formula>
    </cfRule>
  </conditionalFormatting>
  <conditionalFormatting sqref="F70">
    <cfRule type="expression" dxfId="2773" priority="501">
      <formula>$G70&gt;0</formula>
    </cfRule>
    <cfRule type="expression" dxfId="2772" priority="502">
      <formula>$G70&lt;0</formula>
    </cfRule>
  </conditionalFormatting>
  <conditionalFormatting sqref="F71">
    <cfRule type="expression" dxfId="2771" priority="499">
      <formula>$G71&gt;0</formula>
    </cfRule>
    <cfRule type="expression" dxfId="2770" priority="500">
      <formula>$G71&lt;0</formula>
    </cfRule>
  </conditionalFormatting>
  <conditionalFormatting sqref="G72:G73">
    <cfRule type="cellIs" dxfId="2769" priority="497" operator="lessThan">
      <formula>0</formula>
    </cfRule>
    <cfRule type="cellIs" dxfId="2768" priority="498" operator="greaterThan">
      <formula>0</formula>
    </cfRule>
  </conditionalFormatting>
  <conditionalFormatting sqref="F72">
    <cfRule type="expression" dxfId="2767" priority="495">
      <formula>$G72&gt;0</formula>
    </cfRule>
    <cfRule type="expression" dxfId="2766" priority="496">
      <formula>$G72&lt;0</formula>
    </cfRule>
  </conditionalFormatting>
  <conditionalFormatting sqref="F73">
    <cfRule type="expression" dxfId="2765" priority="493">
      <formula>$G73&gt;0</formula>
    </cfRule>
    <cfRule type="expression" dxfId="2764" priority="494">
      <formula>$G73&lt;0</formula>
    </cfRule>
  </conditionalFormatting>
  <conditionalFormatting sqref="G74:G77">
    <cfRule type="cellIs" dxfId="2763" priority="491" operator="lessThan">
      <formula>0</formula>
    </cfRule>
    <cfRule type="cellIs" dxfId="2762" priority="492" operator="greaterThan">
      <formula>0</formula>
    </cfRule>
  </conditionalFormatting>
  <conditionalFormatting sqref="F74">
    <cfRule type="expression" dxfId="2761" priority="489">
      <formula>$G74&gt;0</formula>
    </cfRule>
    <cfRule type="expression" dxfId="2760" priority="490">
      <formula>$G74&lt;0</formula>
    </cfRule>
  </conditionalFormatting>
  <conditionalFormatting sqref="F75">
    <cfRule type="expression" dxfId="2759" priority="487">
      <formula>$G75&gt;0</formula>
    </cfRule>
    <cfRule type="expression" dxfId="2758" priority="488">
      <formula>$G75&lt;0</formula>
    </cfRule>
  </conditionalFormatting>
  <conditionalFormatting sqref="F76">
    <cfRule type="expression" dxfId="2757" priority="485">
      <formula>$G76&gt;0</formula>
    </cfRule>
    <cfRule type="expression" dxfId="2756" priority="486">
      <formula>$G76&lt;0</formula>
    </cfRule>
  </conditionalFormatting>
  <conditionalFormatting sqref="F77">
    <cfRule type="expression" dxfId="2755" priority="483">
      <formula>$G77&gt;0</formula>
    </cfRule>
    <cfRule type="expression" dxfId="2754" priority="484">
      <formula>$G77&lt;0</formula>
    </cfRule>
  </conditionalFormatting>
  <conditionalFormatting sqref="G78:G79">
    <cfRule type="cellIs" dxfId="2753" priority="481" operator="lessThan">
      <formula>0</formula>
    </cfRule>
    <cfRule type="cellIs" dxfId="2752" priority="482" operator="greaterThan">
      <formula>0</formula>
    </cfRule>
  </conditionalFormatting>
  <conditionalFormatting sqref="F78">
    <cfRule type="expression" dxfId="2751" priority="479">
      <formula>$G78&gt;0</formula>
    </cfRule>
    <cfRule type="expression" dxfId="2750" priority="480">
      <formula>$G78&lt;0</formula>
    </cfRule>
  </conditionalFormatting>
  <conditionalFormatting sqref="F79">
    <cfRule type="expression" dxfId="2749" priority="477">
      <formula>$G79&gt;0</formula>
    </cfRule>
    <cfRule type="expression" dxfId="2748" priority="478">
      <formula>$G79&lt;0</formula>
    </cfRule>
  </conditionalFormatting>
  <conditionalFormatting sqref="G80:G83">
    <cfRule type="cellIs" dxfId="2747" priority="475" operator="lessThan">
      <formula>0</formula>
    </cfRule>
    <cfRule type="cellIs" dxfId="2746" priority="476" operator="greaterThan">
      <formula>0</formula>
    </cfRule>
  </conditionalFormatting>
  <conditionalFormatting sqref="F80">
    <cfRule type="expression" dxfId="2745" priority="473">
      <formula>$G80&gt;0</formula>
    </cfRule>
    <cfRule type="expression" dxfId="2744" priority="474">
      <formula>$G80&lt;0</formula>
    </cfRule>
  </conditionalFormatting>
  <conditionalFormatting sqref="F81">
    <cfRule type="expression" dxfId="2743" priority="471">
      <formula>$G81&gt;0</formula>
    </cfRule>
    <cfRule type="expression" dxfId="2742" priority="472">
      <formula>$G81&lt;0</formula>
    </cfRule>
  </conditionalFormatting>
  <conditionalFormatting sqref="F82">
    <cfRule type="expression" dxfId="2741" priority="469">
      <formula>$G82&gt;0</formula>
    </cfRule>
    <cfRule type="expression" dxfId="2740" priority="470">
      <formula>$G82&lt;0</formula>
    </cfRule>
  </conditionalFormatting>
  <conditionalFormatting sqref="F83">
    <cfRule type="expression" dxfId="2739" priority="467">
      <formula>$G83&gt;0</formula>
    </cfRule>
    <cfRule type="expression" dxfId="2738" priority="468">
      <formula>$G83&lt;0</formula>
    </cfRule>
  </conditionalFormatting>
  <conditionalFormatting sqref="G84:G85">
    <cfRule type="cellIs" dxfId="2737" priority="465" operator="lessThan">
      <formula>0</formula>
    </cfRule>
    <cfRule type="cellIs" dxfId="2736" priority="466" operator="greaterThan">
      <formula>0</formula>
    </cfRule>
  </conditionalFormatting>
  <conditionalFormatting sqref="F84">
    <cfRule type="expression" dxfId="2735" priority="463">
      <formula>$G84&gt;0</formula>
    </cfRule>
    <cfRule type="expression" dxfId="2734" priority="464">
      <formula>$G84&lt;0</formula>
    </cfRule>
  </conditionalFormatting>
  <conditionalFormatting sqref="F85">
    <cfRule type="expression" dxfId="2733" priority="461">
      <formula>$G85&gt;0</formula>
    </cfRule>
    <cfRule type="expression" dxfId="2732" priority="462">
      <formula>$G85&lt;0</formula>
    </cfRule>
  </conditionalFormatting>
  <conditionalFormatting sqref="G86:G89">
    <cfRule type="cellIs" dxfId="2731" priority="459" operator="lessThan">
      <formula>0</formula>
    </cfRule>
    <cfRule type="cellIs" dxfId="2730" priority="460" operator="greaterThan">
      <formula>0</formula>
    </cfRule>
  </conditionalFormatting>
  <conditionalFormatting sqref="F86">
    <cfRule type="expression" dxfId="2729" priority="457">
      <formula>$G86&gt;0</formula>
    </cfRule>
    <cfRule type="expression" dxfId="2728" priority="458">
      <formula>$G86&lt;0</formula>
    </cfRule>
  </conditionalFormatting>
  <conditionalFormatting sqref="F87">
    <cfRule type="expression" dxfId="2727" priority="455">
      <formula>$G87&gt;0</formula>
    </cfRule>
    <cfRule type="expression" dxfId="2726" priority="456">
      <formula>$G87&lt;0</formula>
    </cfRule>
  </conditionalFormatting>
  <conditionalFormatting sqref="F88">
    <cfRule type="expression" dxfId="2725" priority="453">
      <formula>$G88&gt;0</formula>
    </cfRule>
    <cfRule type="expression" dxfId="2724" priority="454">
      <formula>$G88&lt;0</formula>
    </cfRule>
  </conditionalFormatting>
  <conditionalFormatting sqref="F89">
    <cfRule type="expression" dxfId="2723" priority="451">
      <formula>$G89&gt;0</formula>
    </cfRule>
    <cfRule type="expression" dxfId="2722" priority="452">
      <formula>$G89&lt;0</formula>
    </cfRule>
  </conditionalFormatting>
  <conditionalFormatting sqref="G90:G91">
    <cfRule type="cellIs" dxfId="2721" priority="449" operator="lessThan">
      <formula>0</formula>
    </cfRule>
    <cfRule type="cellIs" dxfId="2720" priority="450" operator="greaterThan">
      <formula>0</formula>
    </cfRule>
  </conditionalFormatting>
  <conditionalFormatting sqref="F90">
    <cfRule type="expression" dxfId="2719" priority="447">
      <formula>$G90&gt;0</formula>
    </cfRule>
    <cfRule type="expression" dxfId="2718" priority="448">
      <formula>$G90&lt;0</formula>
    </cfRule>
  </conditionalFormatting>
  <conditionalFormatting sqref="F91">
    <cfRule type="expression" dxfId="2717" priority="445">
      <formula>$G91&gt;0</formula>
    </cfRule>
    <cfRule type="expression" dxfId="2716" priority="446">
      <formula>$G91&lt;0</formula>
    </cfRule>
  </conditionalFormatting>
  <conditionalFormatting sqref="G92:G95">
    <cfRule type="cellIs" dxfId="2715" priority="443" operator="lessThan">
      <formula>0</formula>
    </cfRule>
    <cfRule type="cellIs" dxfId="2714" priority="444" operator="greaterThan">
      <formula>0</formula>
    </cfRule>
  </conditionalFormatting>
  <conditionalFormatting sqref="F92">
    <cfRule type="expression" dxfId="2713" priority="441">
      <formula>$G92&gt;0</formula>
    </cfRule>
    <cfRule type="expression" dxfId="2712" priority="442">
      <formula>$G92&lt;0</formula>
    </cfRule>
  </conditionalFormatting>
  <conditionalFormatting sqref="F93">
    <cfRule type="expression" dxfId="2711" priority="439">
      <formula>$G93&gt;0</formula>
    </cfRule>
    <cfRule type="expression" dxfId="2710" priority="440">
      <formula>$G93&lt;0</formula>
    </cfRule>
  </conditionalFormatting>
  <conditionalFormatting sqref="F94">
    <cfRule type="expression" dxfId="2709" priority="437">
      <formula>$G94&gt;0</formula>
    </cfRule>
    <cfRule type="expression" dxfId="2708" priority="438">
      <formula>$G94&lt;0</formula>
    </cfRule>
  </conditionalFormatting>
  <conditionalFormatting sqref="F95">
    <cfRule type="expression" dxfId="2707" priority="435">
      <formula>$G95&gt;0</formula>
    </cfRule>
    <cfRule type="expression" dxfId="2706" priority="436">
      <formula>$G95&lt;0</formula>
    </cfRule>
  </conditionalFormatting>
  <conditionalFormatting sqref="G96:G97">
    <cfRule type="cellIs" dxfId="2705" priority="433" operator="lessThan">
      <formula>0</formula>
    </cfRule>
    <cfRule type="cellIs" dxfId="2704" priority="434" operator="greaterThan">
      <formula>0</formula>
    </cfRule>
  </conditionalFormatting>
  <conditionalFormatting sqref="F96">
    <cfRule type="expression" dxfId="2703" priority="431">
      <formula>$G96&gt;0</formula>
    </cfRule>
    <cfRule type="expression" dxfId="2702" priority="432">
      <formula>$G96&lt;0</formula>
    </cfRule>
  </conditionalFormatting>
  <conditionalFormatting sqref="F97">
    <cfRule type="expression" dxfId="2701" priority="429">
      <formula>$G97&gt;0</formula>
    </cfRule>
    <cfRule type="expression" dxfId="2700" priority="430">
      <formula>$G97&lt;0</formula>
    </cfRule>
  </conditionalFormatting>
  <conditionalFormatting sqref="G98:G101">
    <cfRule type="cellIs" dxfId="2699" priority="427" operator="lessThan">
      <formula>0</formula>
    </cfRule>
    <cfRule type="cellIs" dxfId="2698" priority="428" operator="greaterThan">
      <formula>0</formula>
    </cfRule>
  </conditionalFormatting>
  <conditionalFormatting sqref="F98">
    <cfRule type="expression" dxfId="2697" priority="425">
      <formula>$G98&gt;0</formula>
    </cfRule>
    <cfRule type="expression" dxfId="2696" priority="426">
      <formula>$G98&lt;0</formula>
    </cfRule>
  </conditionalFormatting>
  <conditionalFormatting sqref="F99">
    <cfRule type="expression" dxfId="2695" priority="423">
      <formula>$G99&gt;0</formula>
    </cfRule>
    <cfRule type="expression" dxfId="2694" priority="424">
      <formula>$G99&lt;0</formula>
    </cfRule>
  </conditionalFormatting>
  <conditionalFormatting sqref="F100">
    <cfRule type="expression" dxfId="2693" priority="421">
      <formula>$G100&gt;0</formula>
    </cfRule>
    <cfRule type="expression" dxfId="2692" priority="422">
      <formula>$G100&lt;0</formula>
    </cfRule>
  </conditionalFormatting>
  <conditionalFormatting sqref="F101">
    <cfRule type="expression" dxfId="2691" priority="419">
      <formula>$G101&gt;0</formula>
    </cfRule>
    <cfRule type="expression" dxfId="2690" priority="420">
      <formula>$G101&lt;0</formula>
    </cfRule>
  </conditionalFormatting>
  <conditionalFormatting sqref="G102:G103">
    <cfRule type="cellIs" dxfId="2689" priority="417" operator="lessThan">
      <formula>0</formula>
    </cfRule>
    <cfRule type="cellIs" dxfId="2688" priority="418" operator="greaterThan">
      <formula>0</formula>
    </cfRule>
  </conditionalFormatting>
  <conditionalFormatting sqref="F102">
    <cfRule type="expression" dxfId="2687" priority="415">
      <formula>$G102&gt;0</formula>
    </cfRule>
    <cfRule type="expression" dxfId="2686" priority="416">
      <formula>$G102&lt;0</formula>
    </cfRule>
  </conditionalFormatting>
  <conditionalFormatting sqref="F103">
    <cfRule type="expression" dxfId="2685" priority="413">
      <formula>$G103&gt;0</formula>
    </cfRule>
    <cfRule type="expression" dxfId="2684" priority="414">
      <formula>$G103&lt;0</formula>
    </cfRule>
  </conditionalFormatting>
  <conditionalFormatting sqref="G104:G107">
    <cfRule type="cellIs" dxfId="2683" priority="411" operator="lessThan">
      <formula>0</formula>
    </cfRule>
    <cfRule type="cellIs" dxfId="2682" priority="412" operator="greaterThan">
      <formula>0</formula>
    </cfRule>
  </conditionalFormatting>
  <conditionalFormatting sqref="F104">
    <cfRule type="expression" dxfId="2681" priority="409">
      <formula>$G104&gt;0</formula>
    </cfRule>
    <cfRule type="expression" dxfId="2680" priority="410">
      <formula>$G104&lt;0</formula>
    </cfRule>
  </conditionalFormatting>
  <conditionalFormatting sqref="F105">
    <cfRule type="expression" dxfId="2679" priority="407">
      <formula>$G105&gt;0</formula>
    </cfRule>
    <cfRule type="expression" dxfId="2678" priority="408">
      <formula>$G105&lt;0</formula>
    </cfRule>
  </conditionalFormatting>
  <conditionalFormatting sqref="F106">
    <cfRule type="expression" dxfId="2677" priority="405">
      <formula>$G106&gt;0</formula>
    </cfRule>
    <cfRule type="expression" dxfId="2676" priority="406">
      <formula>$G106&lt;0</formula>
    </cfRule>
  </conditionalFormatting>
  <conditionalFormatting sqref="F107">
    <cfRule type="expression" dxfId="2675" priority="403">
      <formula>$G107&gt;0</formula>
    </cfRule>
    <cfRule type="expression" dxfId="2674" priority="404">
      <formula>$G107&lt;0</formula>
    </cfRule>
  </conditionalFormatting>
  <conditionalFormatting sqref="G108:G109">
    <cfRule type="cellIs" dxfId="2673" priority="401" operator="lessThan">
      <formula>0</formula>
    </cfRule>
    <cfRule type="cellIs" dxfId="2672" priority="402" operator="greaterThan">
      <formula>0</formula>
    </cfRule>
  </conditionalFormatting>
  <conditionalFormatting sqref="F108">
    <cfRule type="expression" dxfId="2671" priority="399">
      <formula>$G108&gt;0</formula>
    </cfRule>
    <cfRule type="expression" dxfId="2670" priority="400">
      <formula>$G108&lt;0</formula>
    </cfRule>
  </conditionalFormatting>
  <conditionalFormatting sqref="F109">
    <cfRule type="expression" dxfId="2669" priority="397">
      <formula>$G109&gt;0</formula>
    </cfRule>
    <cfRule type="expression" dxfId="2668" priority="398">
      <formula>$G109&lt;0</formula>
    </cfRule>
  </conditionalFormatting>
  <conditionalFormatting sqref="G110:G113">
    <cfRule type="cellIs" dxfId="2667" priority="395" operator="lessThan">
      <formula>0</formula>
    </cfRule>
    <cfRule type="cellIs" dxfId="2666" priority="396" operator="greaterThan">
      <formula>0</formula>
    </cfRule>
  </conditionalFormatting>
  <conditionalFormatting sqref="F110">
    <cfRule type="expression" dxfId="2665" priority="393">
      <formula>$G110&gt;0</formula>
    </cfRule>
    <cfRule type="expression" dxfId="2664" priority="394">
      <formula>$G110&lt;0</formula>
    </cfRule>
  </conditionalFormatting>
  <conditionalFormatting sqref="F111">
    <cfRule type="expression" dxfId="2663" priority="391">
      <formula>$G111&gt;0</formula>
    </cfRule>
    <cfRule type="expression" dxfId="2662" priority="392">
      <formula>$G111&lt;0</formula>
    </cfRule>
  </conditionalFormatting>
  <conditionalFormatting sqref="F112">
    <cfRule type="expression" dxfId="2661" priority="389">
      <formula>$G112&gt;0</formula>
    </cfRule>
    <cfRule type="expression" dxfId="2660" priority="390">
      <formula>$G112&lt;0</formula>
    </cfRule>
  </conditionalFormatting>
  <conditionalFormatting sqref="F113">
    <cfRule type="expression" dxfId="2659" priority="387">
      <formula>$G113&gt;0</formula>
    </cfRule>
    <cfRule type="expression" dxfId="2658" priority="388">
      <formula>$G113&lt;0</formula>
    </cfRule>
  </conditionalFormatting>
  <conditionalFormatting sqref="G114:G115">
    <cfRule type="cellIs" dxfId="2657" priority="385" operator="lessThan">
      <formula>0</formula>
    </cfRule>
    <cfRule type="cellIs" dxfId="2656" priority="386" operator="greaterThan">
      <formula>0</formula>
    </cfRule>
  </conditionalFormatting>
  <conditionalFormatting sqref="F114">
    <cfRule type="expression" dxfId="2655" priority="383">
      <formula>$G114&gt;0</formula>
    </cfRule>
    <cfRule type="expression" dxfId="2654" priority="384">
      <formula>$G114&lt;0</formula>
    </cfRule>
  </conditionalFormatting>
  <conditionalFormatting sqref="F115">
    <cfRule type="expression" dxfId="2653" priority="381">
      <formula>$G115&gt;0</formula>
    </cfRule>
    <cfRule type="expression" dxfId="2652" priority="382">
      <formula>$G115&lt;0</formula>
    </cfRule>
  </conditionalFormatting>
  <conditionalFormatting sqref="G116:G119">
    <cfRule type="cellIs" dxfId="2651" priority="379" operator="lessThan">
      <formula>0</formula>
    </cfRule>
    <cfRule type="cellIs" dxfId="2650" priority="380" operator="greaterThan">
      <formula>0</formula>
    </cfRule>
  </conditionalFormatting>
  <conditionalFormatting sqref="F116">
    <cfRule type="expression" dxfId="2649" priority="377">
      <formula>$G116&gt;0</formula>
    </cfRule>
    <cfRule type="expression" dxfId="2648" priority="378">
      <formula>$G116&lt;0</formula>
    </cfRule>
  </conditionalFormatting>
  <conditionalFormatting sqref="F117">
    <cfRule type="expression" dxfId="2647" priority="375">
      <formula>$G117&gt;0</formula>
    </cfRule>
    <cfRule type="expression" dxfId="2646" priority="376">
      <formula>$G117&lt;0</formula>
    </cfRule>
  </conditionalFormatting>
  <conditionalFormatting sqref="F118">
    <cfRule type="expression" dxfId="2645" priority="373">
      <formula>$G118&gt;0</formula>
    </cfRule>
    <cfRule type="expression" dxfId="2644" priority="374">
      <formula>$G118&lt;0</formula>
    </cfRule>
  </conditionalFormatting>
  <conditionalFormatting sqref="F119">
    <cfRule type="expression" dxfId="2643" priority="371">
      <formula>$G119&gt;0</formula>
    </cfRule>
    <cfRule type="expression" dxfId="2642" priority="372">
      <formula>$G119&lt;0</formula>
    </cfRule>
  </conditionalFormatting>
  <conditionalFormatting sqref="G120:G121">
    <cfRule type="cellIs" dxfId="2641" priority="369" operator="lessThan">
      <formula>0</formula>
    </cfRule>
    <cfRule type="cellIs" dxfId="2640" priority="370" operator="greaterThan">
      <formula>0</formula>
    </cfRule>
  </conditionalFormatting>
  <conditionalFormatting sqref="F120">
    <cfRule type="expression" dxfId="2639" priority="367">
      <formula>$G120&gt;0</formula>
    </cfRule>
    <cfRule type="expression" dxfId="2638" priority="368">
      <formula>$G120&lt;0</formula>
    </cfRule>
  </conditionalFormatting>
  <conditionalFormatting sqref="F121">
    <cfRule type="expression" dxfId="2637" priority="365">
      <formula>$G121&gt;0</formula>
    </cfRule>
    <cfRule type="expression" dxfId="2636" priority="366">
      <formula>$G121&lt;0</formula>
    </cfRule>
  </conditionalFormatting>
  <conditionalFormatting sqref="G122:G125">
    <cfRule type="cellIs" dxfId="2635" priority="363" operator="lessThan">
      <formula>0</formula>
    </cfRule>
    <cfRule type="cellIs" dxfId="2634" priority="364" operator="greaterThan">
      <formula>0</formula>
    </cfRule>
  </conditionalFormatting>
  <conditionalFormatting sqref="F122">
    <cfRule type="expression" dxfId="2633" priority="361">
      <formula>$G122&gt;0</formula>
    </cfRule>
    <cfRule type="expression" dxfId="2632" priority="362">
      <formula>$G122&lt;0</formula>
    </cfRule>
  </conditionalFormatting>
  <conditionalFormatting sqref="F123">
    <cfRule type="expression" dxfId="2631" priority="359">
      <formula>$G123&gt;0</formula>
    </cfRule>
    <cfRule type="expression" dxfId="2630" priority="360">
      <formula>$G123&lt;0</formula>
    </cfRule>
  </conditionalFormatting>
  <conditionalFormatting sqref="F124">
    <cfRule type="expression" dxfId="2629" priority="357">
      <formula>$G124&gt;0</formula>
    </cfRule>
    <cfRule type="expression" dxfId="2628" priority="358">
      <formula>$G124&lt;0</formula>
    </cfRule>
  </conditionalFormatting>
  <conditionalFormatting sqref="F125">
    <cfRule type="expression" dxfId="2627" priority="355">
      <formula>$G125&gt;0</formula>
    </cfRule>
    <cfRule type="expression" dxfId="2626" priority="356">
      <formula>$G125&lt;0</formula>
    </cfRule>
  </conditionalFormatting>
  <conditionalFormatting sqref="G126:G127">
    <cfRule type="cellIs" dxfId="2625" priority="353" operator="lessThan">
      <formula>0</formula>
    </cfRule>
    <cfRule type="cellIs" dxfId="2624" priority="354" operator="greaterThan">
      <formula>0</formula>
    </cfRule>
  </conditionalFormatting>
  <conditionalFormatting sqref="F126">
    <cfRule type="expression" dxfId="2623" priority="351">
      <formula>$G126&gt;0</formula>
    </cfRule>
    <cfRule type="expression" dxfId="2622" priority="352">
      <formula>$G126&lt;0</formula>
    </cfRule>
  </conditionalFormatting>
  <conditionalFormatting sqref="F127">
    <cfRule type="expression" dxfId="2621" priority="349">
      <formula>$G127&gt;0</formula>
    </cfRule>
    <cfRule type="expression" dxfId="2620" priority="350">
      <formula>$G127&lt;0</formula>
    </cfRule>
  </conditionalFormatting>
  <conditionalFormatting sqref="G128:G131">
    <cfRule type="cellIs" dxfId="2619" priority="347" operator="lessThan">
      <formula>0</formula>
    </cfRule>
    <cfRule type="cellIs" dxfId="2618" priority="348" operator="greaterThan">
      <formula>0</formula>
    </cfRule>
  </conditionalFormatting>
  <conditionalFormatting sqref="F128">
    <cfRule type="expression" dxfId="2617" priority="345">
      <formula>$G128&gt;0</formula>
    </cfRule>
    <cfRule type="expression" dxfId="2616" priority="346">
      <formula>$G128&lt;0</formula>
    </cfRule>
  </conditionalFormatting>
  <conditionalFormatting sqref="F129">
    <cfRule type="expression" dxfId="2615" priority="343">
      <formula>$G129&gt;0</formula>
    </cfRule>
    <cfRule type="expression" dxfId="2614" priority="344">
      <formula>$G129&lt;0</formula>
    </cfRule>
  </conditionalFormatting>
  <conditionalFormatting sqref="F130">
    <cfRule type="expression" dxfId="2613" priority="341">
      <formula>$G130&gt;0</formula>
    </cfRule>
    <cfRule type="expression" dxfId="2612" priority="342">
      <formula>$G130&lt;0</formula>
    </cfRule>
  </conditionalFormatting>
  <conditionalFormatting sqref="F131">
    <cfRule type="expression" dxfId="2611" priority="339">
      <formula>$G131&gt;0</formula>
    </cfRule>
    <cfRule type="expression" dxfId="2610" priority="340">
      <formula>$G131&lt;0</formula>
    </cfRule>
  </conditionalFormatting>
  <conditionalFormatting sqref="G132:G133">
    <cfRule type="cellIs" dxfId="2609" priority="337" operator="lessThan">
      <formula>0</formula>
    </cfRule>
    <cfRule type="cellIs" dxfId="2608" priority="338" operator="greaterThan">
      <formula>0</formula>
    </cfRule>
  </conditionalFormatting>
  <conditionalFormatting sqref="F132">
    <cfRule type="expression" dxfId="2607" priority="335">
      <formula>$G132&gt;0</formula>
    </cfRule>
    <cfRule type="expression" dxfId="2606" priority="336">
      <formula>$G132&lt;0</formula>
    </cfRule>
  </conditionalFormatting>
  <conditionalFormatting sqref="F133">
    <cfRule type="expression" dxfId="2605" priority="333">
      <formula>$G133&gt;0</formula>
    </cfRule>
    <cfRule type="expression" dxfId="2604" priority="334">
      <formula>$G133&lt;0</formula>
    </cfRule>
  </conditionalFormatting>
  <conditionalFormatting sqref="G134:G137">
    <cfRule type="cellIs" dxfId="2603" priority="331" operator="lessThan">
      <formula>0</formula>
    </cfRule>
    <cfRule type="cellIs" dxfId="2602" priority="332" operator="greaterThan">
      <formula>0</formula>
    </cfRule>
  </conditionalFormatting>
  <conditionalFormatting sqref="F134">
    <cfRule type="expression" dxfId="2601" priority="329">
      <formula>$G134&gt;0</formula>
    </cfRule>
    <cfRule type="expression" dxfId="2600" priority="330">
      <formula>$G134&lt;0</formula>
    </cfRule>
  </conditionalFormatting>
  <conditionalFormatting sqref="F135">
    <cfRule type="expression" dxfId="2599" priority="327">
      <formula>$G135&gt;0</formula>
    </cfRule>
    <cfRule type="expression" dxfId="2598" priority="328">
      <formula>$G135&lt;0</formula>
    </cfRule>
  </conditionalFormatting>
  <conditionalFormatting sqref="F136">
    <cfRule type="expression" dxfId="2597" priority="325">
      <formula>$G136&gt;0</formula>
    </cfRule>
    <cfRule type="expression" dxfId="2596" priority="326">
      <formula>$G136&lt;0</formula>
    </cfRule>
  </conditionalFormatting>
  <conditionalFormatting sqref="F137">
    <cfRule type="expression" dxfId="2595" priority="323">
      <formula>$G137&gt;0</formula>
    </cfRule>
    <cfRule type="expression" dxfId="2594" priority="324">
      <formula>$G137&lt;0</formula>
    </cfRule>
  </conditionalFormatting>
  <conditionalFormatting sqref="G138:G139">
    <cfRule type="cellIs" dxfId="2593" priority="321" operator="lessThan">
      <formula>0</formula>
    </cfRule>
    <cfRule type="cellIs" dxfId="2592" priority="322" operator="greaterThan">
      <formula>0</formula>
    </cfRule>
  </conditionalFormatting>
  <conditionalFormatting sqref="F138">
    <cfRule type="expression" dxfId="2591" priority="319">
      <formula>$G138&gt;0</formula>
    </cfRule>
    <cfRule type="expression" dxfId="2590" priority="320">
      <formula>$G138&lt;0</formula>
    </cfRule>
  </conditionalFormatting>
  <conditionalFormatting sqref="F139">
    <cfRule type="expression" dxfId="2589" priority="317">
      <formula>$G139&gt;0</formula>
    </cfRule>
    <cfRule type="expression" dxfId="2588" priority="318">
      <formula>$G139&lt;0</formula>
    </cfRule>
  </conditionalFormatting>
  <conditionalFormatting sqref="G140:G143">
    <cfRule type="cellIs" dxfId="2587" priority="315" operator="lessThan">
      <formula>0</formula>
    </cfRule>
    <cfRule type="cellIs" dxfId="2586" priority="316" operator="greaterThan">
      <formula>0</formula>
    </cfRule>
  </conditionalFormatting>
  <conditionalFormatting sqref="F140">
    <cfRule type="expression" dxfId="2585" priority="313">
      <formula>$G140&gt;0</formula>
    </cfRule>
    <cfRule type="expression" dxfId="2584" priority="314">
      <formula>$G140&lt;0</formula>
    </cfRule>
  </conditionalFormatting>
  <conditionalFormatting sqref="F141">
    <cfRule type="expression" dxfId="2583" priority="311">
      <formula>$G141&gt;0</formula>
    </cfRule>
    <cfRule type="expression" dxfId="2582" priority="312">
      <formula>$G141&lt;0</formula>
    </cfRule>
  </conditionalFormatting>
  <conditionalFormatting sqref="F142">
    <cfRule type="expression" dxfId="2581" priority="309">
      <formula>$G142&gt;0</formula>
    </cfRule>
    <cfRule type="expression" dxfId="2580" priority="310">
      <formula>$G142&lt;0</formula>
    </cfRule>
  </conditionalFormatting>
  <conditionalFormatting sqref="F143">
    <cfRule type="expression" dxfId="2579" priority="307">
      <formula>$G143&gt;0</formula>
    </cfRule>
    <cfRule type="expression" dxfId="2578" priority="308">
      <formula>$G143&lt;0</formula>
    </cfRule>
  </conditionalFormatting>
  <conditionalFormatting sqref="G144:G145">
    <cfRule type="cellIs" dxfId="2577" priority="305" operator="lessThan">
      <formula>0</formula>
    </cfRule>
    <cfRule type="cellIs" dxfId="2576" priority="306" operator="greaterThan">
      <formula>0</formula>
    </cfRule>
  </conditionalFormatting>
  <conditionalFormatting sqref="F144">
    <cfRule type="expression" dxfId="2575" priority="303">
      <formula>$G144&gt;0</formula>
    </cfRule>
    <cfRule type="expression" dxfId="2574" priority="304">
      <formula>$G144&lt;0</formula>
    </cfRule>
  </conditionalFormatting>
  <conditionalFormatting sqref="F145">
    <cfRule type="expression" dxfId="2573" priority="301">
      <formula>$G145&gt;0</formula>
    </cfRule>
    <cfRule type="expression" dxfId="2572" priority="302">
      <formula>$G145&lt;0</formula>
    </cfRule>
  </conditionalFormatting>
  <conditionalFormatting sqref="G146:G149">
    <cfRule type="cellIs" dxfId="2571" priority="299" operator="lessThan">
      <formula>0</formula>
    </cfRule>
    <cfRule type="cellIs" dxfId="2570" priority="300" operator="greaterThan">
      <formula>0</formula>
    </cfRule>
  </conditionalFormatting>
  <conditionalFormatting sqref="F146">
    <cfRule type="expression" dxfId="2569" priority="297">
      <formula>$G146&gt;0</formula>
    </cfRule>
    <cfRule type="expression" dxfId="2568" priority="298">
      <formula>$G146&lt;0</formula>
    </cfRule>
  </conditionalFormatting>
  <conditionalFormatting sqref="F147">
    <cfRule type="expression" dxfId="2567" priority="295">
      <formula>$G147&gt;0</formula>
    </cfRule>
    <cfRule type="expression" dxfId="2566" priority="296">
      <formula>$G147&lt;0</formula>
    </cfRule>
  </conditionalFormatting>
  <conditionalFormatting sqref="F148">
    <cfRule type="expression" dxfId="2565" priority="293">
      <formula>$G148&gt;0</formula>
    </cfRule>
    <cfRule type="expression" dxfId="2564" priority="294">
      <formula>$G148&lt;0</formula>
    </cfRule>
  </conditionalFormatting>
  <conditionalFormatting sqref="F149">
    <cfRule type="expression" dxfId="2563" priority="291">
      <formula>$G149&gt;0</formula>
    </cfRule>
    <cfRule type="expression" dxfId="2562" priority="292">
      <formula>$G149&lt;0</formula>
    </cfRule>
  </conditionalFormatting>
  <conditionalFormatting sqref="G150:G151">
    <cfRule type="cellIs" dxfId="2561" priority="289" operator="lessThan">
      <formula>0</formula>
    </cfRule>
    <cfRule type="cellIs" dxfId="2560" priority="290" operator="greaterThan">
      <formula>0</formula>
    </cfRule>
  </conditionalFormatting>
  <conditionalFormatting sqref="F150">
    <cfRule type="expression" dxfId="2559" priority="287">
      <formula>$G150&gt;0</formula>
    </cfRule>
    <cfRule type="expression" dxfId="2558" priority="288">
      <formula>$G150&lt;0</formula>
    </cfRule>
  </conditionalFormatting>
  <conditionalFormatting sqref="F151">
    <cfRule type="expression" dxfId="2557" priority="285">
      <formula>$G151&gt;0</formula>
    </cfRule>
    <cfRule type="expression" dxfId="2556" priority="286">
      <formula>$G151&lt;0</formula>
    </cfRule>
  </conditionalFormatting>
  <conditionalFormatting sqref="G152:G155">
    <cfRule type="cellIs" dxfId="2555" priority="283" operator="lessThan">
      <formula>0</formula>
    </cfRule>
    <cfRule type="cellIs" dxfId="2554" priority="284" operator="greaterThan">
      <formula>0</formula>
    </cfRule>
  </conditionalFormatting>
  <conditionalFormatting sqref="F152">
    <cfRule type="expression" dxfId="2553" priority="281">
      <formula>$G152&gt;0</formula>
    </cfRule>
    <cfRule type="expression" dxfId="2552" priority="282">
      <formula>$G152&lt;0</formula>
    </cfRule>
  </conditionalFormatting>
  <conditionalFormatting sqref="F153">
    <cfRule type="expression" dxfId="2551" priority="279">
      <formula>$G153&gt;0</formula>
    </cfRule>
    <cfRule type="expression" dxfId="2550" priority="280">
      <formula>$G153&lt;0</formula>
    </cfRule>
  </conditionalFormatting>
  <conditionalFormatting sqref="F154">
    <cfRule type="expression" dxfId="2549" priority="277">
      <formula>$G154&gt;0</formula>
    </cfRule>
    <cfRule type="expression" dxfId="2548" priority="278">
      <formula>$G154&lt;0</formula>
    </cfRule>
  </conditionalFormatting>
  <conditionalFormatting sqref="F155">
    <cfRule type="expression" dxfId="2547" priority="275">
      <formula>$G155&gt;0</formula>
    </cfRule>
    <cfRule type="expression" dxfId="2546" priority="276">
      <formula>$G155&lt;0</formula>
    </cfRule>
  </conditionalFormatting>
  <conditionalFormatting sqref="G156:G157">
    <cfRule type="cellIs" dxfId="2545" priority="273" operator="lessThan">
      <formula>0</formula>
    </cfRule>
    <cfRule type="cellIs" dxfId="2544" priority="274" operator="greaterThan">
      <formula>0</formula>
    </cfRule>
  </conditionalFormatting>
  <conditionalFormatting sqref="F156">
    <cfRule type="expression" dxfId="2543" priority="271">
      <formula>$G156&gt;0</formula>
    </cfRule>
    <cfRule type="expression" dxfId="2542" priority="272">
      <formula>$G156&lt;0</formula>
    </cfRule>
  </conditionalFormatting>
  <conditionalFormatting sqref="F157">
    <cfRule type="expression" dxfId="2541" priority="269">
      <formula>$G157&gt;0</formula>
    </cfRule>
    <cfRule type="expression" dxfId="2540" priority="270">
      <formula>$G157&lt;0</formula>
    </cfRule>
  </conditionalFormatting>
  <conditionalFormatting sqref="G158:G161">
    <cfRule type="cellIs" dxfId="2539" priority="267" operator="lessThan">
      <formula>0</formula>
    </cfRule>
    <cfRule type="cellIs" dxfId="2538" priority="268" operator="greaterThan">
      <formula>0</formula>
    </cfRule>
  </conditionalFormatting>
  <conditionalFormatting sqref="F158">
    <cfRule type="expression" dxfId="2537" priority="265">
      <formula>$G158&gt;0</formula>
    </cfRule>
    <cfRule type="expression" dxfId="2536" priority="266">
      <formula>$G158&lt;0</formula>
    </cfRule>
  </conditionalFormatting>
  <conditionalFormatting sqref="F159">
    <cfRule type="expression" dxfId="2535" priority="263">
      <formula>$G159&gt;0</formula>
    </cfRule>
    <cfRule type="expression" dxfId="2534" priority="264">
      <formula>$G159&lt;0</formula>
    </cfRule>
  </conditionalFormatting>
  <conditionalFormatting sqref="F160">
    <cfRule type="expression" dxfId="2533" priority="261">
      <formula>$G160&gt;0</formula>
    </cfRule>
    <cfRule type="expression" dxfId="2532" priority="262">
      <formula>$G160&lt;0</formula>
    </cfRule>
  </conditionalFormatting>
  <conditionalFormatting sqref="F161">
    <cfRule type="expression" dxfId="2531" priority="259">
      <formula>$G161&gt;0</formula>
    </cfRule>
    <cfRule type="expression" dxfId="2530" priority="260">
      <formula>$G161&lt;0</formula>
    </cfRule>
  </conditionalFormatting>
  <conditionalFormatting sqref="G162:G163">
    <cfRule type="cellIs" dxfId="2529" priority="257" operator="lessThan">
      <formula>0</formula>
    </cfRule>
    <cfRule type="cellIs" dxfId="2528" priority="258" operator="greaterThan">
      <formula>0</formula>
    </cfRule>
  </conditionalFormatting>
  <conditionalFormatting sqref="F162">
    <cfRule type="expression" dxfId="2527" priority="255">
      <formula>$G162&gt;0</formula>
    </cfRule>
    <cfRule type="expression" dxfId="2526" priority="256">
      <formula>$G162&lt;0</formula>
    </cfRule>
  </conditionalFormatting>
  <conditionalFormatting sqref="F163">
    <cfRule type="expression" dxfId="2525" priority="253">
      <formula>$G163&gt;0</formula>
    </cfRule>
    <cfRule type="expression" dxfId="2524" priority="254">
      <formula>$G163&lt;0</formula>
    </cfRule>
  </conditionalFormatting>
  <conditionalFormatting sqref="G164:G167">
    <cfRule type="cellIs" dxfId="2523" priority="251" operator="lessThan">
      <formula>0</formula>
    </cfRule>
    <cfRule type="cellIs" dxfId="2522" priority="252" operator="greaterThan">
      <formula>0</formula>
    </cfRule>
  </conditionalFormatting>
  <conditionalFormatting sqref="F164">
    <cfRule type="expression" dxfId="2521" priority="249">
      <formula>$G164&gt;0</formula>
    </cfRule>
    <cfRule type="expression" dxfId="2520" priority="250">
      <formula>$G164&lt;0</formula>
    </cfRule>
  </conditionalFormatting>
  <conditionalFormatting sqref="F165">
    <cfRule type="expression" dxfId="2519" priority="247">
      <formula>$G165&gt;0</formula>
    </cfRule>
    <cfRule type="expression" dxfId="2518" priority="248">
      <formula>$G165&lt;0</formula>
    </cfRule>
  </conditionalFormatting>
  <conditionalFormatting sqref="F166">
    <cfRule type="expression" dxfId="2517" priority="245">
      <formula>$G166&gt;0</formula>
    </cfRule>
    <cfRule type="expression" dxfId="2516" priority="246">
      <formula>$G166&lt;0</formula>
    </cfRule>
  </conditionalFormatting>
  <conditionalFormatting sqref="F167">
    <cfRule type="expression" dxfId="2515" priority="243">
      <formula>$G167&gt;0</formula>
    </cfRule>
    <cfRule type="expression" dxfId="2514" priority="244">
      <formula>$G167&lt;0</formula>
    </cfRule>
  </conditionalFormatting>
  <conditionalFormatting sqref="G168:G169">
    <cfRule type="cellIs" dxfId="2513" priority="241" operator="lessThan">
      <formula>0</formula>
    </cfRule>
    <cfRule type="cellIs" dxfId="2512" priority="242" operator="greaterThan">
      <formula>0</formula>
    </cfRule>
  </conditionalFormatting>
  <conditionalFormatting sqref="F168">
    <cfRule type="expression" dxfId="2511" priority="239">
      <formula>$G168&gt;0</formula>
    </cfRule>
    <cfRule type="expression" dxfId="2510" priority="240">
      <formula>$G168&lt;0</formula>
    </cfRule>
  </conditionalFormatting>
  <conditionalFormatting sqref="F169">
    <cfRule type="expression" dxfId="2509" priority="237">
      <formula>$G169&gt;0</formula>
    </cfRule>
    <cfRule type="expression" dxfId="2508" priority="238">
      <formula>$G169&lt;0</formula>
    </cfRule>
  </conditionalFormatting>
  <conditionalFormatting sqref="G170:G173">
    <cfRule type="cellIs" dxfId="2507" priority="235" operator="lessThan">
      <formula>0</formula>
    </cfRule>
    <cfRule type="cellIs" dxfId="2506" priority="236" operator="greaterThan">
      <formula>0</formula>
    </cfRule>
  </conditionalFormatting>
  <conditionalFormatting sqref="F170">
    <cfRule type="expression" dxfId="2505" priority="233">
      <formula>$G170&gt;0</formula>
    </cfRule>
    <cfRule type="expression" dxfId="2504" priority="234">
      <formula>$G170&lt;0</formula>
    </cfRule>
  </conditionalFormatting>
  <conditionalFormatting sqref="F171">
    <cfRule type="expression" dxfId="2503" priority="231">
      <formula>$G171&gt;0</formula>
    </cfRule>
    <cfRule type="expression" dxfId="2502" priority="232">
      <formula>$G171&lt;0</formula>
    </cfRule>
  </conditionalFormatting>
  <conditionalFormatting sqref="F172">
    <cfRule type="expression" dxfId="2501" priority="229">
      <formula>$G172&gt;0</formula>
    </cfRule>
    <cfRule type="expression" dxfId="2500" priority="230">
      <formula>$G172&lt;0</formula>
    </cfRule>
  </conditionalFormatting>
  <conditionalFormatting sqref="F173">
    <cfRule type="expression" dxfId="2499" priority="227">
      <formula>$G173&gt;0</formula>
    </cfRule>
    <cfRule type="expression" dxfId="2498" priority="228">
      <formula>$G173&lt;0</formula>
    </cfRule>
  </conditionalFormatting>
  <conditionalFormatting sqref="G174:G175">
    <cfRule type="cellIs" dxfId="2497" priority="225" operator="lessThan">
      <formula>0</formula>
    </cfRule>
    <cfRule type="cellIs" dxfId="2496" priority="226" operator="greaterThan">
      <formula>0</formula>
    </cfRule>
  </conditionalFormatting>
  <conditionalFormatting sqref="F174">
    <cfRule type="expression" dxfId="2495" priority="223">
      <formula>$G174&gt;0</formula>
    </cfRule>
    <cfRule type="expression" dxfId="2494" priority="224">
      <formula>$G174&lt;0</formula>
    </cfRule>
  </conditionalFormatting>
  <conditionalFormatting sqref="F175">
    <cfRule type="expression" dxfId="2493" priority="221">
      <formula>$G175&gt;0</formula>
    </cfRule>
    <cfRule type="expression" dxfId="2492" priority="222">
      <formula>$G175&lt;0</formula>
    </cfRule>
  </conditionalFormatting>
  <conditionalFormatting sqref="G176:G179">
    <cfRule type="cellIs" dxfId="2491" priority="219" operator="lessThan">
      <formula>0</formula>
    </cfRule>
    <cfRule type="cellIs" dxfId="2490" priority="220" operator="greaterThan">
      <formula>0</formula>
    </cfRule>
  </conditionalFormatting>
  <conditionalFormatting sqref="F176">
    <cfRule type="expression" dxfId="2489" priority="217">
      <formula>$G176&gt;0</formula>
    </cfRule>
    <cfRule type="expression" dxfId="2488" priority="218">
      <formula>$G176&lt;0</formula>
    </cfRule>
  </conditionalFormatting>
  <conditionalFormatting sqref="F177">
    <cfRule type="expression" dxfId="2487" priority="215">
      <formula>$G177&gt;0</formula>
    </cfRule>
    <cfRule type="expression" dxfId="2486" priority="216">
      <formula>$G177&lt;0</formula>
    </cfRule>
  </conditionalFormatting>
  <conditionalFormatting sqref="F178">
    <cfRule type="expression" dxfId="2485" priority="213">
      <formula>$G178&gt;0</formula>
    </cfRule>
    <cfRule type="expression" dxfId="2484" priority="214">
      <formula>$G178&lt;0</formula>
    </cfRule>
  </conditionalFormatting>
  <conditionalFormatting sqref="F179">
    <cfRule type="expression" dxfId="2483" priority="211">
      <formula>$G179&gt;0</formula>
    </cfRule>
    <cfRule type="expression" dxfId="2482" priority="212">
      <formula>$G179&lt;0</formula>
    </cfRule>
  </conditionalFormatting>
  <conditionalFormatting sqref="G180:G181">
    <cfRule type="cellIs" dxfId="2481" priority="209" operator="lessThan">
      <formula>0</formula>
    </cfRule>
    <cfRule type="cellIs" dxfId="2480" priority="210" operator="greaterThan">
      <formula>0</formula>
    </cfRule>
  </conditionalFormatting>
  <conditionalFormatting sqref="F180">
    <cfRule type="expression" dxfId="2479" priority="207">
      <formula>$G180&gt;0</formula>
    </cfRule>
    <cfRule type="expression" dxfId="2478" priority="208">
      <formula>$G180&lt;0</formula>
    </cfRule>
  </conditionalFormatting>
  <conditionalFormatting sqref="F181">
    <cfRule type="expression" dxfId="2477" priority="205">
      <formula>$G181&gt;0</formula>
    </cfRule>
    <cfRule type="expression" dxfId="2476" priority="206">
      <formula>$G181&lt;0</formula>
    </cfRule>
  </conditionalFormatting>
  <conditionalFormatting sqref="G182:G185">
    <cfRule type="cellIs" dxfId="2475" priority="203" operator="lessThan">
      <formula>0</formula>
    </cfRule>
    <cfRule type="cellIs" dxfId="2474" priority="204" operator="greaterThan">
      <formula>0</formula>
    </cfRule>
  </conditionalFormatting>
  <conditionalFormatting sqref="F182">
    <cfRule type="expression" dxfId="2473" priority="201">
      <formula>$G182&gt;0</formula>
    </cfRule>
    <cfRule type="expression" dxfId="2472" priority="202">
      <formula>$G182&lt;0</formula>
    </cfRule>
  </conditionalFormatting>
  <conditionalFormatting sqref="F183">
    <cfRule type="expression" dxfId="2471" priority="199">
      <formula>$G183&gt;0</formula>
    </cfRule>
    <cfRule type="expression" dxfId="2470" priority="200">
      <formula>$G183&lt;0</formula>
    </cfRule>
  </conditionalFormatting>
  <conditionalFormatting sqref="F184">
    <cfRule type="expression" dxfId="2469" priority="197">
      <formula>$G184&gt;0</formula>
    </cfRule>
    <cfRule type="expression" dxfId="2468" priority="198">
      <formula>$G184&lt;0</formula>
    </cfRule>
  </conditionalFormatting>
  <conditionalFormatting sqref="F185">
    <cfRule type="expression" dxfId="2467" priority="195">
      <formula>$G185&gt;0</formula>
    </cfRule>
    <cfRule type="expression" dxfId="2466" priority="196">
      <formula>$G185&lt;0</formula>
    </cfRule>
  </conditionalFormatting>
  <conditionalFormatting sqref="G186:G187">
    <cfRule type="cellIs" dxfId="2465" priority="193" operator="lessThan">
      <formula>0</formula>
    </cfRule>
    <cfRule type="cellIs" dxfId="2464" priority="194" operator="greaterThan">
      <formula>0</formula>
    </cfRule>
  </conditionalFormatting>
  <conditionalFormatting sqref="F186">
    <cfRule type="expression" dxfId="2463" priority="191">
      <formula>$G186&gt;0</formula>
    </cfRule>
    <cfRule type="expression" dxfId="2462" priority="192">
      <formula>$G186&lt;0</formula>
    </cfRule>
  </conditionalFormatting>
  <conditionalFormatting sqref="F187">
    <cfRule type="expression" dxfId="2461" priority="189">
      <formula>$G187&gt;0</formula>
    </cfRule>
    <cfRule type="expression" dxfId="2460" priority="190">
      <formula>$G187&lt;0</formula>
    </cfRule>
  </conditionalFormatting>
  <conditionalFormatting sqref="G188:G191">
    <cfRule type="cellIs" dxfId="2459" priority="187" operator="lessThan">
      <formula>0</formula>
    </cfRule>
    <cfRule type="cellIs" dxfId="2458" priority="188" operator="greaterThan">
      <formula>0</formula>
    </cfRule>
  </conditionalFormatting>
  <conditionalFormatting sqref="F188">
    <cfRule type="expression" dxfId="2457" priority="185">
      <formula>$G188&gt;0</formula>
    </cfRule>
    <cfRule type="expression" dxfId="2456" priority="186">
      <formula>$G188&lt;0</formula>
    </cfRule>
  </conditionalFormatting>
  <conditionalFormatting sqref="F189">
    <cfRule type="expression" dxfId="2455" priority="183">
      <formula>$G189&gt;0</formula>
    </cfRule>
    <cfRule type="expression" dxfId="2454" priority="184">
      <formula>$G189&lt;0</formula>
    </cfRule>
  </conditionalFormatting>
  <conditionalFormatting sqref="F190">
    <cfRule type="expression" dxfId="2453" priority="181">
      <formula>$G190&gt;0</formula>
    </cfRule>
    <cfRule type="expression" dxfId="2452" priority="182">
      <formula>$G190&lt;0</formula>
    </cfRule>
  </conditionalFormatting>
  <conditionalFormatting sqref="F191">
    <cfRule type="expression" dxfId="2451" priority="179">
      <formula>$G191&gt;0</formula>
    </cfRule>
    <cfRule type="expression" dxfId="2450" priority="180">
      <formula>$G191&lt;0</formula>
    </cfRule>
  </conditionalFormatting>
  <conditionalFormatting sqref="G192:G193">
    <cfRule type="cellIs" dxfId="2449" priority="177" operator="lessThan">
      <formula>0</formula>
    </cfRule>
    <cfRule type="cellIs" dxfId="2448" priority="178" operator="greaterThan">
      <formula>0</formula>
    </cfRule>
  </conditionalFormatting>
  <conditionalFormatting sqref="F192">
    <cfRule type="expression" dxfId="2447" priority="175">
      <formula>$G192&gt;0</formula>
    </cfRule>
    <cfRule type="expression" dxfId="2446" priority="176">
      <formula>$G192&lt;0</formula>
    </cfRule>
  </conditionalFormatting>
  <conditionalFormatting sqref="F193">
    <cfRule type="expression" dxfId="2445" priority="173">
      <formula>$G193&gt;0</formula>
    </cfRule>
    <cfRule type="expression" dxfId="2444" priority="174">
      <formula>$G193&lt;0</formula>
    </cfRule>
  </conditionalFormatting>
  <conditionalFormatting sqref="G194:G197">
    <cfRule type="cellIs" dxfId="2443" priority="171" operator="lessThan">
      <formula>0</formula>
    </cfRule>
    <cfRule type="cellIs" dxfId="2442" priority="172" operator="greaterThan">
      <formula>0</formula>
    </cfRule>
  </conditionalFormatting>
  <conditionalFormatting sqref="F194">
    <cfRule type="expression" dxfId="2441" priority="169">
      <formula>$G194&gt;0</formula>
    </cfRule>
    <cfRule type="expression" dxfId="2440" priority="170">
      <formula>$G194&lt;0</formula>
    </cfRule>
  </conditionalFormatting>
  <conditionalFormatting sqref="F195">
    <cfRule type="expression" dxfId="2439" priority="167">
      <formula>$G195&gt;0</formula>
    </cfRule>
    <cfRule type="expression" dxfId="2438" priority="168">
      <formula>$G195&lt;0</formula>
    </cfRule>
  </conditionalFormatting>
  <conditionalFormatting sqref="F196">
    <cfRule type="expression" dxfId="2437" priority="165">
      <formula>$G196&gt;0</formula>
    </cfRule>
    <cfRule type="expression" dxfId="2436" priority="166">
      <formula>$G196&lt;0</formula>
    </cfRule>
  </conditionalFormatting>
  <conditionalFormatting sqref="F197">
    <cfRule type="expression" dxfId="2435" priority="163">
      <formula>$G197&gt;0</formula>
    </cfRule>
    <cfRule type="expression" dxfId="2434" priority="164">
      <formula>$G197&lt;0</formula>
    </cfRule>
  </conditionalFormatting>
  <conditionalFormatting sqref="G198:G199">
    <cfRule type="cellIs" dxfId="2433" priority="161" operator="lessThan">
      <formula>0</formula>
    </cfRule>
    <cfRule type="cellIs" dxfId="2432" priority="162" operator="greaterThan">
      <formula>0</formula>
    </cfRule>
  </conditionalFormatting>
  <conditionalFormatting sqref="F198">
    <cfRule type="expression" dxfId="2431" priority="159">
      <formula>$G198&gt;0</formula>
    </cfRule>
    <cfRule type="expression" dxfId="2430" priority="160">
      <formula>$G198&lt;0</formula>
    </cfRule>
  </conditionalFormatting>
  <conditionalFormatting sqref="F199">
    <cfRule type="expression" dxfId="2429" priority="157">
      <formula>$G199&gt;0</formula>
    </cfRule>
    <cfRule type="expression" dxfId="2428" priority="158">
      <formula>$G199&lt;0</formula>
    </cfRule>
  </conditionalFormatting>
  <conditionalFormatting sqref="A32">
    <cfRule type="expression" dxfId="2427" priority="154">
      <formula>V32&lt;&gt;""</formula>
    </cfRule>
    <cfRule type="expression" dxfId="2426" priority="155">
      <formula>D32&lt;F32</formula>
    </cfRule>
    <cfRule type="expression" dxfId="2425" priority="156">
      <formula>C32&gt;F32</formula>
    </cfRule>
  </conditionalFormatting>
  <conditionalFormatting sqref="A33">
    <cfRule type="expression" dxfId="2424" priority="151">
      <formula>V33&lt;&gt;""</formula>
    </cfRule>
    <cfRule type="expression" dxfId="2423" priority="152">
      <formula>D33&lt;F33</formula>
    </cfRule>
    <cfRule type="expression" dxfId="2422" priority="153">
      <formula>C33&gt;F33</formula>
    </cfRule>
  </conditionalFormatting>
  <conditionalFormatting sqref="A34">
    <cfRule type="expression" dxfId="2421" priority="148">
      <formula>V34&lt;&gt;""</formula>
    </cfRule>
    <cfRule type="expression" dxfId="2420" priority="149">
      <formula>D34&lt;F34</formula>
    </cfRule>
    <cfRule type="expression" dxfId="2419" priority="150">
      <formula>C34&gt;F34</formula>
    </cfRule>
  </conditionalFormatting>
  <conditionalFormatting sqref="A35">
    <cfRule type="expression" dxfId="2418" priority="145">
      <formula>V35&lt;&gt;""</formula>
    </cfRule>
    <cfRule type="expression" dxfId="2417" priority="146">
      <formula>D35&lt;F35</formula>
    </cfRule>
    <cfRule type="expression" dxfId="2416" priority="147">
      <formula>C35&gt;F35</formula>
    </cfRule>
  </conditionalFormatting>
  <conditionalFormatting sqref="A36">
    <cfRule type="expression" dxfId="2415" priority="142">
      <formula>V36&lt;&gt;""</formula>
    </cfRule>
    <cfRule type="expression" dxfId="2414" priority="143">
      <formula>D36&lt;F36</formula>
    </cfRule>
    <cfRule type="expression" dxfId="2413" priority="144">
      <formula>C36&gt;F36</formula>
    </cfRule>
  </conditionalFormatting>
  <conditionalFormatting sqref="A37">
    <cfRule type="expression" dxfId="2412" priority="139">
      <formula>V37&lt;&gt;""</formula>
    </cfRule>
    <cfRule type="expression" dxfId="2411" priority="140">
      <formula>D37&lt;F37</formula>
    </cfRule>
    <cfRule type="expression" dxfId="2410" priority="141">
      <formula>C37&gt;F37</formula>
    </cfRule>
  </conditionalFormatting>
  <conditionalFormatting sqref="A38">
    <cfRule type="expression" dxfId="2409" priority="136">
      <formula>V38&lt;&gt;""</formula>
    </cfRule>
    <cfRule type="expression" dxfId="2408" priority="137">
      <formula>D38&lt;F38</formula>
    </cfRule>
    <cfRule type="expression" dxfId="2407" priority="138">
      <formula>C38&gt;F38</formula>
    </cfRule>
  </conditionalFormatting>
  <conditionalFormatting sqref="A39">
    <cfRule type="expression" dxfId="2406" priority="133">
      <formula>V39&lt;&gt;""</formula>
    </cfRule>
    <cfRule type="expression" dxfId="2405" priority="134">
      <formula>D39&lt;F39</formula>
    </cfRule>
    <cfRule type="expression" dxfId="2404" priority="135">
      <formula>C39&gt;F39</formula>
    </cfRule>
  </conditionalFormatting>
  <conditionalFormatting sqref="A40">
    <cfRule type="expression" dxfId="2403" priority="130">
      <formula>V40&lt;&gt;""</formula>
    </cfRule>
    <cfRule type="expression" dxfId="2402" priority="131">
      <formula>D40&lt;F40</formula>
    </cfRule>
    <cfRule type="expression" dxfId="2401" priority="132">
      <formula>C40&gt;F40</formula>
    </cfRule>
  </conditionalFormatting>
  <conditionalFormatting sqref="A41">
    <cfRule type="expression" dxfId="2400" priority="127">
      <formula>V41&lt;&gt;""</formula>
    </cfRule>
    <cfRule type="expression" dxfId="2399" priority="128">
      <formula>D41&lt;F41</formula>
    </cfRule>
    <cfRule type="expression" dxfId="2398" priority="129">
      <formula>C41&gt;F41</formula>
    </cfRule>
  </conditionalFormatting>
  <conditionalFormatting sqref="A43">
    <cfRule type="expression" dxfId="2397" priority="121">
      <formula>V43&lt;&gt;""</formula>
    </cfRule>
    <cfRule type="expression" dxfId="2396" priority="122">
      <formula>D43&lt;F43</formula>
    </cfRule>
    <cfRule type="expression" dxfId="2395" priority="123">
      <formula>C43&gt;F43</formula>
    </cfRule>
  </conditionalFormatting>
  <conditionalFormatting sqref="A45">
    <cfRule type="expression" dxfId="2394" priority="115">
      <formula>V45&lt;&gt;""</formula>
    </cfRule>
    <cfRule type="expression" dxfId="2393" priority="116">
      <formula>D45&lt;F45</formula>
    </cfRule>
    <cfRule type="expression" dxfId="2392" priority="117">
      <formula>C45&gt;F45</formula>
    </cfRule>
  </conditionalFormatting>
  <conditionalFormatting sqref="A46">
    <cfRule type="expression" dxfId="2391" priority="112">
      <formula>V46&lt;&gt;""</formula>
    </cfRule>
    <cfRule type="expression" dxfId="2390" priority="113">
      <formula>D46&lt;F46</formula>
    </cfRule>
    <cfRule type="expression" dxfId="2389" priority="114">
      <formula>C46&gt;F46</formula>
    </cfRule>
  </conditionalFormatting>
  <conditionalFormatting sqref="A47">
    <cfRule type="expression" dxfId="2388" priority="109">
      <formula>V47&lt;&gt;""</formula>
    </cfRule>
    <cfRule type="expression" dxfId="2387" priority="110">
      <formula>D47&lt;F47</formula>
    </cfRule>
    <cfRule type="expression" dxfId="2386" priority="111">
      <formula>C47&gt;F47</formula>
    </cfRule>
  </conditionalFormatting>
  <conditionalFormatting sqref="A48">
    <cfRule type="expression" dxfId="2385" priority="106">
      <formula>V48&lt;&gt;""</formula>
    </cfRule>
    <cfRule type="expression" dxfId="2384" priority="107">
      <formula>D48&lt;F48</formula>
    </cfRule>
    <cfRule type="expression" dxfId="2383" priority="108">
      <formula>C48&gt;F48</formula>
    </cfRule>
  </conditionalFormatting>
  <conditionalFormatting sqref="A49">
    <cfRule type="expression" dxfId="2382" priority="103">
      <formula>V49&lt;&gt;""</formula>
    </cfRule>
    <cfRule type="expression" dxfId="2381" priority="104">
      <formula>D49&lt;F49</formula>
    </cfRule>
    <cfRule type="expression" dxfId="2380" priority="105">
      <formula>C49&gt;F49</formula>
    </cfRule>
  </conditionalFormatting>
  <conditionalFormatting sqref="A31">
    <cfRule type="expression" dxfId="2379" priority="70">
      <formula>V31&lt;&gt;""</formula>
    </cfRule>
    <cfRule type="expression" dxfId="2378" priority="71">
      <formula>D31&lt;F31</formula>
    </cfRule>
    <cfRule type="expression" dxfId="2377" priority="72">
      <formula>C31&gt;F31</formula>
    </cfRule>
  </conditionalFormatting>
  <conditionalFormatting sqref="M30:M39"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A28">
    <cfRule type="expression" dxfId="2376" priority="62">
      <formula>D28&lt;F28</formula>
    </cfRule>
    <cfRule type="expression" dxfId="2375" priority="63">
      <formula>C28&gt;F28</formula>
    </cfRule>
  </conditionalFormatting>
  <conditionalFormatting sqref="V58:V59">
    <cfRule type="cellIs" dxfId="2374" priority="60" operator="lessThan">
      <formula>0</formula>
    </cfRule>
    <cfRule type="cellIs" dxfId="2373" priority="61" operator="equal">
      <formula>0</formula>
    </cfRule>
  </conditionalFormatting>
  <conditionalFormatting sqref="Z28">
    <cfRule type="cellIs" dxfId="2372" priority="59" operator="equal">
      <formula>0</formula>
    </cfRule>
  </conditionalFormatting>
  <conditionalFormatting sqref="Z28">
    <cfRule type="cellIs" dxfId="2371" priority="58" operator="greaterThan">
      <formula>0</formula>
    </cfRule>
  </conditionalFormatting>
  <conditionalFormatting sqref="Y62 Y68 Y74 Y80 Y86 Y92 Y98 Y104 Y110 Y116 Y122 Y128 Y134 Y140 Y146 Y152 Y158 Y164 Y170 Y176 Y182 Y188 Y194">
    <cfRule type="cellIs" dxfId="2370" priority="21746" operator="lessThanOrEqual">
      <formula>0</formula>
    </cfRule>
    <cfRule type="expression" dxfId="2369" priority="21747">
      <formula>(C63)-(D62)&gt;(C63/100)*(1+$AI$1*$AJ$1)</formula>
    </cfRule>
  </conditionalFormatting>
  <conditionalFormatting sqref="Y60">
    <cfRule type="expression" dxfId="2368" priority="21792">
      <formula>(C61)-(D60)&gt;(C61/100)*(1+$AI$1*$AJ$1)</formula>
    </cfRule>
    <cfRule type="cellIs" dxfId="2367" priority="21793" operator="lessThanOrEqual">
      <formula>0</formula>
    </cfRule>
  </conditionalFormatting>
  <conditionalFormatting sqref="Z43">
    <cfRule type="expression" dxfId="2366" priority="53">
      <formula>V43&lt;&gt;""</formula>
    </cfRule>
  </conditionalFormatting>
  <conditionalFormatting sqref="Z40">
    <cfRule type="expression" dxfId="51" priority="52">
      <formula>V40&lt;&gt;""</formula>
    </cfRule>
  </conditionalFormatting>
  <conditionalFormatting sqref="Z41">
    <cfRule type="expression" dxfId="50" priority="51">
      <formula>V41&lt;&gt;""</formula>
    </cfRule>
  </conditionalFormatting>
  <conditionalFormatting sqref="Z42">
    <cfRule type="expression" dxfId="49" priority="50">
      <formula>V42&lt;&gt;""</formula>
    </cfRule>
  </conditionalFormatting>
  <conditionalFormatting sqref="Z43">
    <cfRule type="expression" dxfId="48" priority="49">
      <formula>V43&lt;&gt;""</formula>
    </cfRule>
  </conditionalFormatting>
  <conditionalFormatting sqref="Z44:Z45">
    <cfRule type="cellIs" dxfId="47" priority="48" operator="equal">
      <formula>0</formula>
    </cfRule>
  </conditionalFormatting>
  <conditionalFormatting sqref="Z45">
    <cfRule type="expression" dxfId="46" priority="47">
      <formula>V45&lt;&gt;""</formula>
    </cfRule>
  </conditionalFormatting>
  <conditionalFormatting sqref="Z44">
    <cfRule type="expression" dxfId="45" priority="46">
      <formula>V44&lt;&gt;""</formula>
    </cfRule>
  </conditionalFormatting>
  <conditionalFormatting sqref="Z45">
    <cfRule type="expression" dxfId="44" priority="45">
      <formula>V45&lt;&gt;""</formula>
    </cfRule>
  </conditionalFormatting>
  <conditionalFormatting sqref="Z46:Z47">
    <cfRule type="cellIs" dxfId="43" priority="44" operator="equal">
      <formula>0</formula>
    </cfRule>
  </conditionalFormatting>
  <conditionalFormatting sqref="Z47">
    <cfRule type="expression" dxfId="42" priority="43">
      <formula>V47&lt;&gt;""</formula>
    </cfRule>
  </conditionalFormatting>
  <conditionalFormatting sqref="Z46">
    <cfRule type="expression" dxfId="41" priority="42">
      <formula>V46&lt;&gt;""</formula>
    </cfRule>
  </conditionalFormatting>
  <conditionalFormatting sqref="Z47">
    <cfRule type="expression" dxfId="40" priority="41">
      <formula>V47&lt;&gt;""</formula>
    </cfRule>
  </conditionalFormatting>
  <conditionalFormatting sqref="Z48:Z49">
    <cfRule type="cellIs" dxfId="39" priority="40" operator="equal">
      <formula>0</formula>
    </cfRule>
  </conditionalFormatting>
  <conditionalFormatting sqref="Z49">
    <cfRule type="expression" dxfId="38" priority="39">
      <formula>V49&lt;&gt;""</formula>
    </cfRule>
  </conditionalFormatting>
  <conditionalFormatting sqref="Z48">
    <cfRule type="expression" dxfId="37" priority="38">
      <formula>V48&lt;&gt;""</formula>
    </cfRule>
  </conditionalFormatting>
  <conditionalFormatting sqref="Z49">
    <cfRule type="expression" dxfId="36" priority="37">
      <formula>V49&lt;&gt;""</formula>
    </cfRule>
  </conditionalFormatting>
  <conditionalFormatting sqref="Z30:Z33">
    <cfRule type="cellIs" dxfId="35" priority="36" operator="equal">
      <formula>0</formula>
    </cfRule>
  </conditionalFormatting>
  <conditionalFormatting sqref="Z33">
    <cfRule type="expression" dxfId="34" priority="35">
      <formula>V33&lt;&gt;""</formula>
    </cfRule>
  </conditionalFormatting>
  <conditionalFormatting sqref="Z30">
    <cfRule type="expression" dxfId="33" priority="34">
      <formula>V30&lt;&gt;""</formula>
    </cfRule>
  </conditionalFormatting>
  <conditionalFormatting sqref="Z31">
    <cfRule type="expression" dxfId="32" priority="33">
      <formula>V31&lt;&gt;""</formula>
    </cfRule>
  </conditionalFormatting>
  <conditionalFormatting sqref="Z32">
    <cfRule type="expression" dxfId="31" priority="32">
      <formula>V32&lt;&gt;""</formula>
    </cfRule>
  </conditionalFormatting>
  <conditionalFormatting sqref="Z33">
    <cfRule type="expression" dxfId="30" priority="31">
      <formula>V33&lt;&gt;""</formula>
    </cfRule>
  </conditionalFormatting>
  <conditionalFormatting sqref="Z34:Z35">
    <cfRule type="cellIs" dxfId="29" priority="30" operator="equal">
      <formula>0</formula>
    </cfRule>
  </conditionalFormatting>
  <conditionalFormatting sqref="Z35">
    <cfRule type="expression" dxfId="28" priority="29">
      <formula>V35&lt;&gt;""</formula>
    </cfRule>
  </conditionalFormatting>
  <conditionalFormatting sqref="Z34">
    <cfRule type="expression" dxfId="27" priority="28">
      <formula>V34&lt;&gt;""</formula>
    </cfRule>
  </conditionalFormatting>
  <conditionalFormatting sqref="Z35">
    <cfRule type="expression" dxfId="26" priority="27">
      <formula>V35&lt;&gt;""</formula>
    </cfRule>
  </conditionalFormatting>
  <conditionalFormatting sqref="Z36:Z37">
    <cfRule type="cellIs" dxfId="25" priority="26" operator="equal">
      <formula>0</formula>
    </cfRule>
  </conditionalFormatting>
  <conditionalFormatting sqref="Z37">
    <cfRule type="expression" dxfId="24" priority="25">
      <formula>V37&lt;&gt;""</formula>
    </cfRule>
  </conditionalFormatting>
  <conditionalFormatting sqref="Z36">
    <cfRule type="expression" dxfId="23" priority="24">
      <formula>V36&lt;&gt;""</formula>
    </cfRule>
  </conditionalFormatting>
  <conditionalFormatting sqref="Z37">
    <cfRule type="expression" dxfId="22" priority="23">
      <formula>V37&lt;&gt;""</formula>
    </cfRule>
  </conditionalFormatting>
  <conditionalFormatting sqref="Z38:Z39">
    <cfRule type="cellIs" dxfId="21" priority="22" operator="equal">
      <formula>0</formula>
    </cfRule>
  </conditionalFormatting>
  <conditionalFormatting sqref="Z39">
    <cfRule type="expression" dxfId="20" priority="21">
      <formula>V39&lt;&gt;""</formula>
    </cfRule>
  </conditionalFormatting>
  <conditionalFormatting sqref="Z38">
    <cfRule type="expression" dxfId="19" priority="20">
      <formula>V38&lt;&gt;""</formula>
    </cfRule>
  </conditionalFormatting>
  <conditionalFormatting sqref="Z39">
    <cfRule type="expression" dxfId="18" priority="19">
      <formula>V39&lt;&gt;""</formula>
    </cfRule>
  </conditionalFormatting>
  <conditionalFormatting sqref="Z50:Z53">
    <cfRule type="cellIs" dxfId="17" priority="18" operator="equal">
      <formula>0</formula>
    </cfRule>
  </conditionalFormatting>
  <conditionalFormatting sqref="Z53">
    <cfRule type="expression" dxfId="16" priority="17">
      <formula>V53&lt;&gt;""</formula>
    </cfRule>
  </conditionalFormatting>
  <conditionalFormatting sqref="Z50">
    <cfRule type="expression" dxfId="15" priority="16">
      <formula>V50&lt;&gt;""</formula>
    </cfRule>
  </conditionalFormatting>
  <conditionalFormatting sqref="Z51">
    <cfRule type="expression" dxfId="14" priority="15">
      <formula>V51&lt;&gt;""</formula>
    </cfRule>
  </conditionalFormatting>
  <conditionalFormatting sqref="Z52">
    <cfRule type="expression" dxfId="13" priority="14">
      <formula>V52&lt;&gt;""</formula>
    </cfRule>
  </conditionalFormatting>
  <conditionalFormatting sqref="Z53">
    <cfRule type="expression" dxfId="12" priority="13">
      <formula>V53&lt;&gt;""</formula>
    </cfRule>
  </conditionalFormatting>
  <conditionalFormatting sqref="Z54:Z55">
    <cfRule type="cellIs" dxfId="11" priority="12" operator="equal">
      <formula>0</formula>
    </cfRule>
  </conditionalFormatting>
  <conditionalFormatting sqref="Z55">
    <cfRule type="expression" dxfId="10" priority="11">
      <formula>V55&lt;&gt;""</formula>
    </cfRule>
  </conditionalFormatting>
  <conditionalFormatting sqref="Z54">
    <cfRule type="expression" dxfId="9" priority="10">
      <formula>V54&lt;&gt;""</formula>
    </cfRule>
  </conditionalFormatting>
  <conditionalFormatting sqref="Z55">
    <cfRule type="expression" dxfId="8" priority="9">
      <formula>V55&lt;&gt;""</formula>
    </cfRule>
  </conditionalFormatting>
  <conditionalFormatting sqref="Z56:Z57">
    <cfRule type="cellIs" dxfId="7" priority="8" operator="equal">
      <formula>0</formula>
    </cfRule>
  </conditionalFormatting>
  <conditionalFormatting sqref="Z57">
    <cfRule type="expression" dxfId="6" priority="7">
      <formula>V57&lt;&gt;""</formula>
    </cfRule>
  </conditionalFormatting>
  <conditionalFormatting sqref="Z56">
    <cfRule type="expression" dxfId="5" priority="6">
      <formula>V56&lt;&gt;""</formula>
    </cfRule>
  </conditionalFormatting>
  <conditionalFormatting sqref="Z57">
    <cfRule type="expression" dxfId="4" priority="5">
      <formula>V57&lt;&gt;""</formula>
    </cfRule>
  </conditionalFormatting>
  <conditionalFormatting sqref="Z58:Z59">
    <cfRule type="cellIs" dxfId="3" priority="4" operator="equal">
      <formula>0</formula>
    </cfRule>
  </conditionalFormatting>
  <conditionalFormatting sqref="Z59">
    <cfRule type="expression" dxfId="2" priority="3">
      <formula>V59&lt;&gt;""</formula>
    </cfRule>
  </conditionalFormatting>
  <conditionalFormatting sqref="Z58">
    <cfRule type="expression" dxfId="1" priority="2">
      <formula>V58&lt;&gt;""</formula>
    </cfRule>
  </conditionalFormatting>
  <conditionalFormatting sqref="Z59">
    <cfRule type="expression" dxfId="0" priority="1">
      <formula>V59&lt;&gt;""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E23" sqref="E23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39" t="s">
        <v>474</v>
      </c>
      <c r="B2" s="19"/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39" t="s">
        <v>475</v>
      </c>
      <c r="B3" s="19"/>
      <c r="C3" s="18"/>
      <c r="D3" s="19"/>
      <c r="E3" s="18" t="s">
        <v>510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20" t="s">
        <v>476</v>
      </c>
      <c r="B4" s="19"/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20" t="s">
        <v>477</v>
      </c>
      <c r="B5" s="19"/>
      <c r="C5" s="18"/>
      <c r="D5" s="19"/>
      <c r="E5" s="18" t="s">
        <v>511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20" t="s">
        <v>478</v>
      </c>
      <c r="B6" s="19"/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20" t="s">
        <v>479</v>
      </c>
      <c r="B7" s="19"/>
      <c r="C7" s="18"/>
      <c r="D7" s="19"/>
      <c r="E7" s="18" t="s">
        <v>512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20" t="s">
        <v>480</v>
      </c>
      <c r="B8" s="19"/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20" t="s">
        <v>481</v>
      </c>
      <c r="B9" s="19"/>
      <c r="C9" s="18"/>
      <c r="D9" s="19"/>
      <c r="E9" s="18" t="s">
        <v>513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20" t="s">
        <v>482</v>
      </c>
      <c r="B10" s="19"/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279" t="s">
        <v>483</v>
      </c>
      <c r="B11" s="19"/>
      <c r="C11" s="18"/>
      <c r="D11" s="19"/>
      <c r="E11" s="18" t="s">
        <v>514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18" t="s">
        <v>484</v>
      </c>
      <c r="B12" s="19"/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18" t="s">
        <v>485</v>
      </c>
      <c r="B13" s="19"/>
      <c r="C13" s="18"/>
      <c r="D13" s="19"/>
      <c r="E13" s="18" t="s">
        <v>515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18" t="s">
        <v>486</v>
      </c>
      <c r="B14" s="19"/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18" t="s">
        <v>487</v>
      </c>
      <c r="B15" s="19"/>
      <c r="C15" s="18"/>
      <c r="D15" s="19"/>
      <c r="E15" s="18" t="s">
        <v>516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39" t="s">
        <v>488</v>
      </c>
      <c r="B16" s="19"/>
      <c r="C16" s="18"/>
      <c r="D16" s="19"/>
      <c r="E16" s="18" t="s">
        <v>504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39" t="s">
        <v>489</v>
      </c>
      <c r="B17" s="19"/>
      <c r="C17" s="18"/>
      <c r="D17" s="19"/>
      <c r="E17" s="18" t="s">
        <v>517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39" t="s">
        <v>490</v>
      </c>
      <c r="B18" s="19"/>
      <c r="C18" s="18"/>
      <c r="D18" s="19"/>
      <c r="E18" s="18" t="s">
        <v>505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39" t="s">
        <v>491</v>
      </c>
      <c r="B19" s="19"/>
      <c r="C19" s="18"/>
      <c r="D19" s="19"/>
      <c r="E19" s="18" t="s">
        <v>518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39" t="s">
        <v>492</v>
      </c>
      <c r="B20" s="19"/>
      <c r="C20" s="18"/>
      <c r="D20" s="19"/>
      <c r="E20" s="18" t="s">
        <v>506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278" t="s">
        <v>493</v>
      </c>
      <c r="B21" s="19"/>
      <c r="C21" s="18"/>
      <c r="D21" s="19"/>
      <c r="E21" s="18" t="s">
        <v>519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499</v>
      </c>
      <c r="B22" s="19"/>
      <c r="C22" s="18"/>
      <c r="D22" s="19"/>
      <c r="E22" s="18" t="s">
        <v>507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500</v>
      </c>
      <c r="B23" s="257"/>
      <c r="C23" s="18"/>
      <c r="D23" s="19"/>
      <c r="E23" s="18" t="s">
        <v>520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501</v>
      </c>
      <c r="B24" s="19"/>
      <c r="C24" s="18"/>
      <c r="D24" s="19"/>
      <c r="E24" s="18" t="s">
        <v>508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502</v>
      </c>
      <c r="B25" s="19"/>
      <c r="C25" s="18"/>
      <c r="D25" s="19"/>
      <c r="E25" s="18" t="s">
        <v>521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20" t="s">
        <v>503</v>
      </c>
      <c r="B26" s="19"/>
      <c r="C26" s="18"/>
      <c r="D26" s="19"/>
      <c r="E26" s="18" t="s">
        <v>509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494</v>
      </c>
      <c r="B27" s="19"/>
      <c r="C27" s="18"/>
      <c r="D27" s="19"/>
      <c r="E27" s="18" t="s">
        <v>522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495</v>
      </c>
      <c r="B28" s="19"/>
      <c r="C28" s="18"/>
      <c r="D28" s="19"/>
      <c r="E28" s="18" t="s">
        <v>422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496</v>
      </c>
      <c r="B29" s="19"/>
      <c r="C29" s="18"/>
      <c r="D29" s="19"/>
      <c r="E29" s="18" t="s">
        <v>523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497</v>
      </c>
      <c r="B30" s="19"/>
      <c r="C30" s="18"/>
      <c r="D30" s="19"/>
      <c r="E30" s="18" t="s">
        <v>423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279" t="s">
        <v>498</v>
      </c>
      <c r="B31" s="19"/>
      <c r="C31" s="18"/>
      <c r="D31" s="19"/>
      <c r="E31" s="18" t="s">
        <v>524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424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525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416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526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417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527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418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528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419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529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420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530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421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531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425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532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426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533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427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534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428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535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429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536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430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537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431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538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432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539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433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540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437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541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438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542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439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543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434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544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435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545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436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546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440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547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441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548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442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549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443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550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444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551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445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552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413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553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414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554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415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555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446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556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447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557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448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558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449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559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450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560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451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561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455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562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456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563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457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564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458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565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459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566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460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567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461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568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462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569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463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570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464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571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465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572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466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573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467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574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468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575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469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576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470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577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472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578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471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579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359</v>
      </c>
      <c r="E2" s="31" t="s">
        <v>340</v>
      </c>
      <c r="F2" s="54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360</v>
      </c>
      <c r="E3" s="31" t="s">
        <v>342</v>
      </c>
      <c r="F3" s="54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361</v>
      </c>
      <c r="E4" s="31" t="s">
        <v>343</v>
      </c>
      <c r="F4" s="54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362</v>
      </c>
      <c r="E5" s="31" t="s">
        <v>344</v>
      </c>
      <c r="F5" s="54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363</v>
      </c>
      <c r="E6" s="31" t="s">
        <v>345</v>
      </c>
      <c r="F6" s="54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364</v>
      </c>
      <c r="E7" s="31" t="s">
        <v>346</v>
      </c>
      <c r="F7" s="54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389</v>
      </c>
      <c r="E8" s="31" t="s">
        <v>380</v>
      </c>
      <c r="F8" s="54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390</v>
      </c>
      <c r="E9" s="31" t="s">
        <v>381</v>
      </c>
      <c r="F9" s="54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391</v>
      </c>
      <c r="E10" s="31" t="s">
        <v>382</v>
      </c>
      <c r="F10" s="54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392</v>
      </c>
      <c r="E11" s="31" t="s">
        <v>383</v>
      </c>
      <c r="F11" s="54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393</v>
      </c>
      <c r="E12" s="31" t="s">
        <v>384</v>
      </c>
      <c r="F12" s="54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394</v>
      </c>
      <c r="E13" s="31" t="s">
        <v>385</v>
      </c>
      <c r="F13" s="54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395</v>
      </c>
      <c r="E14" s="31" t="s">
        <v>386</v>
      </c>
      <c r="F14" s="54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396</v>
      </c>
      <c r="E15" s="31" t="s">
        <v>387</v>
      </c>
      <c r="F15" s="54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52" t="s">
        <v>397</v>
      </c>
      <c r="E16" s="53" t="s">
        <v>388</v>
      </c>
      <c r="F16" s="55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365</v>
      </c>
      <c r="E17" s="31" t="s">
        <v>347</v>
      </c>
      <c r="F17" s="54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366</v>
      </c>
      <c r="E18" s="31" t="s">
        <v>348</v>
      </c>
      <c r="F18" s="54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367</v>
      </c>
      <c r="E19" s="31" t="s">
        <v>349</v>
      </c>
      <c r="F19" s="54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404</v>
      </c>
      <c r="B20" s="31" t="s">
        <v>406</v>
      </c>
      <c r="C20" s="25"/>
      <c r="D20" s="25" t="s">
        <v>368</v>
      </c>
      <c r="E20" s="31" t="s">
        <v>350</v>
      </c>
      <c r="F20" s="54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405</v>
      </c>
      <c r="B21" s="31" t="s">
        <v>401</v>
      </c>
      <c r="C21" s="25"/>
      <c r="D21" s="25" t="s">
        <v>369</v>
      </c>
      <c r="E21" s="31" t="s">
        <v>351</v>
      </c>
      <c r="F21" s="54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407</v>
      </c>
      <c r="B22" s="31" t="s">
        <v>409</v>
      </c>
      <c r="C22" s="25"/>
      <c r="D22" s="25" t="s">
        <v>370</v>
      </c>
      <c r="E22" s="31" t="s">
        <v>352</v>
      </c>
      <c r="F22" s="54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408</v>
      </c>
      <c r="B23" s="31" t="s">
        <v>402</v>
      </c>
      <c r="C23" s="25"/>
      <c r="D23" s="25" t="s">
        <v>371</v>
      </c>
      <c r="E23" s="31" t="s">
        <v>353</v>
      </c>
      <c r="F23" s="54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411</v>
      </c>
      <c r="B24" s="31" t="s">
        <v>410</v>
      </c>
      <c r="C24" s="25"/>
      <c r="D24" s="25" t="s">
        <v>372</v>
      </c>
      <c r="E24" s="31" t="s">
        <v>354</v>
      </c>
      <c r="F24" s="54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412</v>
      </c>
      <c r="B25" s="35" t="s">
        <v>403</v>
      </c>
      <c r="C25" s="25"/>
      <c r="D25" s="25" t="s">
        <v>373</v>
      </c>
      <c r="E25" s="31" t="s">
        <v>355</v>
      </c>
      <c r="F25" s="54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399</v>
      </c>
      <c r="B26" s="31" t="s">
        <v>398</v>
      </c>
      <c r="C26" s="25"/>
      <c r="D26" s="25" t="s">
        <v>374</v>
      </c>
      <c r="E26" s="31" t="s">
        <v>356</v>
      </c>
      <c r="F26" s="54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400</v>
      </c>
      <c r="B27" s="35" t="s">
        <v>335</v>
      </c>
      <c r="C27" s="25"/>
      <c r="D27" s="25" t="s">
        <v>375</v>
      </c>
      <c r="E27" s="31" t="s">
        <v>357</v>
      </c>
      <c r="F27" s="54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376</v>
      </c>
      <c r="E28" s="31" t="s">
        <v>358</v>
      </c>
      <c r="F28" s="54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377</v>
      </c>
      <c r="E29" s="31" t="s">
        <v>338</v>
      </c>
      <c r="F29" s="54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378</v>
      </c>
      <c r="E30" s="31" t="s">
        <v>339</v>
      </c>
      <c r="F30" s="54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379</v>
      </c>
      <c r="E31" s="31" t="s">
        <v>341</v>
      </c>
      <c r="F31" s="54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HomeBroker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2024-05-29T13:29:02Z</dcterms:modified>
</cp:coreProperties>
</file>