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2C1CF62C-8D9D-43DB-99EF-BD2F4CBCF95E}" xr6:coauthVersionLast="47" xr6:coauthVersionMax="47" xr10:uidLastSave="{00000000-0000-0000-0000-000000000000}"/>
  <bookViews>
    <workbookView xWindow="0" yWindow="1980" windowWidth="21600" windowHeight="13500" tabRatio="542" xr2:uid="{00000000-000D-0000-FFFF-FFFF00000000}"/>
  </bookViews>
  <sheets>
    <sheet name="HomeBroker" sheetId="38" r:id="rId1"/>
    <sheet name="Tickers" sheetId="3" r:id="rId2"/>
    <sheet name="pyRofex" sheetId="45" r:id="rId3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38" l="1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N2" i="38"/>
  <c r="M2" i="38"/>
  <c r="L2" i="38"/>
  <c r="K2" i="38"/>
  <c r="J2" i="38"/>
  <c r="I2" i="38"/>
  <c r="H2" i="38"/>
  <c r="G2" i="38"/>
  <c r="F2" i="38"/>
  <c r="E2" i="38"/>
  <c r="O2" i="38"/>
  <c r="D2" i="38"/>
  <c r="C2" i="38"/>
  <c r="B2" i="38"/>
  <c r="Z54" i="38"/>
  <c r="AA54" i="38" s="1"/>
  <c r="Z53" i="38"/>
  <c r="AA53" i="38" s="1"/>
  <c r="Z52" i="38"/>
  <c r="AA52" i="38" s="1"/>
  <c r="Z51" i="38"/>
  <c r="AA51" i="38" s="1"/>
  <c r="Z50" i="38"/>
  <c r="AA50" i="38" s="1"/>
  <c r="Z59" i="38"/>
  <c r="AA59" i="38" s="1"/>
  <c r="Z58" i="38"/>
  <c r="AA58" i="38" s="1"/>
  <c r="Z57" i="38"/>
  <c r="AA57" i="38" s="1"/>
  <c r="Z56" i="38"/>
  <c r="AA56" i="38" s="1"/>
  <c r="Z55" i="38"/>
  <c r="AA55" i="38" s="1"/>
  <c r="Z49" i="38"/>
  <c r="AA49" i="38" s="1"/>
  <c r="Z48" i="38"/>
  <c r="AA48" i="38" s="1"/>
  <c r="Z47" i="38"/>
  <c r="AA47" i="38" s="1"/>
  <c r="Z46" i="38"/>
  <c r="AA46" i="38" s="1"/>
  <c r="Z45" i="38"/>
  <c r="AA45" i="38" s="1"/>
  <c r="Z44" i="38"/>
  <c r="AA44" i="38" s="1"/>
  <c r="Z43" i="38"/>
  <c r="AA43" i="38" s="1"/>
  <c r="Z42" i="38"/>
  <c r="AA42" i="38" s="1"/>
  <c r="Z41" i="38"/>
  <c r="AA41" i="38" s="1"/>
  <c r="Z40" i="38"/>
  <c r="AA40" i="38" s="1"/>
  <c r="Z39" i="38"/>
  <c r="AA39" i="38" s="1"/>
  <c r="Z38" i="38"/>
  <c r="AA38" i="38" s="1"/>
  <c r="Z37" i="38"/>
  <c r="AA37" i="38" s="1"/>
  <c r="Z36" i="38"/>
  <c r="AA36" i="38" s="1"/>
  <c r="Z35" i="38"/>
  <c r="AA35" i="38" s="1"/>
  <c r="Z34" i="38"/>
  <c r="AA34" i="38" s="1"/>
  <c r="Z33" i="38"/>
  <c r="AA33" i="38" s="1"/>
  <c r="Z32" i="38"/>
  <c r="AA32" i="38" s="1"/>
  <c r="Z31" i="38"/>
  <c r="AA31" i="38" s="1"/>
  <c r="Z30" i="38"/>
  <c r="AA30" i="38" s="1"/>
  <c r="AJ1" i="38"/>
  <c r="AI1" i="38"/>
  <c r="AA29" i="38"/>
  <c r="AA28" i="38"/>
  <c r="AA27" i="38"/>
  <c r="AA26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AA198" i="38"/>
  <c r="AA197" i="38"/>
  <c r="Z197" i="38"/>
  <c r="AA196" i="38"/>
  <c r="Z196" i="38"/>
  <c r="AA193" i="38"/>
  <c r="AA192" i="38"/>
  <c r="AA191" i="38"/>
  <c r="Z191" i="38"/>
  <c r="AA190" i="38"/>
  <c r="Z190" i="38"/>
  <c r="AA187" i="38"/>
  <c r="AA186" i="38"/>
  <c r="AA185" i="38"/>
  <c r="Z185" i="38"/>
  <c r="AA184" i="38"/>
  <c r="Z184" i="38"/>
  <c r="AA181" i="38"/>
  <c r="AA180" i="38"/>
  <c r="AA179" i="38"/>
  <c r="Z179" i="38"/>
  <c r="AA178" i="38"/>
  <c r="Z178" i="38"/>
  <c r="AA175" i="38"/>
  <c r="AA174" i="38"/>
  <c r="AA173" i="38"/>
  <c r="Z173" i="38"/>
  <c r="AA172" i="38"/>
  <c r="Z172" i="38"/>
  <c r="AA169" i="38"/>
  <c r="AA168" i="38"/>
  <c r="AA167" i="38"/>
  <c r="Z167" i="38"/>
  <c r="AA166" i="38"/>
  <c r="Z166" i="38"/>
  <c r="AA65" i="38"/>
  <c r="U1" i="38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W74" i="38"/>
  <c r="W79" i="38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A1" i="38" l="1"/>
  <c r="Z28" i="38"/>
  <c r="Z89" i="38"/>
  <c r="Z88" i="38"/>
  <c r="Z101" i="38"/>
  <c r="Z26" i="38"/>
  <c r="Z95" i="38"/>
  <c r="Z85" i="38"/>
  <c r="Z142" i="38"/>
  <c r="Z106" i="38"/>
  <c r="Z107" i="38"/>
  <c r="Z143" i="38"/>
  <c r="Z77" i="38"/>
  <c r="Z84" i="38"/>
  <c r="Z156" i="38"/>
  <c r="Z144" i="38"/>
  <c r="Z145" i="38"/>
  <c r="Z157" i="38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Z138" i="38" l="1"/>
  <c r="Z198" i="38"/>
  <c r="Z192" i="38"/>
  <c r="Z186" i="38"/>
  <c r="Z180" i="38"/>
  <c r="Z174" i="38"/>
  <c r="Z168" i="38"/>
  <c r="Z193" i="38"/>
  <c r="Z199" i="38"/>
  <c r="Z187" i="38"/>
  <c r="Z181" i="38"/>
  <c r="Z175" i="38"/>
  <c r="Z169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Z19" i="38" l="1"/>
  <c r="AA18" i="38" s="1"/>
  <c r="Z23" i="38"/>
  <c r="AA22" i="38" s="1"/>
  <c r="Y21" i="38"/>
  <c r="Z21" i="38" s="1"/>
  <c r="AA20" i="38" s="1"/>
  <c r="Z25" i="38"/>
  <c r="AA24" i="38" s="1"/>
  <c r="Z2" i="38" l="1"/>
  <c r="Y3" i="38" s="1"/>
  <c r="Y4" i="38" l="1"/>
  <c r="Z4" i="38" s="1"/>
  <c r="Z3" i="38"/>
  <c r="AA2" i="38" s="1"/>
  <c r="Y5" i="38" l="1"/>
  <c r="Z5" i="38" s="1"/>
  <c r="AA4" i="38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<sst xmlns="http://schemas.openxmlformats.org/spreadsheetml/2006/main" count="841" uniqueCount="588">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</sst>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%"/>
    <numFmt numFmtId="168" formatCode="0.000"/>
    <numFmt numFmtId="173" formatCode="_-&quot;$&quot;\ * #,##0.00_-;\-&quot;$&quot;\ * #,##0.00_-;_-&quot;$&quot;\ * &quot;-&quot;??_-;_-@_-"/>
    <numFmt numFmtId="174" formatCode="_-* #,##0.00_-;\-* #,##0.00_-;_-* &quot;-&quot;??_-;_-@_-"/>
  </numFmts>
  <fonts count="8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19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</borders>
  <cellStyleXfs count="310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4" fillId="0" borderId="2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0" fontId="2" fillId="0" borderId="2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0" fontId="2" fillId="0" borderId="2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1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2" fillId="0" borderId="2" applyFont="0" applyFill="0" applyBorder="0" applyAlignment="0" applyProtection="0"/>
    <xf numFmtId="174" fontId="2" fillId="0" borderId="2" applyFont="0" applyFill="0" applyBorder="0" applyAlignment="0" applyProtection="0"/>
    <xf numFmtId="173" fontId="1" fillId="0" borderId="2" applyFont="0" applyFill="0" applyBorder="0" applyAlignment="0" applyProtection="0"/>
    <xf numFmtId="174" fontId="2" fillId="0" borderId="2" applyFont="0" applyFill="0" applyBorder="0" applyAlignment="0" applyProtection="0"/>
    <xf numFmtId="174" fontId="2" fillId="0" borderId="2" applyFont="0" applyFill="0" applyBorder="0" applyAlignment="0" applyProtection="0"/>
  </cellStyleXfs>
  <cellXfs count="565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9" xfId="55" applyNumberFormat="1" applyFont="1" applyFill="1" applyBorder="1" applyAlignment="1">
      <alignment horizontal="right" vertical="center"/>
    </xf>
    <xf numFmtId="0" fontId="13" fillId="12" borderId="10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9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" fillId="0" borderId="11" xfId="52" applyFont="1" applyBorder="1"/>
    <xf numFmtId="0" fontId="22" fillId="0" borderId="11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" fillId="0" borderId="11" xfId="52" applyFont="1" applyBorder="1" applyAlignment="1">
      <alignment horizontal="center" vertical="center"/>
    </xf>
    <xf numFmtId="0" fontId="34" fillId="10" borderId="19" xfId="0" applyFont="1" applyFill="1" applyBorder="1" applyAlignment="1">
      <alignment horizontal="right" vertical="center"/>
    </xf>
    <xf numFmtId="0" fontId="34" fillId="10" borderId="20" xfId="0" applyFont="1" applyFill="1" applyBorder="1" applyAlignment="1">
      <alignment horizontal="right" vertical="center"/>
    </xf>
    <xf numFmtId="0" fontId="34" fillId="10" borderId="18" xfId="0" applyFont="1" applyFill="1" applyBorder="1" applyAlignment="1">
      <alignment horizontal="right" vertical="center"/>
    </xf>
    <xf numFmtId="0" fontId="33" fillId="10" borderId="15" xfId="0" applyFont="1" applyFill="1" applyBorder="1" applyAlignment="1">
      <alignment horizontal="right" vertical="center"/>
    </xf>
    <xf numFmtId="0" fontId="33" fillId="10" borderId="19" xfId="0" applyFont="1" applyFill="1" applyBorder="1" applyAlignment="1">
      <alignment horizontal="right" vertical="center"/>
    </xf>
    <xf numFmtId="0" fontId="33" fillId="10" borderId="20" xfId="0" applyFont="1" applyFill="1" applyBorder="1" applyAlignment="1">
      <alignment horizontal="right" vertical="center"/>
    </xf>
    <xf numFmtId="0" fontId="33" fillId="10" borderId="18" xfId="0" applyFont="1" applyFill="1" applyBorder="1" applyAlignment="1">
      <alignment horizontal="right" vertical="center"/>
    </xf>
    <xf numFmtId="3" fontId="33" fillId="10" borderId="19" xfId="0" applyNumberFormat="1" applyFont="1" applyFill="1" applyBorder="1" applyAlignment="1">
      <alignment horizontal="right" vertical="center"/>
    </xf>
    <xf numFmtId="0" fontId="34" fillId="10" borderId="16" xfId="0" applyFont="1" applyFill="1" applyBorder="1" applyAlignment="1">
      <alignment horizontal="right" vertical="center"/>
    </xf>
    <xf numFmtId="0" fontId="34" fillId="10" borderId="12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22" xfId="0" applyFont="1" applyFill="1" applyBorder="1" applyAlignment="1">
      <alignment horizontal="right" vertical="center"/>
    </xf>
    <xf numFmtId="3" fontId="33" fillId="10" borderId="20" xfId="0" applyNumberFormat="1" applyFont="1" applyFill="1" applyBorder="1" applyAlignment="1">
      <alignment horizontal="right" vertical="center"/>
    </xf>
    <xf numFmtId="3" fontId="33" fillId="10" borderId="18" xfId="0" applyNumberFormat="1" applyFont="1" applyFill="1" applyBorder="1" applyAlignment="1">
      <alignment horizontal="right" vertical="center"/>
    </xf>
    <xf numFmtId="0" fontId="34" fillId="10" borderId="26" xfId="0" applyFont="1" applyFill="1" applyBorder="1" applyAlignment="1">
      <alignment horizontal="right" vertical="center"/>
    </xf>
    <xf numFmtId="0" fontId="34" fillId="10" borderId="25" xfId="0" applyFont="1" applyFill="1" applyBorder="1" applyAlignment="1">
      <alignment horizontal="right" vertical="center"/>
    </xf>
    <xf numFmtId="0" fontId="33" fillId="10" borderId="25" xfId="0" applyFont="1" applyFill="1" applyBorder="1" applyAlignment="1">
      <alignment horizontal="right" vertical="center"/>
    </xf>
    <xf numFmtId="3" fontId="33" fillId="10" borderId="25" xfId="0" applyNumberFormat="1" applyFont="1" applyFill="1" applyBorder="1" applyAlignment="1">
      <alignment horizontal="right" vertical="center"/>
    </xf>
    <xf numFmtId="0" fontId="33" fillId="10" borderId="12" xfId="0" applyFont="1" applyFill="1" applyBorder="1" applyAlignment="1">
      <alignment horizontal="right" vertical="center"/>
    </xf>
    <xf numFmtId="3" fontId="33" fillId="10" borderId="15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22" xfId="0" applyFont="1" applyFill="1" applyBorder="1" applyAlignment="1">
      <alignment horizontal="right" vertical="center"/>
    </xf>
    <xf numFmtId="0" fontId="23" fillId="9" borderId="19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0" fontId="41" fillId="11" borderId="8" xfId="15" applyFont="1" applyFill="1" applyBorder="1" applyAlignment="1">
      <alignment horizontal="center" vertical="center"/>
    </xf>
    <xf numFmtId="0" fontId="42" fillId="11" borderId="8" xfId="15" applyFont="1" applyFill="1" applyBorder="1" applyAlignment="1">
      <alignment horizontal="center" vertical="center"/>
    </xf>
    <xf numFmtId="0" fontId="43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12" xfId="0" applyNumberFormat="1" applyFont="1" applyFill="1" applyBorder="1" applyAlignment="1">
      <alignment horizontal="center" vertical="center"/>
    </xf>
    <xf numFmtId="165" fontId="33" fillId="10" borderId="22" xfId="0" applyNumberFormat="1" applyFont="1" applyFill="1" applyBorder="1" applyAlignment="1">
      <alignment horizontal="center" vertical="center"/>
    </xf>
    <xf numFmtId="165" fontId="33" fillId="10" borderId="26" xfId="0" applyNumberFormat="1" applyFont="1" applyFill="1" applyBorder="1" applyAlignment="1">
      <alignment horizontal="center" vertical="center"/>
    </xf>
    <xf numFmtId="0" fontId="34" fillId="10" borderId="13" xfId="0" applyFont="1" applyFill="1" applyBorder="1" applyAlignment="1">
      <alignment horizontal="right" vertical="center"/>
    </xf>
    <xf numFmtId="0" fontId="34" fillId="10" borderId="14" xfId="0" applyFont="1" applyFill="1" applyBorder="1" applyAlignment="1">
      <alignment horizontal="right" vertical="center"/>
    </xf>
    <xf numFmtId="0" fontId="34" fillId="10" borderId="21" xfId="0" applyFont="1" applyFill="1" applyBorder="1" applyAlignment="1">
      <alignment horizontal="right" vertical="center"/>
    </xf>
    <xf numFmtId="0" fontId="26" fillId="9" borderId="13" xfId="0" applyFont="1" applyFill="1" applyBorder="1" applyAlignment="1">
      <alignment horizontal="center" vertical="center"/>
    </xf>
    <xf numFmtId="0" fontId="26" fillId="9" borderId="32" xfId="0" applyFont="1" applyFill="1" applyBorder="1" applyAlignment="1">
      <alignment horizontal="center" vertical="center"/>
    </xf>
    <xf numFmtId="166" fontId="33" fillId="10" borderId="34" xfId="55" applyNumberFormat="1" applyFont="1" applyFill="1" applyBorder="1" applyAlignment="1">
      <alignment horizontal="right" vertical="center"/>
    </xf>
    <xf numFmtId="10" fontId="29" fillId="10" borderId="34" xfId="114" applyNumberFormat="1" applyFont="1" applyFill="1" applyBorder="1" applyAlignment="1">
      <alignment horizontal="right" vertical="center"/>
    </xf>
    <xf numFmtId="0" fontId="13" fillId="12" borderId="35" xfId="15" applyFont="1" applyFill="1" applyBorder="1" applyAlignment="1">
      <alignment horizontal="center" vertical="center"/>
    </xf>
    <xf numFmtId="166" fontId="33" fillId="10" borderId="36" xfId="55" applyNumberFormat="1" applyFont="1" applyFill="1" applyBorder="1" applyAlignment="1">
      <alignment horizontal="right" vertical="center"/>
    </xf>
    <xf numFmtId="10" fontId="29" fillId="10" borderId="36" xfId="114" applyNumberFormat="1" applyFont="1" applyFill="1" applyBorder="1" applyAlignment="1">
      <alignment horizontal="right" vertical="center"/>
    </xf>
    <xf numFmtId="10" fontId="41" fillId="10" borderId="34" xfId="114" applyNumberFormat="1" applyFont="1" applyFill="1" applyBorder="1" applyAlignment="1">
      <alignment horizontal="right" vertical="center"/>
    </xf>
    <xf numFmtId="10" fontId="41" fillId="10" borderId="9" xfId="114" applyNumberFormat="1" applyFont="1" applyFill="1" applyBorder="1" applyAlignment="1">
      <alignment horizontal="right" vertical="center"/>
    </xf>
    <xf numFmtId="10" fontId="41" fillId="10" borderId="36" xfId="114" applyNumberFormat="1" applyFont="1" applyFill="1" applyBorder="1" applyAlignment="1">
      <alignment horizontal="right" vertical="center"/>
    </xf>
    <xf numFmtId="14" fontId="19" fillId="7" borderId="9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48" fillId="0" borderId="0" xfId="0" applyFont="1" applyAlignment="1">
      <alignment vertical="top"/>
    </xf>
    <xf numFmtId="2" fontId="44" fillId="9" borderId="29" xfId="55" applyNumberFormat="1" applyFont="1" applyFill="1" applyBorder="1" applyAlignment="1">
      <alignment horizontal="right" vertical="center"/>
    </xf>
    <xf numFmtId="2" fontId="44" fillId="9" borderId="30" xfId="55" applyNumberFormat="1" applyFont="1" applyFill="1" applyBorder="1" applyAlignment="1">
      <alignment horizontal="right" vertical="center"/>
    </xf>
    <xf numFmtId="0" fontId="49" fillId="10" borderId="3" xfId="0" applyFont="1" applyFill="1" applyBorder="1" applyAlignment="1">
      <alignment horizontal="right" vertical="center"/>
    </xf>
    <xf numFmtId="0" fontId="50" fillId="10" borderId="18" xfId="0" applyFont="1" applyFill="1" applyBorder="1" applyAlignment="1">
      <alignment horizontal="right" vertical="center"/>
    </xf>
    <xf numFmtId="3" fontId="50" fillId="10" borderId="18" xfId="0" applyNumberFormat="1" applyFont="1" applyFill="1" applyBorder="1" applyAlignment="1">
      <alignment horizontal="right" vertical="center"/>
    </xf>
    <xf numFmtId="0" fontId="49" fillId="10" borderId="16" xfId="0" applyFont="1" applyFill="1" applyBorder="1" applyAlignment="1">
      <alignment horizontal="right" vertical="center"/>
    </xf>
    <xf numFmtId="0" fontId="50" fillId="10" borderId="15" xfId="0" applyFont="1" applyFill="1" applyBorder="1" applyAlignment="1">
      <alignment horizontal="right" vertical="center"/>
    </xf>
    <xf numFmtId="3" fontId="50" fillId="10" borderId="15" xfId="0" applyNumberFormat="1" applyFont="1" applyFill="1" applyBorder="1" applyAlignment="1">
      <alignment horizontal="right" vertical="center"/>
    </xf>
    <xf numFmtId="3" fontId="53" fillId="7" borderId="40" xfId="0" applyNumberFormat="1" applyFont="1" applyFill="1" applyBorder="1" applyAlignment="1">
      <alignment horizontal="center" vertical="center"/>
    </xf>
    <xf numFmtId="3" fontId="47" fillId="7" borderId="40" xfId="0" applyNumberFormat="1" applyFont="1" applyFill="1" applyBorder="1" applyAlignment="1">
      <alignment horizontal="center" vertical="center"/>
    </xf>
    <xf numFmtId="3" fontId="47" fillId="7" borderId="41" xfId="0" applyNumberFormat="1" applyFont="1" applyFill="1" applyBorder="1" applyAlignment="1">
      <alignment horizontal="center" vertical="center"/>
    </xf>
    <xf numFmtId="0" fontId="52" fillId="9" borderId="39" xfId="0" applyNumberFormat="1" applyFont="1" applyFill="1" applyBorder="1" applyAlignment="1">
      <alignment vertical="top"/>
    </xf>
    <xf numFmtId="0" fontId="38" fillId="10" borderId="43" xfId="0" applyFont="1" applyFill="1" applyBorder="1" applyAlignment="1">
      <alignment horizontal="left" vertical="center"/>
    </xf>
    <xf numFmtId="3" fontId="33" fillId="10" borderId="31" xfId="0" applyNumberFormat="1" applyFont="1" applyFill="1" applyBorder="1" applyAlignment="1">
      <alignment horizontal="right" vertical="center"/>
    </xf>
    <xf numFmtId="3" fontId="33" fillId="10" borderId="39" xfId="0" applyNumberFormat="1" applyFont="1" applyFill="1" applyBorder="1" applyAlignment="1">
      <alignment horizontal="right" vertical="center"/>
    </xf>
    <xf numFmtId="3" fontId="33" fillId="10" borderId="45" xfId="0" applyNumberFormat="1" applyFont="1" applyFill="1" applyBorder="1" applyAlignment="1">
      <alignment horizontal="right" vertical="center"/>
    </xf>
    <xf numFmtId="0" fontId="34" fillId="10" borderId="50" xfId="0" applyFont="1" applyFill="1" applyBorder="1" applyAlignment="1">
      <alignment horizontal="right" vertical="center"/>
    </xf>
    <xf numFmtId="0" fontId="33" fillId="10" borderId="17" xfId="0" applyFont="1" applyFill="1" applyBorder="1" applyAlignment="1">
      <alignment horizontal="right" vertical="center"/>
    </xf>
    <xf numFmtId="3" fontId="33" fillId="10" borderId="17" xfId="0" applyNumberFormat="1" applyFont="1" applyFill="1" applyBorder="1" applyAlignment="1">
      <alignment horizontal="right" vertical="center"/>
    </xf>
    <xf numFmtId="0" fontId="56" fillId="9" borderId="12" xfId="55" applyNumberFormat="1" applyFont="1" applyFill="1" applyBorder="1" applyAlignment="1">
      <alignment horizontal="center" vertical="center"/>
    </xf>
    <xf numFmtId="0" fontId="56" fillId="9" borderId="39" xfId="55" applyNumberFormat="1" applyFont="1" applyFill="1" applyBorder="1" applyAlignment="1">
      <alignment horizontal="center" vertical="center"/>
    </xf>
    <xf numFmtId="0" fontId="52" fillId="9" borderId="48" xfId="0" applyNumberFormat="1" applyFont="1" applyFill="1" applyBorder="1" applyAlignment="1">
      <alignment horizontal="center" vertical="center"/>
    </xf>
    <xf numFmtId="0" fontId="52" fillId="9" borderId="39" xfId="0" applyNumberFormat="1" applyFont="1" applyFill="1" applyBorder="1" applyAlignment="1">
      <alignment horizontal="center" vertical="center"/>
    </xf>
    <xf numFmtId="0" fontId="55" fillId="9" borderId="48" xfId="0" applyNumberFormat="1" applyFont="1" applyFill="1" applyBorder="1" applyAlignment="1">
      <alignment horizontal="center" vertical="center"/>
    </xf>
    <xf numFmtId="0" fontId="26" fillId="9" borderId="23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19" xfId="0" applyFont="1" applyFill="1" applyBorder="1" applyAlignment="1">
      <alignment horizontal="center" vertical="center"/>
    </xf>
    <xf numFmtId="0" fontId="23" fillId="9" borderId="25" xfId="0" applyFont="1" applyFill="1" applyBorder="1" applyAlignment="1">
      <alignment horizontal="center" vertical="center"/>
    </xf>
    <xf numFmtId="2" fontId="44" fillId="9" borderId="38" xfId="55" applyNumberFormat="1" applyFont="1" applyFill="1" applyBorder="1" applyAlignment="1">
      <alignment horizontal="left" vertical="center"/>
    </xf>
    <xf numFmtId="2" fontId="44" fillId="9" borderId="53" xfId="55" applyNumberFormat="1" applyFont="1" applyFill="1" applyBorder="1" applyAlignment="1">
      <alignment horizontal="left" vertical="center"/>
    </xf>
    <xf numFmtId="0" fontId="46" fillId="9" borderId="46" xfId="55" applyNumberFormat="1" applyFont="1" applyFill="1" applyBorder="1" applyAlignment="1">
      <alignment horizontal="center" vertical="center"/>
    </xf>
    <xf numFmtId="2" fontId="46" fillId="9" borderId="42" xfId="55" applyNumberFormat="1" applyFont="1" applyFill="1" applyBorder="1" applyAlignment="1">
      <alignment horizontal="center" vertical="center"/>
    </xf>
    <xf numFmtId="0" fontId="58" fillId="9" borderId="33" xfId="0" applyFont="1" applyFill="1" applyBorder="1" applyAlignment="1">
      <alignment vertical="center"/>
    </xf>
    <xf numFmtId="1" fontId="46" fillId="9" borderId="39" xfId="55" applyNumberFormat="1" applyFont="1" applyFill="1" applyBorder="1" applyAlignment="1">
      <alignment vertical="center"/>
    </xf>
    <xf numFmtId="0" fontId="58" fillId="9" borderId="19" xfId="0" applyFont="1" applyFill="1" applyBorder="1" applyAlignment="1">
      <alignment vertical="center"/>
    </xf>
    <xf numFmtId="0" fontId="56" fillId="9" borderId="47" xfId="55" applyNumberFormat="1" applyFont="1" applyFill="1" applyBorder="1" applyAlignment="1">
      <alignment vertical="center"/>
    </xf>
    <xf numFmtId="2" fontId="45" fillId="9" borderId="20" xfId="55" applyNumberFormat="1" applyFont="1" applyFill="1" applyBorder="1" applyAlignment="1">
      <alignment horizontal="center" vertical="center"/>
    </xf>
    <xf numFmtId="2" fontId="39" fillId="9" borderId="20" xfId="0" applyNumberFormat="1" applyFont="1" applyFill="1" applyBorder="1" applyAlignment="1">
      <alignment horizontal="center" vertical="center"/>
    </xf>
    <xf numFmtId="2" fontId="45" fillId="9" borderId="17" xfId="55" applyNumberFormat="1" applyFont="1" applyFill="1" applyBorder="1" applyAlignment="1">
      <alignment horizontal="center" vertical="center"/>
    </xf>
    <xf numFmtId="2" fontId="39" fillId="9" borderId="17" xfId="0" applyNumberFormat="1" applyFont="1" applyFill="1" applyBorder="1" applyAlignment="1">
      <alignment horizontal="center" vertical="center"/>
    </xf>
    <xf numFmtId="0" fontId="56" fillId="9" borderId="47" xfId="55" applyNumberFormat="1" applyFont="1" applyFill="1" applyBorder="1" applyAlignment="1">
      <alignment horizontal="center" vertical="center"/>
    </xf>
    <xf numFmtId="2" fontId="45" fillId="9" borderId="18" xfId="55" applyNumberFormat="1" applyFont="1" applyFill="1" applyBorder="1" applyAlignment="1">
      <alignment horizontal="center" vertical="center"/>
    </xf>
    <xf numFmtId="2" fontId="39" fillId="9" borderId="18" xfId="0" applyNumberFormat="1" applyFont="1" applyFill="1" applyBorder="1" applyAlignment="1">
      <alignment horizontal="center" vertical="center"/>
    </xf>
    <xf numFmtId="1" fontId="23" fillId="9" borderId="57" xfId="0" applyNumberFormat="1" applyFont="1" applyFill="1" applyBorder="1" applyAlignment="1">
      <alignment horizontal="center" vertical="center"/>
    </xf>
    <xf numFmtId="1" fontId="23" fillId="9" borderId="58" xfId="0" applyNumberFormat="1" applyFont="1" applyFill="1" applyBorder="1" applyAlignment="1">
      <alignment horizontal="center" vertical="center"/>
    </xf>
    <xf numFmtId="1" fontId="23" fillId="9" borderId="60" xfId="0" applyNumberFormat="1" applyFont="1" applyFill="1" applyBorder="1" applyAlignment="1">
      <alignment horizontal="center" vertical="center"/>
    </xf>
    <xf numFmtId="1" fontId="23" fillId="9" borderId="62" xfId="0" applyNumberFormat="1" applyFont="1" applyFill="1" applyBorder="1" applyAlignment="1">
      <alignment horizontal="center" vertical="center"/>
    </xf>
    <xf numFmtId="0" fontId="46" fillId="9" borderId="63" xfId="55" applyNumberFormat="1" applyFont="1" applyFill="1" applyBorder="1" applyAlignment="1">
      <alignment horizontal="center" vertical="center"/>
    </xf>
    <xf numFmtId="0" fontId="46" fillId="9" borderId="39" xfId="0" applyNumberFormat="1" applyFont="1" applyFill="1" applyBorder="1" applyAlignment="1">
      <alignment horizontal="center" vertical="center"/>
    </xf>
    <xf numFmtId="0" fontId="46" fillId="9" borderId="45" xfId="0" applyNumberFormat="1" applyFont="1" applyFill="1" applyBorder="1" applyAlignment="1">
      <alignment horizontal="center" vertical="center"/>
    </xf>
    <xf numFmtId="0" fontId="46" fillId="9" borderId="31" xfId="55" applyNumberFormat="1" applyFont="1" applyFill="1" applyBorder="1" applyAlignment="1">
      <alignment horizontal="center" vertical="center"/>
    </xf>
    <xf numFmtId="0" fontId="46" fillId="9" borderId="64" xfId="0" applyNumberFormat="1" applyFont="1" applyFill="1" applyBorder="1" applyAlignment="1">
      <alignment horizontal="center" vertical="center"/>
    </xf>
    <xf numFmtId="0" fontId="46" fillId="9" borderId="61" xfId="0" applyNumberFormat="1" applyFont="1" applyFill="1" applyBorder="1" applyAlignment="1">
      <alignment horizontal="center" vertical="center"/>
    </xf>
    <xf numFmtId="0" fontId="46" fillId="9" borderId="58" xfId="0" applyNumberFormat="1" applyFont="1" applyFill="1" applyBorder="1" applyAlignment="1">
      <alignment horizontal="center" vertical="center"/>
    </xf>
    <xf numFmtId="0" fontId="46" fillId="9" borderId="62" xfId="0" applyNumberFormat="1" applyFont="1" applyFill="1" applyBorder="1" applyAlignment="1">
      <alignment horizontal="center" vertical="center"/>
    </xf>
    <xf numFmtId="0" fontId="46" fillId="9" borderId="65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2" xfId="0" applyNumberFormat="1" applyFont="1" applyFill="1" applyBorder="1" applyAlignment="1">
      <alignment horizontal="center" vertical="center"/>
    </xf>
    <xf numFmtId="1" fontId="25" fillId="9" borderId="22" xfId="0" applyNumberFormat="1" applyFont="1" applyFill="1" applyBorder="1" applyAlignment="1">
      <alignment horizontal="center" vertical="center"/>
    </xf>
    <xf numFmtId="0" fontId="49" fillId="10" borderId="26" xfId="0" applyFont="1" applyFill="1" applyBorder="1" applyAlignment="1">
      <alignment horizontal="right" vertical="center"/>
    </xf>
    <xf numFmtId="0" fontId="50" fillId="10" borderId="25" xfId="0" applyFont="1" applyFill="1" applyBorder="1" applyAlignment="1">
      <alignment horizontal="right" vertical="center"/>
    </xf>
    <xf numFmtId="3" fontId="50" fillId="10" borderId="25" xfId="0" applyNumberFormat="1" applyFont="1" applyFill="1" applyBorder="1" applyAlignment="1">
      <alignment horizontal="right" vertical="center"/>
    </xf>
    <xf numFmtId="0" fontId="26" fillId="9" borderId="28" xfId="0" applyFont="1" applyFill="1" applyBorder="1" applyAlignment="1">
      <alignment horizontal="center" vertical="center"/>
    </xf>
    <xf numFmtId="0" fontId="55" fillId="9" borderId="67" xfId="0" applyNumberFormat="1" applyFont="1" applyFill="1" applyBorder="1" applyAlignment="1">
      <alignment horizontal="center" vertical="center"/>
    </xf>
    <xf numFmtId="0" fontId="46" fillId="9" borderId="59" xfId="0" applyNumberFormat="1" applyFont="1" applyFill="1" applyBorder="1" applyAlignment="1">
      <alignment horizontal="center" vertical="center"/>
    </xf>
    <xf numFmtId="3" fontId="59" fillId="7" borderId="40" xfId="0" applyNumberFormat="1" applyFont="1" applyFill="1" applyBorder="1" applyAlignment="1">
      <alignment horizontal="center" vertical="center"/>
    </xf>
    <xf numFmtId="0" fontId="61" fillId="0" borderId="0" xfId="0" applyFont="1"/>
    <xf numFmtId="0" fontId="62" fillId="0" borderId="0" xfId="0" applyFont="1" applyAlignment="1">
      <alignment vertical="center" wrapText="1"/>
    </xf>
    <xf numFmtId="0" fontId="45" fillId="9" borderId="39" xfId="0" applyNumberFormat="1" applyFont="1" applyFill="1" applyBorder="1" applyAlignment="1">
      <alignment horizontal="center" vertical="center"/>
    </xf>
    <xf numFmtId="0" fontId="45" fillId="9" borderId="45" xfId="0" applyNumberFormat="1" applyFont="1" applyFill="1" applyBorder="1" applyAlignment="1">
      <alignment horizontal="center" vertical="center"/>
    </xf>
    <xf numFmtId="0" fontId="46" fillId="9" borderId="31" xfId="0" applyNumberFormat="1" applyFont="1" applyFill="1" applyBorder="1" applyAlignment="1">
      <alignment horizontal="center" vertical="center"/>
    </xf>
    <xf numFmtId="165" fontId="33" fillId="10" borderId="69" xfId="0" applyNumberFormat="1" applyFont="1" applyFill="1" applyBorder="1" applyAlignment="1">
      <alignment horizontal="center" vertical="center"/>
    </xf>
    <xf numFmtId="0" fontId="26" fillId="9" borderId="70" xfId="0" applyFont="1" applyFill="1" applyBorder="1" applyAlignment="1">
      <alignment horizontal="center" vertical="center"/>
    </xf>
    <xf numFmtId="1" fontId="25" fillId="9" borderId="26" xfId="0" applyNumberFormat="1" applyFont="1" applyFill="1" applyBorder="1" applyAlignment="1">
      <alignment horizontal="center" vertical="center"/>
    </xf>
    <xf numFmtId="0" fontId="46" fillId="9" borderId="71" xfId="0" applyNumberFormat="1" applyFont="1" applyFill="1" applyBorder="1" applyAlignment="1">
      <alignment horizontal="center" vertical="center"/>
    </xf>
    <xf numFmtId="0" fontId="46" fillId="9" borderId="57" xfId="0" applyNumberFormat="1" applyFont="1" applyFill="1" applyBorder="1" applyAlignment="1">
      <alignment horizontal="center" vertical="center"/>
    </xf>
    <xf numFmtId="0" fontId="56" fillId="9" borderId="56" xfId="55" applyNumberFormat="1" applyFont="1" applyFill="1" applyBorder="1" applyAlignment="1">
      <alignment horizontal="center" vertical="center"/>
    </xf>
    <xf numFmtId="2" fontId="45" fillId="9" borderId="27" xfId="55" applyNumberFormat="1" applyFont="1" applyFill="1" applyBorder="1" applyAlignment="1">
      <alignment horizontal="center" vertical="center"/>
    </xf>
    <xf numFmtId="2" fontId="39" fillId="9" borderId="27" xfId="0" applyNumberFormat="1" applyFont="1" applyFill="1" applyBorder="1" applyAlignment="1">
      <alignment horizontal="center" vertical="center"/>
    </xf>
    <xf numFmtId="0" fontId="33" fillId="10" borderId="26" xfId="0" applyFont="1" applyFill="1" applyBorder="1" applyAlignment="1">
      <alignment horizontal="right" vertical="center"/>
    </xf>
    <xf numFmtId="167" fontId="36" fillId="11" borderId="8" xfId="114" applyNumberFormat="1" applyFont="1" applyFill="1" applyBorder="1" applyAlignment="1">
      <alignment horizontal="center" vertical="center"/>
    </xf>
    <xf numFmtId="0" fontId="38" fillId="10" borderId="74" xfId="0" applyFont="1" applyFill="1" applyBorder="1" applyAlignment="1">
      <alignment horizontal="left" vertical="center"/>
    </xf>
    <xf numFmtId="0" fontId="34" fillId="10" borderId="78" xfId="0" applyFont="1" applyFill="1" applyBorder="1" applyAlignment="1">
      <alignment horizontal="right" vertical="center"/>
    </xf>
    <xf numFmtId="0" fontId="34" fillId="10" borderId="76" xfId="0" applyFont="1" applyFill="1" applyBorder="1" applyAlignment="1">
      <alignment horizontal="right" vertical="center"/>
    </xf>
    <xf numFmtId="0" fontId="34" fillId="10" borderId="75" xfId="0" applyFont="1" applyFill="1" applyBorder="1" applyAlignment="1">
      <alignment horizontal="right" vertical="center"/>
    </xf>
    <xf numFmtId="0" fontId="33" fillId="10" borderId="76" xfId="0" applyFont="1" applyFill="1" applyBorder="1" applyAlignment="1">
      <alignment horizontal="right" vertical="center"/>
    </xf>
    <xf numFmtId="3" fontId="33" fillId="10" borderId="76" xfId="0" applyNumberFormat="1" applyFont="1" applyFill="1" applyBorder="1" applyAlignment="1">
      <alignment horizontal="right" vertical="center"/>
    </xf>
    <xf numFmtId="165" fontId="33" fillId="10" borderId="78" xfId="0" applyNumberFormat="1" applyFont="1" applyFill="1" applyBorder="1" applyAlignment="1">
      <alignment horizontal="center" vertical="center"/>
    </xf>
    <xf numFmtId="0" fontId="23" fillId="9" borderId="76" xfId="0" applyFont="1" applyFill="1" applyBorder="1" applyAlignment="1">
      <alignment horizontal="center" vertical="center"/>
    </xf>
    <xf numFmtId="1" fontId="23" fillId="9" borderId="79" xfId="0" applyNumberFormat="1" applyFont="1" applyFill="1" applyBorder="1" applyAlignment="1">
      <alignment horizontal="center" vertical="center"/>
    </xf>
    <xf numFmtId="1" fontId="25" fillId="9" borderId="78" xfId="0" applyNumberFormat="1" applyFont="1" applyFill="1" applyBorder="1" applyAlignment="1">
      <alignment horizontal="center" vertical="center"/>
    </xf>
    <xf numFmtId="0" fontId="46" fillId="9" borderId="82" xfId="0" applyNumberFormat="1" applyFont="1" applyFill="1" applyBorder="1" applyAlignment="1">
      <alignment horizontal="center" vertical="center"/>
    </xf>
    <xf numFmtId="0" fontId="56" fillId="9" borderId="80" xfId="55" applyNumberFormat="1" applyFont="1" applyFill="1" applyBorder="1" applyAlignment="1">
      <alignment horizontal="center" vertical="center"/>
    </xf>
    <xf numFmtId="2" fontId="45" fillId="9" borderId="77" xfId="55" applyNumberFormat="1" applyFont="1" applyFill="1" applyBorder="1" applyAlignment="1">
      <alignment horizontal="center" vertical="center"/>
    </xf>
    <xf numFmtId="3" fontId="33" fillId="10" borderId="77" xfId="0" applyNumberFormat="1" applyFont="1" applyFill="1" applyBorder="1" applyAlignment="1">
      <alignment horizontal="right" vertical="center"/>
    </xf>
    <xf numFmtId="0" fontId="33" fillId="10" borderId="78" xfId="0" applyFont="1" applyFill="1" applyBorder="1" applyAlignment="1">
      <alignment horizontal="right" vertical="center"/>
    </xf>
    <xf numFmtId="0" fontId="38" fillId="10" borderId="73" xfId="0" applyFont="1" applyFill="1" applyBorder="1" applyAlignment="1">
      <alignment horizontal="right" vertical="center"/>
    </xf>
    <xf numFmtId="0" fontId="63" fillId="10" borderId="73" xfId="0" applyFont="1" applyFill="1" applyBorder="1" applyAlignment="1">
      <alignment horizontal="right" vertical="center"/>
    </xf>
    <xf numFmtId="0" fontId="63" fillId="10" borderId="43" xfId="0" applyFont="1" applyFill="1" applyBorder="1" applyAlignment="1">
      <alignment horizontal="left" vertical="center"/>
    </xf>
    <xf numFmtId="0" fontId="26" fillId="9" borderId="20" xfId="0" applyFont="1" applyFill="1" applyBorder="1" applyAlignment="1">
      <alignment horizontal="center" vertical="center"/>
    </xf>
    <xf numFmtId="1" fontId="57" fillId="13" borderId="83" xfId="77" applyNumberFormat="1" applyFont="1" applyFill="1" applyBorder="1" applyAlignment="1">
      <alignment horizontal="center" vertical="center"/>
    </xf>
    <xf numFmtId="1" fontId="57" fillId="13" borderId="84" xfId="77" applyNumberFormat="1" applyFont="1" applyFill="1" applyBorder="1" applyAlignment="1">
      <alignment horizontal="center" vertical="center"/>
    </xf>
    <xf numFmtId="0" fontId="38" fillId="9" borderId="17" xfId="0" applyFont="1" applyFill="1" applyBorder="1" applyAlignment="1">
      <alignment horizontal="center" vertical="center"/>
    </xf>
    <xf numFmtId="0" fontId="38" fillId="9" borderId="77" xfId="0" applyFont="1" applyFill="1" applyBorder="1" applyAlignment="1">
      <alignment horizontal="center" vertical="center"/>
    </xf>
    <xf numFmtId="0" fontId="55" fillId="9" borderId="55" xfId="0" applyNumberFormat="1" applyFont="1" applyFill="1" applyBorder="1" applyAlignment="1">
      <alignment horizontal="center" vertical="center"/>
    </xf>
    <xf numFmtId="1" fontId="57" fillId="13" borderId="85" xfId="77" applyNumberFormat="1" applyFont="1" applyFill="1" applyBorder="1" applyAlignment="1">
      <alignment horizontal="center" vertical="center"/>
    </xf>
    <xf numFmtId="1" fontId="57" fillId="13" borderId="86" xfId="77" applyNumberFormat="1" applyFont="1" applyFill="1" applyBorder="1" applyAlignment="1">
      <alignment horizontal="center" vertical="center"/>
    </xf>
    <xf numFmtId="10" fontId="64" fillId="10" borderId="18" xfId="114" applyNumberFormat="1" applyFont="1" applyFill="1" applyBorder="1" applyAlignment="1">
      <alignment horizontal="center" vertical="center"/>
    </xf>
    <xf numFmtId="10" fontId="64" fillId="10" borderId="19" xfId="114" applyNumberFormat="1" applyFont="1" applyFill="1" applyBorder="1" applyAlignment="1">
      <alignment horizontal="center" vertical="center"/>
    </xf>
    <xf numFmtId="10" fontId="64" fillId="10" borderId="27" xfId="114" applyNumberFormat="1" applyFont="1" applyFill="1" applyBorder="1" applyAlignment="1">
      <alignment horizontal="center" vertical="center"/>
    </xf>
    <xf numFmtId="10" fontId="64" fillId="10" borderId="77" xfId="114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2" fontId="46" fillId="9" borderId="68" xfId="55" applyNumberFormat="1" applyFont="1" applyFill="1" applyBorder="1" applyAlignment="1">
      <alignment horizontal="center" vertical="center"/>
    </xf>
    <xf numFmtId="0" fontId="48" fillId="0" borderId="0" xfId="0" applyNumberFormat="1" applyFont="1" applyAlignment="1">
      <alignment horizontal="center"/>
    </xf>
    <xf numFmtId="2" fontId="48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/>
    </xf>
    <xf numFmtId="0" fontId="52" fillId="9" borderId="31" xfId="0" applyNumberFormat="1" applyFont="1" applyFill="1" applyBorder="1" applyAlignment="1">
      <alignment horizontal="center" vertical="center"/>
    </xf>
    <xf numFmtId="0" fontId="65" fillId="9" borderId="31" xfId="0" applyNumberFormat="1" applyFont="1" applyFill="1" applyBorder="1" applyAlignment="1">
      <alignment horizontal="center" vertical="center"/>
    </xf>
    <xf numFmtId="2" fontId="66" fillId="9" borderId="39" xfId="0" applyNumberFormat="1" applyFont="1" applyFill="1" applyBorder="1" applyAlignment="1">
      <alignment horizontal="center" vertical="center"/>
    </xf>
    <xf numFmtId="0" fontId="51" fillId="9" borderId="31" xfId="0" applyNumberFormat="1" applyFont="1" applyFill="1" applyBorder="1" applyAlignment="1">
      <alignment horizontal="center" vertical="center"/>
    </xf>
    <xf numFmtId="2" fontId="45" fillId="9" borderId="81" xfId="0" applyNumberFormat="1" applyFont="1" applyFill="1" applyBorder="1" applyAlignment="1">
      <alignment horizontal="center" vertical="center"/>
    </xf>
    <xf numFmtId="2" fontId="45" fillId="9" borderId="67" xfId="0" applyNumberFormat="1" applyFont="1" applyFill="1" applyBorder="1" applyAlignment="1">
      <alignment horizontal="center" vertical="center"/>
    </xf>
    <xf numFmtId="0" fontId="52" fillId="9" borderId="31" xfId="0" applyNumberFormat="1" applyFont="1" applyFill="1" applyBorder="1" applyAlignment="1">
      <alignment vertical="center"/>
    </xf>
    <xf numFmtId="0" fontId="65" fillId="9" borderId="31" xfId="0" applyNumberFormat="1" applyFont="1" applyFill="1" applyBorder="1" applyAlignment="1">
      <alignment vertical="center"/>
    </xf>
    <xf numFmtId="2" fontId="66" fillId="9" borderId="39" xfId="0" applyNumberFormat="1" applyFont="1" applyFill="1" applyBorder="1" applyAlignment="1">
      <alignment vertical="center"/>
    </xf>
    <xf numFmtId="0" fontId="51" fillId="9" borderId="31" xfId="0" applyNumberFormat="1" applyFont="1" applyFill="1" applyBorder="1" applyAlignment="1">
      <alignment vertical="center"/>
    </xf>
    <xf numFmtId="2" fontId="45" fillId="9" borderId="67" xfId="0" applyNumberFormat="1" applyFont="1" applyFill="1" applyBorder="1" applyAlignment="1">
      <alignment horizontal="center" vertical="top"/>
    </xf>
    <xf numFmtId="2" fontId="67" fillId="9" borderId="67" xfId="0" applyNumberFormat="1" applyFont="1" applyFill="1" applyBorder="1" applyAlignment="1">
      <alignment vertical="center"/>
    </xf>
    <xf numFmtId="2" fontId="45" fillId="9" borderId="67" xfId="0" applyNumberFormat="1" applyFont="1" applyFill="1" applyBorder="1" applyAlignment="1">
      <alignment vertical="center"/>
    </xf>
    <xf numFmtId="0" fontId="48" fillId="0" borderId="0" xfId="0" applyFont="1"/>
    <xf numFmtId="165" fontId="33" fillId="10" borderId="16" xfId="0" applyNumberFormat="1" applyFont="1" applyFill="1" applyBorder="1" applyAlignment="1">
      <alignment horizontal="center" vertical="center"/>
    </xf>
    <xf numFmtId="165" fontId="33" fillId="10" borderId="24" xfId="0" applyNumberFormat="1" applyFont="1" applyFill="1" applyBorder="1" applyAlignment="1">
      <alignment horizontal="center" vertical="center"/>
    </xf>
    <xf numFmtId="165" fontId="33" fillId="10" borderId="50" xfId="0" applyNumberFormat="1" applyFont="1" applyFill="1" applyBorder="1" applyAlignment="1">
      <alignment horizontal="center" vertical="center"/>
    </xf>
    <xf numFmtId="3" fontId="60" fillId="10" borderId="89" xfId="0" applyNumberFormat="1" applyFont="1" applyFill="1" applyBorder="1" applyAlignment="1">
      <alignment horizontal="right" vertical="center"/>
    </xf>
    <xf numFmtId="3" fontId="60" fillId="10" borderId="90" xfId="0" applyNumberFormat="1" applyFont="1" applyFill="1" applyBorder="1" applyAlignment="1">
      <alignment horizontal="right" vertical="center"/>
    </xf>
    <xf numFmtId="3" fontId="60" fillId="10" borderId="91" xfId="0" applyNumberFormat="1" applyFont="1" applyFill="1" applyBorder="1" applyAlignment="1">
      <alignment horizontal="right" vertical="center"/>
    </xf>
    <xf numFmtId="3" fontId="60" fillId="10" borderId="92" xfId="0" applyNumberFormat="1" applyFont="1" applyFill="1" applyBorder="1" applyAlignment="1">
      <alignment horizontal="right" vertical="center"/>
    </xf>
    <xf numFmtId="3" fontId="60" fillId="10" borderId="93" xfId="0" applyNumberFormat="1" applyFont="1" applyFill="1" applyBorder="1" applyAlignment="1">
      <alignment horizontal="right" vertical="center"/>
    </xf>
    <xf numFmtId="3" fontId="60" fillId="10" borderId="94" xfId="0" applyNumberFormat="1" applyFont="1" applyFill="1" applyBorder="1" applyAlignment="1">
      <alignment horizontal="right" vertical="center"/>
    </xf>
    <xf numFmtId="3" fontId="60" fillId="10" borderId="88" xfId="0" applyNumberFormat="1" applyFont="1" applyFill="1" applyBorder="1" applyAlignment="1">
      <alignment horizontal="right" vertical="center"/>
    </xf>
    <xf numFmtId="3" fontId="60" fillId="10" borderId="95" xfId="0" applyNumberFormat="1" applyFont="1" applyFill="1" applyBorder="1" applyAlignment="1">
      <alignment horizontal="right" vertical="center"/>
    </xf>
    <xf numFmtId="0" fontId="15" fillId="14" borderId="87" xfId="55" applyNumberFormat="1" applyFont="1" applyFill="1" applyBorder="1" applyAlignment="1">
      <alignment horizontal="center" vertical="center"/>
    </xf>
    <xf numFmtId="0" fontId="15" fillId="14" borderId="96" xfId="55" applyNumberFormat="1" applyFont="1" applyFill="1" applyBorder="1" applyAlignment="1">
      <alignment horizontal="center" vertical="center"/>
    </xf>
    <xf numFmtId="0" fontId="15" fillId="14" borderId="97" xfId="55" applyNumberFormat="1" applyFont="1" applyFill="1" applyBorder="1" applyAlignment="1">
      <alignment horizontal="center" vertical="center"/>
    </xf>
    <xf numFmtId="0" fontId="15" fillId="14" borderId="98" xfId="55" applyNumberFormat="1" applyFont="1" applyFill="1" applyBorder="1" applyAlignment="1">
      <alignment horizontal="center" vertical="center"/>
    </xf>
    <xf numFmtId="0" fontId="15" fillId="14" borderId="99" xfId="55" applyNumberFormat="1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0" fontId="15" fillId="14" borderId="110" xfId="55" applyNumberFormat="1" applyFont="1" applyFill="1" applyBorder="1" applyAlignment="1">
      <alignment horizontal="center" vertical="center"/>
    </xf>
    <xf numFmtId="0" fontId="15" fillId="14" borderId="111" xfId="55" applyNumberFormat="1" applyFont="1" applyFill="1" applyBorder="1" applyAlignment="1">
      <alignment horizontal="center" vertical="center"/>
    </xf>
    <xf numFmtId="3" fontId="68" fillId="10" borderId="52" xfId="0" applyNumberFormat="1" applyFont="1" applyFill="1" applyBorder="1" applyAlignment="1">
      <alignment horizontal="center" vertical="center"/>
    </xf>
    <xf numFmtId="0" fontId="45" fillId="9" borderId="31" xfId="55" applyNumberFormat="1" applyFont="1" applyFill="1" applyBorder="1" applyAlignment="1">
      <alignment horizontal="center" vertical="center"/>
    </xf>
    <xf numFmtId="0" fontId="45" fillId="9" borderId="48" xfId="55" applyNumberFormat="1" applyFont="1" applyFill="1" applyBorder="1" applyAlignment="1">
      <alignment horizontal="center" vertical="center"/>
    </xf>
    <xf numFmtId="0" fontId="45" fillId="9" borderId="45" xfId="55" applyNumberFormat="1" applyFont="1" applyFill="1" applyBorder="1" applyAlignment="1">
      <alignment horizontal="center" vertical="center"/>
    </xf>
    <xf numFmtId="0" fontId="45" fillId="9" borderId="67" xfId="55" applyNumberFormat="1" applyFont="1" applyFill="1" applyBorder="1" applyAlignment="1">
      <alignment horizontal="center" vertical="center"/>
    </xf>
    <xf numFmtId="0" fontId="38" fillId="10" borderId="115" xfId="0" applyFont="1" applyFill="1" applyBorder="1" applyAlignment="1">
      <alignment horizontal="right" vertical="center"/>
    </xf>
    <xf numFmtId="0" fontId="26" fillId="9" borderId="76" xfId="0" applyFont="1" applyFill="1" applyBorder="1" applyAlignment="1">
      <alignment horizontal="center" vertical="center"/>
    </xf>
    <xf numFmtId="0" fontId="38" fillId="10" borderId="49" xfId="0" applyFont="1" applyFill="1" applyBorder="1" applyAlignment="1">
      <alignment horizontal="left" vertical="center"/>
    </xf>
    <xf numFmtId="0" fontId="70" fillId="9" borderId="18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7" xfId="55" applyNumberFormat="1" applyFont="1" applyFill="1" applyBorder="1" applyAlignment="1">
      <alignment horizontal="center" vertical="center"/>
    </xf>
    <xf numFmtId="0" fontId="33" fillId="10" borderId="14" xfId="55" applyNumberFormat="1" applyFont="1" applyFill="1" applyBorder="1" applyAlignment="1">
      <alignment horizontal="center" vertical="center"/>
    </xf>
    <xf numFmtId="0" fontId="69" fillId="10" borderId="14" xfId="55" applyNumberFormat="1" applyFont="1" applyFill="1" applyBorder="1" applyAlignment="1">
      <alignment horizontal="center" vertical="center"/>
    </xf>
    <xf numFmtId="0" fontId="33" fillId="10" borderId="19" xfId="55" applyNumberFormat="1" applyFont="1" applyFill="1" applyBorder="1" applyAlignment="1">
      <alignment horizontal="center" vertical="center"/>
    </xf>
    <xf numFmtId="0" fontId="33" fillId="10" borderId="20" xfId="55" applyNumberFormat="1" applyFont="1" applyFill="1" applyBorder="1" applyAlignment="1">
      <alignment horizontal="center" vertical="center"/>
    </xf>
    <xf numFmtId="0" fontId="33" fillId="10" borderId="18" xfId="55" applyNumberFormat="1" applyFont="1" applyFill="1" applyBorder="1" applyAlignment="1">
      <alignment horizontal="center" vertical="center"/>
    </xf>
    <xf numFmtId="0" fontId="33" fillId="10" borderId="13" xfId="55" applyNumberFormat="1" applyFont="1" applyFill="1" applyBorder="1" applyAlignment="1">
      <alignment horizontal="center" vertical="center"/>
    </xf>
    <xf numFmtId="0" fontId="33" fillId="10" borderId="21" xfId="55" applyNumberFormat="1" applyFont="1" applyFill="1" applyBorder="1" applyAlignment="1">
      <alignment horizontal="center" vertical="center"/>
    </xf>
    <xf numFmtId="0" fontId="15" fillId="17" borderId="112" xfId="55" applyNumberFormat="1" applyFont="1" applyFill="1" applyBorder="1" applyAlignment="1">
      <alignment horizontal="center" vertical="center"/>
    </xf>
    <xf numFmtId="0" fontId="15" fillId="17" borderId="113" xfId="55" applyNumberFormat="1" applyFont="1" applyFill="1" applyBorder="1" applyAlignment="1">
      <alignment horizontal="center" vertical="center"/>
    </xf>
    <xf numFmtId="0" fontId="15" fillId="17" borderId="100" xfId="55" applyNumberFormat="1" applyFont="1" applyFill="1" applyBorder="1" applyAlignment="1">
      <alignment horizontal="center" vertical="center"/>
    </xf>
    <xf numFmtId="0" fontId="15" fillId="17" borderId="101" xfId="55" applyNumberFormat="1" applyFont="1" applyFill="1" applyBorder="1" applyAlignment="1">
      <alignment horizontal="center" vertical="center"/>
    </xf>
    <xf numFmtId="0" fontId="15" fillId="17" borderId="102" xfId="55" applyNumberFormat="1" applyFont="1" applyFill="1" applyBorder="1" applyAlignment="1">
      <alignment horizontal="center" vertical="center"/>
    </xf>
    <xf numFmtId="0" fontId="15" fillId="17" borderId="114" xfId="55" applyNumberFormat="1" applyFont="1" applyFill="1" applyBorder="1" applyAlignment="1">
      <alignment horizontal="center" vertical="center"/>
    </xf>
    <xf numFmtId="0" fontId="15" fillId="17" borderId="121" xfId="55" applyNumberFormat="1" applyFont="1" applyFill="1" applyBorder="1" applyAlignment="1">
      <alignment horizontal="center" vertical="center"/>
    </xf>
    <xf numFmtId="0" fontId="73" fillId="9" borderId="31" xfId="0" applyNumberFormat="1" applyFont="1" applyFill="1" applyBorder="1" applyAlignment="1">
      <alignment horizontal="center" vertical="center"/>
    </xf>
    <xf numFmtId="0" fontId="73" fillId="9" borderId="39" xfId="0" applyNumberFormat="1" applyFont="1" applyFill="1" applyBorder="1" applyAlignment="1">
      <alignment horizontal="center" vertical="center"/>
    </xf>
    <xf numFmtId="0" fontId="73" fillId="9" borderId="45" xfId="0" applyNumberFormat="1" applyFont="1" applyFill="1" applyBorder="1" applyAlignment="1">
      <alignment horizontal="center" vertical="center"/>
    </xf>
    <xf numFmtId="0" fontId="73" fillId="9" borderId="48" xfId="0" applyNumberFormat="1" applyFont="1" applyFill="1" applyBorder="1" applyAlignment="1">
      <alignment horizontal="center" vertical="center"/>
    </xf>
    <xf numFmtId="0" fontId="74" fillId="10" borderId="44" xfId="0" applyNumberFormat="1" applyFont="1" applyFill="1" applyBorder="1" applyAlignment="1">
      <alignment horizontal="center" vertical="center"/>
    </xf>
    <xf numFmtId="0" fontId="8" fillId="4" borderId="122" xfId="65" applyFont="1" applyFill="1" applyBorder="1" applyAlignment="1">
      <alignment horizontal="center"/>
    </xf>
    <xf numFmtId="0" fontId="8" fillId="4" borderId="122" xfId="31" applyFont="1" applyFill="1" applyBorder="1" applyAlignment="1">
      <alignment horizontal="center"/>
    </xf>
    <xf numFmtId="0" fontId="38" fillId="10" borderId="49" xfId="0" applyFont="1" applyFill="1" applyBorder="1" applyAlignment="1">
      <alignment horizontal="right" vertical="center"/>
    </xf>
    <xf numFmtId="0" fontId="38" fillId="9" borderId="72" xfId="0" applyFont="1" applyFill="1" applyBorder="1" applyAlignment="1">
      <alignment horizontal="center" vertical="center"/>
    </xf>
    <xf numFmtId="0" fontId="38" fillId="9" borderId="18" xfId="0" applyFont="1" applyFill="1" applyBorder="1" applyAlignment="1">
      <alignment horizontal="center" vertical="center"/>
    </xf>
    <xf numFmtId="10" fontId="64" fillId="10" borderId="17" xfId="114" applyNumberFormat="1" applyFont="1" applyFill="1" applyBorder="1" applyAlignment="1">
      <alignment horizontal="center" vertical="center"/>
    </xf>
    <xf numFmtId="0" fontId="38" fillId="10" borderId="115" xfId="0" applyFont="1" applyFill="1" applyBorder="1" applyAlignment="1">
      <alignment horizontal="left" vertical="center"/>
    </xf>
    <xf numFmtId="0" fontId="56" fillId="9" borderId="29" xfId="55" applyNumberFormat="1" applyFont="1" applyFill="1" applyBorder="1" applyAlignment="1">
      <alignment horizontal="center" vertical="center"/>
    </xf>
    <xf numFmtId="0" fontId="40" fillId="9" borderId="29" xfId="55" applyNumberFormat="1" applyFont="1" applyFill="1" applyBorder="1" applyAlignment="1">
      <alignment horizontal="center" vertical="center"/>
    </xf>
    <xf numFmtId="0" fontId="40" fillId="9" borderId="17" xfId="55" applyNumberFormat="1" applyFont="1" applyFill="1" applyBorder="1" applyAlignment="1">
      <alignment horizontal="center" vertical="center"/>
    </xf>
    <xf numFmtId="0" fontId="56" fillId="9" borderId="17" xfId="55" applyNumberFormat="1" applyFont="1" applyFill="1" applyBorder="1" applyAlignment="1">
      <alignment horizontal="center" vertical="center"/>
    </xf>
    <xf numFmtId="0" fontId="33" fillId="10" borderId="15" xfId="55" applyNumberFormat="1" applyFont="1" applyFill="1" applyBorder="1" applyAlignment="1">
      <alignment horizontal="center" vertical="center"/>
    </xf>
    <xf numFmtId="0" fontId="33" fillId="10" borderId="25" xfId="55" applyNumberFormat="1" applyFont="1" applyFill="1" applyBorder="1" applyAlignment="1">
      <alignment horizontal="center" vertical="center"/>
    </xf>
    <xf numFmtId="0" fontId="40" fillId="9" borderId="37" xfId="55" applyNumberFormat="1" applyFont="1" applyFill="1" applyBorder="1" applyAlignment="1">
      <alignment horizontal="center" vertical="center"/>
    </xf>
    <xf numFmtId="0" fontId="56" fillId="9" borderId="37" xfId="55" applyNumberFormat="1" applyFont="1" applyFill="1" applyBorder="1" applyAlignment="1">
      <alignment horizontal="center" vertical="center"/>
    </xf>
    <xf numFmtId="0" fontId="40" fillId="9" borderId="30" xfId="55" applyNumberFormat="1" applyFont="1" applyFill="1" applyBorder="1" applyAlignment="1">
      <alignment horizontal="center" vertical="center"/>
    </xf>
    <xf numFmtId="0" fontId="69" fillId="10" borderId="15" xfId="0" applyNumberFormat="1" applyFont="1" applyFill="1" applyBorder="1" applyAlignment="1">
      <alignment horizontal="center" vertical="center"/>
    </xf>
    <xf numFmtId="0" fontId="69" fillId="10" borderId="14" xfId="0" applyNumberFormat="1" applyFont="1" applyFill="1" applyBorder="1" applyAlignment="1">
      <alignment horizontal="center" vertical="center"/>
    </xf>
    <xf numFmtId="0" fontId="69" fillId="10" borderId="19" xfId="0" applyNumberFormat="1" applyFont="1" applyFill="1" applyBorder="1" applyAlignment="1">
      <alignment horizontal="center" vertical="center"/>
    </xf>
    <xf numFmtId="0" fontId="69" fillId="10" borderId="20" xfId="0" applyNumberFormat="1" applyFont="1" applyFill="1" applyBorder="1" applyAlignment="1">
      <alignment horizontal="center" vertical="center"/>
    </xf>
    <xf numFmtId="0" fontId="69" fillId="10" borderId="13" xfId="0" applyNumberFormat="1" applyFont="1" applyFill="1" applyBorder="1" applyAlignment="1">
      <alignment horizontal="center" vertical="center"/>
    </xf>
    <xf numFmtId="0" fontId="69" fillId="10" borderId="18" xfId="0" applyFont="1" applyFill="1" applyBorder="1" applyAlignment="1">
      <alignment horizontal="center" vertical="center"/>
    </xf>
    <xf numFmtId="0" fontId="33" fillId="10" borderId="77" xfId="55" applyNumberFormat="1" applyFont="1" applyFill="1" applyBorder="1" applyAlignment="1">
      <alignment horizontal="center" vertical="center"/>
    </xf>
    <xf numFmtId="0" fontId="69" fillId="10" borderId="76" xfId="0" applyNumberFormat="1" applyFont="1" applyFill="1" applyBorder="1" applyAlignment="1">
      <alignment horizontal="center" vertical="center"/>
    </xf>
    <xf numFmtId="166" fontId="48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125" xfId="0" applyNumberFormat="1" applyFont="1" applyFill="1" applyBorder="1" applyAlignment="1">
      <alignment horizontal="right" vertical="center"/>
    </xf>
    <xf numFmtId="165" fontId="33" fillId="10" borderId="123" xfId="0" applyNumberFormat="1" applyFont="1" applyFill="1" applyBorder="1" applyAlignment="1">
      <alignment horizontal="center" vertical="center"/>
    </xf>
    <xf numFmtId="0" fontId="26" fillId="9" borderId="124" xfId="0" applyFont="1" applyFill="1" applyBorder="1" applyAlignment="1">
      <alignment horizontal="center" vertical="center"/>
    </xf>
    <xf numFmtId="3" fontId="33" fillId="10" borderId="126" xfId="0" applyNumberFormat="1" applyFont="1" applyFill="1" applyBorder="1" applyAlignment="1">
      <alignment horizontal="right" vertical="center"/>
    </xf>
    <xf numFmtId="165" fontId="33" fillId="10" borderId="127" xfId="0" applyNumberFormat="1" applyFont="1" applyFill="1" applyBorder="1" applyAlignment="1">
      <alignment horizontal="center" vertical="center"/>
    </xf>
    <xf numFmtId="0" fontId="26" fillId="9" borderId="126" xfId="0" applyFont="1" applyFill="1" applyBorder="1" applyAlignment="1">
      <alignment horizontal="center" vertical="center"/>
    </xf>
    <xf numFmtId="0" fontId="45" fillId="9" borderId="31" xfId="0" applyNumberFormat="1" applyFont="1" applyFill="1" applyBorder="1" applyAlignment="1">
      <alignment horizontal="center" vertical="center"/>
    </xf>
    <xf numFmtId="0" fontId="39" fillId="10" borderId="115" xfId="0" applyFont="1" applyFill="1" applyBorder="1" applyAlignment="1">
      <alignment horizontal="left" vertical="center"/>
    </xf>
    <xf numFmtId="0" fontId="39" fillId="10" borderId="49" xfId="0" applyFont="1" applyFill="1" applyBorder="1" applyAlignment="1">
      <alignment horizontal="left" vertical="center"/>
    </xf>
    <xf numFmtId="0" fontId="39" fillId="10" borderId="49" xfId="0" applyFont="1" applyFill="1" applyBorder="1" applyAlignment="1">
      <alignment horizontal="right" vertical="center"/>
    </xf>
    <xf numFmtId="0" fontId="39" fillId="10" borderId="115" xfId="0" applyFont="1" applyFill="1" applyBorder="1" applyAlignment="1">
      <alignment horizontal="right" vertical="center"/>
    </xf>
    <xf numFmtId="1" fontId="46" fillId="9" borderId="48" xfId="55" applyNumberFormat="1" applyFont="1" applyFill="1" applyBorder="1" applyAlignment="1">
      <alignment horizontal="center" vertical="center"/>
    </xf>
    <xf numFmtId="1" fontId="46" fillId="9" borderId="31" xfId="55" applyNumberFormat="1" applyFont="1" applyFill="1" applyBorder="1" applyAlignment="1">
      <alignment horizontal="center" vertical="center"/>
    </xf>
    <xf numFmtId="1" fontId="73" fillId="9" borderId="31" xfId="0" applyNumberFormat="1" applyFont="1" applyFill="1" applyBorder="1" applyAlignment="1">
      <alignment horizontal="center" vertical="center"/>
    </xf>
    <xf numFmtId="0" fontId="38" fillId="10" borderId="128" xfId="0" applyFont="1" applyFill="1" applyBorder="1" applyAlignment="1">
      <alignment horizontal="left" vertical="center"/>
    </xf>
    <xf numFmtId="0" fontId="33" fillId="10" borderId="129" xfId="55" applyNumberFormat="1" applyFont="1" applyFill="1" applyBorder="1" applyAlignment="1">
      <alignment horizontal="center" vertical="center"/>
    </xf>
    <xf numFmtId="0" fontId="38" fillId="9" borderId="129" xfId="0" applyFont="1" applyFill="1" applyBorder="1" applyAlignment="1">
      <alignment horizontal="center" vertical="center"/>
    </xf>
    <xf numFmtId="10" fontId="64" fillId="10" borderId="130" xfId="114" applyNumberFormat="1" applyFont="1" applyFill="1" applyBorder="1" applyAlignment="1">
      <alignment horizontal="center" vertical="center"/>
    </xf>
    <xf numFmtId="0" fontId="34" fillId="10" borderId="131" xfId="0" applyFont="1" applyFill="1" applyBorder="1" applyAlignment="1">
      <alignment horizontal="right" vertical="center"/>
    </xf>
    <xf numFmtId="0" fontId="34" fillId="10" borderId="130" xfId="0" applyFont="1" applyFill="1" applyBorder="1" applyAlignment="1">
      <alignment horizontal="right" vertical="center"/>
    </xf>
    <xf numFmtId="0" fontId="34" fillId="10" borderId="132" xfId="0" applyFont="1" applyFill="1" applyBorder="1" applyAlignment="1">
      <alignment horizontal="right" vertical="center"/>
    </xf>
    <xf numFmtId="0" fontId="33" fillId="10" borderId="130" xfId="0" applyFont="1" applyFill="1" applyBorder="1" applyAlignment="1">
      <alignment horizontal="right" vertical="center"/>
    </xf>
    <xf numFmtId="3" fontId="33" fillId="10" borderId="130" xfId="0" applyNumberFormat="1" applyFont="1" applyFill="1" applyBorder="1" applyAlignment="1">
      <alignment horizontal="right" vertical="center"/>
    </xf>
    <xf numFmtId="0" fontId="55" fillId="9" borderId="133" xfId="0" applyNumberFormat="1" applyFont="1" applyFill="1" applyBorder="1" applyAlignment="1">
      <alignment horizontal="center" vertical="center"/>
    </xf>
    <xf numFmtId="0" fontId="46" fillId="9" borderId="134" xfId="0" applyNumberFormat="1" applyFont="1" applyFill="1" applyBorder="1" applyAlignment="1">
      <alignment horizontal="center" vertical="center"/>
    </xf>
    <xf numFmtId="0" fontId="73" fillId="9" borderId="133" xfId="0" applyNumberFormat="1" applyFont="1" applyFill="1" applyBorder="1" applyAlignment="1">
      <alignment horizontal="center" vertical="center"/>
    </xf>
    <xf numFmtId="0" fontId="38" fillId="10" borderId="136" xfId="0" applyFont="1" applyFill="1" applyBorder="1" applyAlignment="1">
      <alignment horizontal="right" vertical="center"/>
    </xf>
    <xf numFmtId="0" fontId="33" fillId="10" borderId="137" xfId="55" applyNumberFormat="1" applyFont="1" applyFill="1" applyBorder="1" applyAlignment="1">
      <alignment horizontal="center" vertical="center"/>
    </xf>
    <xf numFmtId="0" fontId="38" fillId="9" borderId="137" xfId="0" applyFont="1" applyFill="1" applyBorder="1" applyAlignment="1">
      <alignment horizontal="center" vertical="center"/>
    </xf>
    <xf numFmtId="10" fontId="64" fillId="10" borderId="137" xfId="114" applyNumberFormat="1" applyFont="1" applyFill="1" applyBorder="1" applyAlignment="1">
      <alignment horizontal="center" vertical="center"/>
    </xf>
    <xf numFmtId="0" fontId="34" fillId="10" borderId="138" xfId="0" applyFont="1" applyFill="1" applyBorder="1" applyAlignment="1">
      <alignment horizontal="right" vertical="center"/>
    </xf>
    <xf numFmtId="0" fontId="34" fillId="10" borderId="137" xfId="0" applyFont="1" applyFill="1" applyBorder="1" applyAlignment="1">
      <alignment horizontal="right" vertical="center"/>
    </xf>
    <xf numFmtId="0" fontId="34" fillId="10" borderId="139" xfId="0" applyFont="1" applyFill="1" applyBorder="1" applyAlignment="1">
      <alignment horizontal="right" vertical="center"/>
    </xf>
    <xf numFmtId="0" fontId="33" fillId="10" borderId="137" xfId="0" applyFont="1" applyFill="1" applyBorder="1" applyAlignment="1">
      <alignment horizontal="right" vertical="center"/>
    </xf>
    <xf numFmtId="3" fontId="33" fillId="10" borderId="137" xfId="0" applyNumberFormat="1" applyFont="1" applyFill="1" applyBorder="1" applyAlignment="1">
      <alignment horizontal="right" vertical="center"/>
    </xf>
    <xf numFmtId="0" fontId="55" fillId="9" borderId="140" xfId="0" applyNumberFormat="1" applyFont="1" applyFill="1" applyBorder="1" applyAlignment="1">
      <alignment horizontal="center" vertical="center"/>
    </xf>
    <xf numFmtId="0" fontId="46" fillId="9" borderId="141" xfId="0" applyNumberFormat="1" applyFont="1" applyFill="1" applyBorder="1" applyAlignment="1">
      <alignment horizontal="center" vertical="center"/>
    </xf>
    <xf numFmtId="0" fontId="73" fillId="9" borderId="140" xfId="0" applyNumberFormat="1" applyFont="1" applyFill="1" applyBorder="1" applyAlignment="1">
      <alignment horizontal="center" vertical="center"/>
    </xf>
    <xf numFmtId="0" fontId="55" fillId="9" borderId="31" xfId="0" applyNumberFormat="1" applyFont="1" applyFill="1" applyBorder="1" applyAlignment="1">
      <alignment horizontal="center" vertical="center"/>
    </xf>
    <xf numFmtId="0" fontId="46" fillId="9" borderId="58" xfId="0" applyNumberFormat="1" applyFont="1" applyFill="1" applyBorder="1" applyAlignment="1">
      <alignment horizontal="center" vertical="top"/>
    </xf>
    <xf numFmtId="2" fontId="46" fillId="9" borderId="142" xfId="55" applyNumberFormat="1" applyFont="1" applyFill="1" applyBorder="1" applyAlignment="1">
      <alignment horizontal="center" vertical="center"/>
    </xf>
    <xf numFmtId="0" fontId="39" fillId="10" borderId="143" xfId="0" applyFont="1" applyFill="1" applyBorder="1" applyAlignment="1">
      <alignment horizontal="right" vertical="center"/>
    </xf>
    <xf numFmtId="0" fontId="33" fillId="10" borderId="144" xfId="55" applyNumberFormat="1" applyFont="1" applyFill="1" applyBorder="1" applyAlignment="1">
      <alignment horizontal="center" vertical="center"/>
    </xf>
    <xf numFmtId="0" fontId="69" fillId="10" borderId="145" xfId="0" applyNumberFormat="1" applyFont="1" applyFill="1" applyBorder="1" applyAlignment="1">
      <alignment horizontal="center" vertical="center"/>
    </xf>
    <xf numFmtId="0" fontId="69" fillId="10" borderId="144" xfId="0" applyNumberFormat="1" applyFont="1" applyFill="1" applyBorder="1" applyAlignment="1">
      <alignment horizontal="center" vertical="center"/>
    </xf>
    <xf numFmtId="0" fontId="33" fillId="10" borderId="145" xfId="55" applyNumberFormat="1" applyFont="1" applyFill="1" applyBorder="1" applyAlignment="1">
      <alignment horizontal="center" vertical="center"/>
    </xf>
    <xf numFmtId="0" fontId="38" fillId="9" borderId="145" xfId="0" applyFont="1" applyFill="1" applyBorder="1" applyAlignment="1">
      <alignment horizontal="center" vertical="center"/>
    </xf>
    <xf numFmtId="10" fontId="64" fillId="10" borderId="145" xfId="114" applyNumberFormat="1" applyFont="1" applyFill="1" applyBorder="1" applyAlignment="1">
      <alignment horizontal="center" vertical="center"/>
    </xf>
    <xf numFmtId="0" fontId="34" fillId="10" borderId="146" xfId="0" applyFont="1" applyFill="1" applyBorder="1" applyAlignment="1">
      <alignment horizontal="right" vertical="center"/>
    </xf>
    <xf numFmtId="0" fontId="34" fillId="10" borderId="147" xfId="0" applyFont="1" applyFill="1" applyBorder="1" applyAlignment="1">
      <alignment horizontal="right" vertical="center"/>
    </xf>
    <xf numFmtId="0" fontId="34" fillId="10" borderId="148" xfId="0" applyFont="1" applyFill="1" applyBorder="1" applyAlignment="1">
      <alignment horizontal="right" vertical="center"/>
    </xf>
    <xf numFmtId="0" fontId="33" fillId="10" borderId="147" xfId="0" applyFont="1" applyFill="1" applyBorder="1" applyAlignment="1">
      <alignment horizontal="right" vertical="center"/>
    </xf>
    <xf numFmtId="3" fontId="33" fillId="10" borderId="147" xfId="0" applyNumberFormat="1" applyFont="1" applyFill="1" applyBorder="1" applyAlignment="1">
      <alignment horizontal="right" vertical="center"/>
    </xf>
    <xf numFmtId="165" fontId="33" fillId="10" borderId="146" xfId="0" applyNumberFormat="1" applyFont="1" applyFill="1" applyBorder="1" applyAlignment="1">
      <alignment horizontal="center" vertical="center"/>
    </xf>
    <xf numFmtId="0" fontId="26" fillId="9" borderId="147" xfId="0" applyFont="1" applyFill="1" applyBorder="1" applyAlignment="1">
      <alignment horizontal="center" vertical="center"/>
    </xf>
    <xf numFmtId="0" fontId="55" fillId="9" borderId="149" xfId="0" applyNumberFormat="1" applyFont="1" applyFill="1" applyBorder="1" applyAlignment="1">
      <alignment horizontal="center" vertical="center"/>
    </xf>
    <xf numFmtId="0" fontId="46" fillId="9" borderId="150" xfId="0" applyNumberFormat="1" applyFont="1" applyFill="1" applyBorder="1" applyAlignment="1">
      <alignment horizontal="center" vertical="center"/>
    </xf>
    <xf numFmtId="0" fontId="45" fillId="9" borderId="151" xfId="0" applyNumberFormat="1" applyFont="1" applyFill="1" applyBorder="1" applyAlignment="1">
      <alignment horizontal="center" vertical="center"/>
    </xf>
    <xf numFmtId="0" fontId="63" fillId="10" borderId="143" xfId="0" applyFont="1" applyFill="1" applyBorder="1" applyAlignment="1">
      <alignment horizontal="right" vertical="center"/>
    </xf>
    <xf numFmtId="0" fontId="40" fillId="9" borderId="145" xfId="55" applyNumberFormat="1" applyFont="1" applyFill="1" applyBorder="1" applyAlignment="1">
      <alignment horizontal="center" vertical="center"/>
    </xf>
    <xf numFmtId="0" fontId="40" fillId="9" borderId="152" xfId="55" applyNumberFormat="1" applyFont="1" applyFill="1" applyBorder="1" applyAlignment="1">
      <alignment horizontal="center" vertical="center"/>
    </xf>
    <xf numFmtId="0" fontId="46" fillId="9" borderId="149" xfId="55" applyNumberFormat="1" applyFont="1" applyFill="1" applyBorder="1" applyAlignment="1">
      <alignment horizontal="center" vertical="center"/>
    </xf>
    <xf numFmtId="0" fontId="75" fillId="10" borderId="153" xfId="0" applyFont="1" applyFill="1" applyBorder="1" applyAlignment="1">
      <alignment horizontal="left" vertical="center"/>
    </xf>
    <xf numFmtId="0" fontId="33" fillId="10" borderId="154" xfId="55" applyNumberFormat="1" applyFont="1" applyFill="1" applyBorder="1" applyAlignment="1">
      <alignment horizontal="center" vertical="center"/>
    </xf>
    <xf numFmtId="0" fontId="76" fillId="10" borderId="155" xfId="0" applyFont="1" applyFill="1" applyBorder="1" applyAlignment="1">
      <alignment horizontal="center" vertical="center"/>
    </xf>
    <xf numFmtId="0" fontId="76" fillId="10" borderId="154" xfId="0" applyFont="1" applyFill="1" applyBorder="1" applyAlignment="1">
      <alignment horizontal="center" vertical="center"/>
    </xf>
    <xf numFmtId="0" fontId="33" fillId="10" borderId="155" xfId="55" applyNumberFormat="1" applyFont="1" applyFill="1" applyBorder="1" applyAlignment="1">
      <alignment horizontal="center" vertical="center"/>
    </xf>
    <xf numFmtId="0" fontId="75" fillId="9" borderId="155" xfId="0" applyFont="1" applyFill="1" applyBorder="1" applyAlignment="1">
      <alignment horizontal="center" vertical="center"/>
    </xf>
    <xf numFmtId="10" fontId="64" fillId="10" borderId="155" xfId="114" applyNumberFormat="1" applyFont="1" applyFill="1" applyBorder="1" applyAlignment="1">
      <alignment horizontal="center" vertical="center"/>
    </xf>
    <xf numFmtId="0" fontId="34" fillId="10" borderId="156" xfId="0" applyFont="1" applyFill="1" applyBorder="1" applyAlignment="1">
      <alignment horizontal="right" vertical="center"/>
    </xf>
    <xf numFmtId="0" fontId="34" fillId="10" borderId="157" xfId="0" applyFont="1" applyFill="1" applyBorder="1" applyAlignment="1">
      <alignment horizontal="right" vertical="center"/>
    </xf>
    <xf numFmtId="0" fontId="34" fillId="10" borderId="54" xfId="0" applyFont="1" applyFill="1" applyBorder="1" applyAlignment="1">
      <alignment horizontal="right" vertical="center"/>
    </xf>
    <xf numFmtId="0" fontId="33" fillId="10" borderId="157" xfId="0" applyFont="1" applyFill="1" applyBorder="1" applyAlignment="1">
      <alignment horizontal="right" vertical="center"/>
    </xf>
    <xf numFmtId="3" fontId="33" fillId="10" borderId="157" xfId="0" applyNumberFormat="1" applyFont="1" applyFill="1" applyBorder="1" applyAlignment="1">
      <alignment horizontal="right" vertical="center"/>
    </xf>
    <xf numFmtId="165" fontId="33" fillId="10" borderId="156" xfId="0" applyNumberFormat="1" applyFont="1" applyFill="1" applyBorder="1" applyAlignment="1">
      <alignment horizontal="center" vertical="center"/>
    </xf>
    <xf numFmtId="0" fontId="26" fillId="9" borderId="157" xfId="0" applyFont="1" applyFill="1" applyBorder="1" applyAlignment="1">
      <alignment horizontal="center" vertical="center"/>
    </xf>
    <xf numFmtId="0" fontId="23" fillId="9" borderId="157" xfId="0" applyFont="1" applyFill="1" applyBorder="1" applyAlignment="1">
      <alignment horizontal="center" vertical="center"/>
    </xf>
    <xf numFmtId="1" fontId="23" fillId="9" borderId="158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0" fontId="55" fillId="9" borderId="160" xfId="0" applyNumberFormat="1" applyFont="1" applyFill="1" applyBorder="1" applyAlignment="1">
      <alignment horizontal="center" vertical="center"/>
    </xf>
    <xf numFmtId="0" fontId="46" fillId="9" borderId="161" xfId="0" applyNumberFormat="1" applyFont="1" applyFill="1" applyBorder="1" applyAlignment="1">
      <alignment horizontal="center" vertical="top"/>
    </xf>
    <xf numFmtId="0" fontId="56" fillId="9" borderId="162" xfId="55" applyNumberFormat="1" applyFont="1" applyFill="1" applyBorder="1" applyAlignment="1">
      <alignment horizontal="center" vertical="center"/>
    </xf>
    <xf numFmtId="1" fontId="46" fillId="9" borderId="55" xfId="55" applyNumberFormat="1" applyFont="1" applyFill="1" applyBorder="1" applyAlignment="1">
      <alignment vertical="center"/>
    </xf>
    <xf numFmtId="2" fontId="44" fillId="9" borderId="152" xfId="55" applyNumberFormat="1" applyFont="1" applyFill="1" applyBorder="1" applyAlignment="1">
      <alignment horizontal="left" vertical="center"/>
    </xf>
    <xf numFmtId="0" fontId="33" fillId="10" borderId="147" xfId="55" applyNumberFormat="1" applyFont="1" applyFill="1" applyBorder="1" applyAlignment="1">
      <alignment horizontal="center" vertical="center"/>
    </xf>
    <xf numFmtId="0" fontId="40" fillId="9" borderId="163" xfId="55" applyNumberFormat="1" applyFont="1" applyFill="1" applyBorder="1" applyAlignment="1">
      <alignment horizontal="center" vertical="center"/>
    </xf>
    <xf numFmtId="0" fontId="56" fillId="9" borderId="163" xfId="55" applyNumberFormat="1" applyFont="1" applyFill="1" applyBorder="1" applyAlignment="1">
      <alignment horizontal="center" vertical="center"/>
    </xf>
    <xf numFmtId="0" fontId="49" fillId="10" borderId="146" xfId="0" applyFont="1" applyFill="1" applyBorder="1" applyAlignment="1">
      <alignment horizontal="right" vertical="center"/>
    </xf>
    <xf numFmtId="0" fontId="50" fillId="10" borderId="147" xfId="0" applyFont="1" applyFill="1" applyBorder="1" applyAlignment="1">
      <alignment horizontal="right" vertical="center"/>
    </xf>
    <xf numFmtId="3" fontId="50" fillId="10" borderId="147" xfId="0" applyNumberFormat="1" applyFont="1" applyFill="1" applyBorder="1" applyAlignment="1">
      <alignment horizontal="right" vertical="center"/>
    </xf>
    <xf numFmtId="0" fontId="55" fillId="9" borderId="164" xfId="0" applyNumberFormat="1" applyFont="1" applyFill="1" applyBorder="1" applyAlignment="1">
      <alignment horizontal="center" vertical="center"/>
    </xf>
    <xf numFmtId="2" fontId="46" fillId="9" borderId="151" xfId="55" applyNumberFormat="1" applyFont="1" applyFill="1" applyBorder="1" applyAlignment="1">
      <alignment horizontal="center" vertical="center"/>
    </xf>
    <xf numFmtId="0" fontId="45" fillId="9" borderId="149" xfId="55" applyNumberFormat="1" applyFont="1" applyFill="1" applyBorder="1" applyAlignment="1">
      <alignment horizontal="center" vertical="center"/>
    </xf>
    <xf numFmtId="0" fontId="38" fillId="10" borderId="143" xfId="0" applyFont="1" applyFill="1" applyBorder="1" applyAlignment="1">
      <alignment horizontal="left" vertical="center"/>
    </xf>
    <xf numFmtId="0" fontId="69" fillId="10" borderId="147" xfId="0" applyNumberFormat="1" applyFont="1" applyFill="1" applyBorder="1" applyAlignment="1">
      <alignment horizontal="center" vertical="center"/>
    </xf>
    <xf numFmtId="0" fontId="33" fillId="10" borderId="146" xfId="0" applyFont="1" applyFill="1" applyBorder="1" applyAlignment="1">
      <alignment horizontal="right" vertical="center"/>
    </xf>
    <xf numFmtId="0" fontId="23" fillId="9" borderId="147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2" fontId="45" fillId="9" borderId="149" xfId="0" applyNumberFormat="1" applyFont="1" applyFill="1" applyBorder="1" applyAlignment="1">
      <alignment vertical="center"/>
    </xf>
    <xf numFmtId="0" fontId="56" fillId="9" borderId="167" xfId="55" applyNumberFormat="1" applyFont="1" applyFill="1" applyBorder="1" applyAlignment="1">
      <alignment horizontal="center" vertical="center"/>
    </xf>
    <xf numFmtId="2" fontId="45" fillId="9" borderId="145" xfId="55" applyNumberFormat="1" applyFont="1" applyFill="1" applyBorder="1" applyAlignment="1">
      <alignment horizontal="center" vertical="center"/>
    </xf>
    <xf numFmtId="0" fontId="63" fillId="10" borderId="73" xfId="0" applyFont="1" applyFill="1" applyBorder="1" applyAlignment="1">
      <alignment horizontal="left" vertical="center"/>
    </xf>
    <xf numFmtId="0" fontId="55" fillId="9" borderId="168" xfId="0" applyNumberFormat="1" applyFont="1" applyFill="1" applyBorder="1" applyAlignment="1">
      <alignment horizontal="center" vertical="center"/>
    </xf>
    <xf numFmtId="0" fontId="46" fillId="9" borderId="169" xfId="0" applyNumberFormat="1" applyFont="1" applyFill="1" applyBorder="1" applyAlignment="1">
      <alignment horizontal="center" vertical="center"/>
    </xf>
    <xf numFmtId="0" fontId="46" fillId="9" borderId="170" xfId="55" applyNumberFormat="1" applyFont="1" applyFill="1" applyBorder="1" applyAlignment="1">
      <alignment horizontal="center" vertical="center"/>
    </xf>
    <xf numFmtId="0" fontId="45" fillId="9" borderId="170" xfId="55" applyNumberFormat="1" applyFont="1" applyFill="1" applyBorder="1" applyAlignment="1">
      <alignment horizontal="center" vertical="center"/>
    </xf>
    <xf numFmtId="0" fontId="49" fillId="10" borderId="50" xfId="0" applyFont="1" applyFill="1" applyBorder="1" applyAlignment="1">
      <alignment horizontal="right" vertical="center"/>
    </xf>
    <xf numFmtId="0" fontId="50" fillId="10" borderId="17" xfId="0" applyFont="1" applyFill="1" applyBorder="1" applyAlignment="1">
      <alignment horizontal="right" vertical="center"/>
    </xf>
    <xf numFmtId="3" fontId="50" fillId="10" borderId="17" xfId="0" applyNumberFormat="1" applyFont="1" applyFill="1" applyBorder="1" applyAlignment="1">
      <alignment horizontal="right" vertical="center"/>
    </xf>
    <xf numFmtId="0" fontId="33" fillId="10" borderId="18" xfId="0" applyNumberFormat="1" applyFont="1" applyFill="1" applyBorder="1" applyAlignment="1">
      <alignment horizontal="right" vertical="center"/>
    </xf>
    <xf numFmtId="0" fontId="33" fillId="10" borderId="17" xfId="0" applyNumberFormat="1" applyFont="1" applyFill="1" applyBorder="1" applyAlignment="1">
      <alignment horizontal="right" vertical="center"/>
    </xf>
    <xf numFmtId="0" fontId="33" fillId="10" borderId="25" xfId="0" applyNumberFormat="1" applyFont="1" applyFill="1" applyBorder="1" applyAlignment="1">
      <alignment horizontal="right" vertical="center"/>
    </xf>
    <xf numFmtId="0" fontId="33" fillId="10" borderId="15" xfId="0" applyNumberFormat="1" applyFont="1" applyFill="1" applyBorder="1" applyAlignment="1">
      <alignment horizontal="right" vertical="center"/>
    </xf>
    <xf numFmtId="0" fontId="33" fillId="10" borderId="23" xfId="0" applyNumberFormat="1" applyFont="1" applyFill="1" applyBorder="1" applyAlignment="1">
      <alignment horizontal="right" vertical="center"/>
    </xf>
    <xf numFmtId="0" fontId="33" fillId="10" borderId="19" xfId="0" applyNumberFormat="1" applyFont="1" applyFill="1" applyBorder="1" applyAlignment="1">
      <alignment horizontal="right" vertical="center"/>
    </xf>
    <xf numFmtId="0" fontId="50" fillId="10" borderId="18" xfId="0" applyNumberFormat="1" applyFont="1" applyFill="1" applyBorder="1" applyAlignment="1">
      <alignment horizontal="right" vertical="center"/>
    </xf>
    <xf numFmtId="0" fontId="50" fillId="10" borderId="17" xfId="0" applyNumberFormat="1" applyFont="1" applyFill="1" applyBorder="1" applyAlignment="1">
      <alignment horizontal="right" vertical="center"/>
    </xf>
    <xf numFmtId="0" fontId="50" fillId="10" borderId="15" xfId="0" applyNumberFormat="1" applyFont="1" applyFill="1" applyBorder="1" applyAlignment="1">
      <alignment horizontal="right" vertical="center"/>
    </xf>
    <xf numFmtId="0" fontId="50" fillId="10" borderId="25" xfId="0" applyNumberFormat="1" applyFont="1" applyFill="1" applyBorder="1" applyAlignment="1">
      <alignment horizontal="right" vertical="center"/>
    </xf>
    <xf numFmtId="0" fontId="33" fillId="10" borderId="18" xfId="55" applyNumberFormat="1" applyFont="1" applyFill="1" applyBorder="1" applyAlignment="1">
      <alignment horizontal="right" vertical="center"/>
    </xf>
    <xf numFmtId="0" fontId="33" fillId="10" borderId="17" xfId="55" applyNumberFormat="1" applyFont="1" applyFill="1" applyBorder="1" applyAlignment="1">
      <alignment horizontal="right" vertical="center"/>
    </xf>
    <xf numFmtId="0" fontId="33" fillId="10" borderId="15" xfId="55" applyNumberFormat="1" applyFont="1" applyFill="1" applyBorder="1" applyAlignment="1">
      <alignment horizontal="right" vertical="center"/>
    </xf>
    <xf numFmtId="0" fontId="33" fillId="10" borderId="147" xfId="55" applyNumberFormat="1" applyFont="1" applyFill="1" applyBorder="1" applyAlignment="1">
      <alignment horizontal="right" vertical="center"/>
    </xf>
    <xf numFmtId="0" fontId="33" fillId="10" borderId="20" xfId="0" applyNumberFormat="1" applyFont="1" applyFill="1" applyBorder="1" applyAlignment="1">
      <alignment horizontal="right" vertical="center"/>
    </xf>
    <xf numFmtId="0" fontId="33" fillId="10" borderId="130" xfId="0" applyNumberFormat="1" applyFont="1" applyFill="1" applyBorder="1" applyAlignment="1">
      <alignment horizontal="right" vertical="center"/>
    </xf>
    <xf numFmtId="0" fontId="33" fillId="10" borderId="137" xfId="0" applyNumberFormat="1" applyFont="1" applyFill="1" applyBorder="1" applyAlignment="1">
      <alignment horizontal="right" vertical="center"/>
    </xf>
    <xf numFmtId="0" fontId="33" fillId="10" borderId="147" xfId="0" applyNumberFormat="1" applyFont="1" applyFill="1" applyBorder="1" applyAlignment="1">
      <alignment horizontal="right" vertical="center"/>
    </xf>
    <xf numFmtId="0" fontId="38" fillId="10" borderId="18" xfId="0" applyNumberFormat="1" applyFont="1" applyFill="1" applyBorder="1" applyAlignment="1">
      <alignment horizontal="center" vertical="center"/>
    </xf>
    <xf numFmtId="0" fontId="38" fillId="9" borderId="72" xfId="0" applyNumberFormat="1" applyFont="1" applyFill="1" applyBorder="1" applyAlignment="1">
      <alignment horizontal="center" vertical="center"/>
    </xf>
    <xf numFmtId="0" fontId="34" fillId="10" borderId="18" xfId="0" applyNumberFormat="1" applyFont="1" applyFill="1" applyBorder="1" applyAlignment="1">
      <alignment horizontal="right" vertical="center"/>
    </xf>
    <xf numFmtId="0" fontId="34" fillId="10" borderId="14" xfId="0" applyNumberFormat="1" applyFont="1" applyFill="1" applyBorder="1" applyAlignment="1">
      <alignment horizontal="right" vertical="center"/>
    </xf>
    <xf numFmtId="0" fontId="38" fillId="10" borderId="17" xfId="0" applyNumberFormat="1" applyFont="1" applyFill="1" applyBorder="1" applyAlignment="1">
      <alignment horizontal="center" vertical="center"/>
    </xf>
    <xf numFmtId="0" fontId="38" fillId="9" borderId="17" xfId="0" applyNumberFormat="1" applyFont="1" applyFill="1" applyBorder="1" applyAlignment="1">
      <alignment horizontal="center" vertical="center"/>
    </xf>
    <xf numFmtId="0" fontId="34" fillId="10" borderId="17" xfId="0" applyNumberFormat="1" applyFont="1" applyFill="1" applyBorder="1" applyAlignment="1">
      <alignment horizontal="right" vertical="center"/>
    </xf>
    <xf numFmtId="0" fontId="34" fillId="10" borderId="51" xfId="0" applyNumberFormat="1" applyFont="1" applyFill="1" applyBorder="1" applyAlignment="1">
      <alignment horizontal="right" vertical="center"/>
    </xf>
    <xf numFmtId="0" fontId="38" fillId="10" borderId="15" xfId="0" applyNumberFormat="1" applyFont="1" applyFill="1" applyBorder="1" applyAlignment="1">
      <alignment horizontal="center" vertical="center"/>
    </xf>
    <xf numFmtId="0" fontId="38" fillId="9" borderId="18" xfId="0" applyNumberFormat="1" applyFont="1" applyFill="1" applyBorder="1" applyAlignment="1">
      <alignment horizontal="center" vertical="center"/>
    </xf>
    <xf numFmtId="0" fontId="38" fillId="10" borderId="25" xfId="0" applyNumberFormat="1" applyFont="1" applyFill="1" applyBorder="1" applyAlignment="1">
      <alignment horizontal="center" vertical="center"/>
    </xf>
    <xf numFmtId="0" fontId="38" fillId="9" borderId="27" xfId="0" applyNumberFormat="1" applyFont="1" applyFill="1" applyBorder="1" applyAlignment="1">
      <alignment horizontal="center" vertical="center"/>
    </xf>
    <xf numFmtId="0" fontId="34" fillId="10" borderId="25" xfId="0" applyNumberFormat="1" applyFont="1" applyFill="1" applyBorder="1" applyAlignment="1">
      <alignment horizontal="right" vertical="center"/>
    </xf>
    <xf numFmtId="0" fontId="34" fillId="10" borderId="28" xfId="0" applyNumberFormat="1" applyFont="1" applyFill="1" applyBorder="1" applyAlignment="1">
      <alignment horizontal="right" vertical="center"/>
    </xf>
    <xf numFmtId="0" fontId="34" fillId="10" borderId="15" xfId="0" applyNumberFormat="1" applyFont="1" applyFill="1" applyBorder="1" applyAlignment="1">
      <alignment horizontal="right" vertical="center"/>
    </xf>
    <xf numFmtId="0" fontId="34" fillId="10" borderId="32" xfId="0" applyNumberFormat="1" applyFont="1" applyFill="1" applyBorder="1" applyAlignment="1">
      <alignment horizontal="right" vertical="center"/>
    </xf>
    <xf numFmtId="0" fontId="34" fillId="10" borderId="19" xfId="0" applyNumberFormat="1" applyFont="1" applyFill="1" applyBorder="1" applyAlignment="1">
      <alignment horizontal="right" vertical="center"/>
    </xf>
    <xf numFmtId="0" fontId="34" fillId="10" borderId="13" xfId="0" applyNumberFormat="1" applyFont="1" applyFill="1" applyBorder="1" applyAlignment="1">
      <alignment horizontal="right" vertical="center"/>
    </xf>
    <xf numFmtId="0" fontId="49" fillId="10" borderId="18" xfId="0" applyNumberFormat="1" applyFont="1" applyFill="1" applyBorder="1" applyAlignment="1">
      <alignment horizontal="right" vertical="center"/>
    </xf>
    <xf numFmtId="0" fontId="49" fillId="10" borderId="14" xfId="0" applyNumberFormat="1" applyFont="1" applyFill="1" applyBorder="1" applyAlignment="1">
      <alignment horizontal="right" vertical="center"/>
    </xf>
    <xf numFmtId="0" fontId="49" fillId="10" borderId="17" xfId="0" applyNumberFormat="1" applyFont="1" applyFill="1" applyBorder="1" applyAlignment="1">
      <alignment horizontal="right" vertical="center"/>
    </xf>
    <xf numFmtId="0" fontId="49" fillId="10" borderId="51" xfId="0" applyNumberFormat="1" applyFont="1" applyFill="1" applyBorder="1" applyAlignment="1">
      <alignment horizontal="right" vertical="center"/>
    </xf>
    <xf numFmtId="0" fontId="49" fillId="10" borderId="15" xfId="0" applyNumberFormat="1" applyFont="1" applyFill="1" applyBorder="1" applyAlignment="1">
      <alignment horizontal="right" vertical="center"/>
    </xf>
    <xf numFmtId="0" fontId="49" fillId="10" borderId="32" xfId="0" applyNumberFormat="1" applyFont="1" applyFill="1" applyBorder="1" applyAlignment="1">
      <alignment horizontal="right" vertical="center"/>
    </xf>
    <xf numFmtId="0" fontId="49" fillId="10" borderId="25" xfId="0" applyNumberFormat="1" applyFont="1" applyFill="1" applyBorder="1" applyAlignment="1">
      <alignment horizontal="right" vertical="center"/>
    </xf>
    <xf numFmtId="0" fontId="49" fillId="10" borderId="28" xfId="0" applyNumberFormat="1" applyFont="1" applyFill="1" applyBorder="1" applyAlignment="1">
      <alignment horizontal="right" vertical="center"/>
    </xf>
    <xf numFmtId="0" fontId="38" fillId="10" borderId="147" xfId="0" applyNumberFormat="1" applyFont="1" applyFill="1" applyBorder="1" applyAlignment="1">
      <alignment horizontal="center" vertical="center"/>
    </xf>
    <xf numFmtId="0" fontId="38" fillId="9" borderId="145" xfId="0" applyNumberFormat="1" applyFont="1" applyFill="1" applyBorder="1" applyAlignment="1">
      <alignment horizontal="center" vertical="center"/>
    </xf>
    <xf numFmtId="0" fontId="49" fillId="10" borderId="147" xfId="0" applyNumberFormat="1" applyFont="1" applyFill="1" applyBorder="1" applyAlignment="1">
      <alignment horizontal="right" vertical="center"/>
    </xf>
    <xf numFmtId="0" fontId="49" fillId="10" borderId="148" xfId="0" applyNumberFormat="1" applyFont="1" applyFill="1" applyBorder="1" applyAlignment="1">
      <alignment horizontal="right" vertical="center"/>
    </xf>
    <xf numFmtId="0" fontId="56" fillId="9" borderId="30" xfId="55" applyNumberFormat="1" applyFont="1" applyFill="1" applyBorder="1" applyAlignment="1">
      <alignment horizontal="center" vertical="center"/>
    </xf>
    <xf numFmtId="0" fontId="56" fillId="9" borderId="152" xfId="55" applyNumberFormat="1" applyFont="1" applyFill="1" applyBorder="1" applyAlignment="1">
      <alignment horizontal="center" vertical="center"/>
    </xf>
    <xf numFmtId="0" fontId="34" fillId="10" borderId="147" xfId="0" applyNumberFormat="1" applyFont="1" applyFill="1" applyBorder="1" applyAlignment="1">
      <alignment horizontal="right" vertical="center"/>
    </xf>
    <xf numFmtId="0" fontId="34" fillId="10" borderId="148" xfId="0" applyNumberFormat="1" applyFont="1" applyFill="1" applyBorder="1" applyAlignment="1">
      <alignment horizontal="right" vertical="center"/>
    </xf>
    <xf numFmtId="0" fontId="72" fillId="15" borderId="0" xfId="0" applyFont="1" applyFill="1" applyAlignment="1">
      <alignment horizontal="center" vertical="center"/>
    </xf>
    <xf numFmtId="2" fontId="79" fillId="16" borderId="3" xfId="0" applyNumberFormat="1" applyFont="1" applyFill="1" applyBorder="1" applyAlignment="1">
      <alignment horizontal="center" vertical="center"/>
    </xf>
    <xf numFmtId="1" fontId="80" fillId="13" borderId="108" xfId="77" applyNumberFormat="1" applyFont="1" applyFill="1" applyBorder="1" applyAlignment="1">
      <alignment horizontal="center" vertical="center"/>
    </xf>
    <xf numFmtId="1" fontId="80" fillId="13" borderId="85" xfId="77" applyNumberFormat="1" applyFont="1" applyFill="1" applyBorder="1" applyAlignment="1">
      <alignment horizontal="center" vertical="center"/>
    </xf>
    <xf numFmtId="1" fontId="80" fillId="13" borderId="86" xfId="77" applyNumberFormat="1" applyFont="1" applyFill="1" applyBorder="1" applyAlignment="1">
      <alignment horizontal="center" vertical="center"/>
    </xf>
    <xf numFmtId="1" fontId="80" fillId="13" borderId="109" xfId="77" applyNumberFormat="1" applyFont="1" applyFill="1" applyBorder="1" applyAlignment="1">
      <alignment horizontal="center" vertical="center"/>
    </xf>
    <xf numFmtId="0" fontId="81" fillId="9" borderId="14" xfId="55" applyNumberFormat="1" applyFont="1" applyFill="1" applyBorder="1" applyAlignment="1">
      <alignment horizontal="center" vertical="center"/>
    </xf>
    <xf numFmtId="0" fontId="82" fillId="9" borderId="14" xfId="55" applyNumberFormat="1" applyFont="1" applyFill="1" applyBorder="1" applyAlignment="1">
      <alignment horizontal="center" vertical="center"/>
    </xf>
    <xf numFmtId="0" fontId="81" fillId="9" borderId="13" xfId="55" applyNumberFormat="1" applyFont="1" applyFill="1" applyBorder="1" applyAlignment="1">
      <alignment horizontal="center" vertical="center"/>
    </xf>
    <xf numFmtId="0" fontId="82" fillId="9" borderId="13" xfId="55" applyNumberFormat="1" applyFont="1" applyFill="1" applyBorder="1" applyAlignment="1">
      <alignment horizontal="center" vertical="center"/>
    </xf>
    <xf numFmtId="0" fontId="56" fillId="9" borderId="13" xfId="55" applyNumberFormat="1" applyFont="1" applyFill="1" applyBorder="1" applyAlignment="1">
      <alignment horizontal="center" vertical="center"/>
    </xf>
    <xf numFmtId="0" fontId="81" fillId="9" borderId="21" xfId="55" applyNumberFormat="1" applyFont="1" applyFill="1" applyBorder="1" applyAlignment="1">
      <alignment horizontal="center" vertical="center"/>
    </xf>
    <xf numFmtId="0" fontId="82" fillId="9" borderId="21" xfId="55" applyNumberFormat="1" applyFont="1" applyFill="1" applyBorder="1" applyAlignment="1">
      <alignment horizontal="center" vertical="center"/>
    </xf>
    <xf numFmtId="0" fontId="56" fillId="9" borderId="21" xfId="55" applyNumberFormat="1" applyFont="1" applyFill="1" applyBorder="1" applyAlignment="1">
      <alignment horizontal="center" vertical="center"/>
    </xf>
    <xf numFmtId="0" fontId="81" fillId="9" borderId="135" xfId="55" applyNumberFormat="1" applyFont="1" applyFill="1" applyBorder="1" applyAlignment="1">
      <alignment horizontal="center" vertical="center"/>
    </xf>
    <xf numFmtId="0" fontId="82" fillId="9" borderId="135" xfId="55" applyNumberFormat="1" applyFont="1" applyFill="1" applyBorder="1" applyAlignment="1">
      <alignment horizontal="center" vertical="center"/>
    </xf>
    <xf numFmtId="0" fontId="81" fillId="9" borderId="139" xfId="55" applyNumberFormat="1" applyFont="1" applyFill="1" applyBorder="1" applyAlignment="1">
      <alignment horizontal="center" vertical="center"/>
    </xf>
    <xf numFmtId="0" fontId="82" fillId="9" borderId="139" xfId="55" applyNumberFormat="1" applyFont="1" applyFill="1" applyBorder="1" applyAlignment="1">
      <alignment horizontal="center" vertical="center"/>
    </xf>
    <xf numFmtId="0" fontId="81" fillId="9" borderId="144" xfId="55" applyNumberFormat="1" applyFont="1" applyFill="1" applyBorder="1" applyAlignment="1">
      <alignment horizontal="center" vertical="center"/>
    </xf>
    <xf numFmtId="0" fontId="82" fillId="9" borderId="144" xfId="55" applyNumberFormat="1" applyFont="1" applyFill="1" applyBorder="1" applyAlignment="1">
      <alignment horizontal="center" vertical="center"/>
    </xf>
    <xf numFmtId="0" fontId="69" fillId="10" borderId="130" xfId="0" applyNumberFormat="1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69" fillId="10" borderId="21" xfId="0" applyNumberFormat="1" applyFont="1" applyFill="1" applyBorder="1" applyAlignment="1">
      <alignment horizontal="center" vertical="center"/>
    </xf>
    <xf numFmtId="0" fontId="69" fillId="10" borderId="137" xfId="0" applyNumberFormat="1" applyFont="1" applyFill="1" applyBorder="1" applyAlignment="1">
      <alignment horizontal="center" vertical="center"/>
    </xf>
    <xf numFmtId="0" fontId="81" fillId="9" borderId="3" xfId="55" applyNumberFormat="1" applyFont="1" applyFill="1" applyBorder="1" applyAlignment="1">
      <alignment horizontal="center" vertical="center"/>
    </xf>
    <xf numFmtId="0" fontId="81" fillId="9" borderId="12" xfId="55" applyNumberFormat="1" applyFont="1" applyFill="1" applyBorder="1" applyAlignment="1">
      <alignment horizontal="center" vertical="center"/>
    </xf>
    <xf numFmtId="0" fontId="81" fillId="9" borderId="22" xfId="55" applyNumberFormat="1" applyFont="1" applyFill="1" applyBorder="1" applyAlignment="1">
      <alignment horizontal="center" vertical="center"/>
    </xf>
    <xf numFmtId="0" fontId="81" fillId="9" borderId="171" xfId="55" applyNumberFormat="1" applyFont="1" applyFill="1" applyBorder="1" applyAlignment="1">
      <alignment horizontal="center" vertical="center"/>
    </xf>
    <xf numFmtId="0" fontId="81" fillId="9" borderId="138" xfId="55" applyNumberFormat="1" applyFont="1" applyFill="1" applyBorder="1" applyAlignment="1">
      <alignment horizontal="center" vertical="center"/>
    </xf>
    <xf numFmtId="0" fontId="81" fillId="9" borderId="172" xfId="55" applyNumberFormat="1" applyFont="1" applyFill="1" applyBorder="1" applyAlignment="1">
      <alignment horizontal="center" vertical="center"/>
    </xf>
    <xf numFmtId="2" fontId="78" fillId="9" borderId="180" xfId="0" applyNumberFormat="1" applyFont="1" applyFill="1" applyBorder="1" applyAlignment="1">
      <alignment horizontal="center" vertical="center"/>
    </xf>
    <xf numFmtId="0" fontId="58" fillId="9" borderId="181" xfId="0" applyFont="1" applyFill="1" applyBorder="1" applyAlignment="1">
      <alignment vertical="center"/>
    </xf>
    <xf numFmtId="0" fontId="58" fillId="9" borderId="178" xfId="0" applyFont="1" applyFill="1" applyBorder="1" applyAlignment="1">
      <alignment vertical="center"/>
    </xf>
    <xf numFmtId="2" fontId="39" fillId="9" borderId="177" xfId="0" applyNumberFormat="1" applyFont="1" applyFill="1" applyBorder="1" applyAlignment="1">
      <alignment horizontal="center" vertical="center"/>
    </xf>
    <xf numFmtId="2" fontId="39" fillId="9" borderId="173" xfId="0" applyNumberFormat="1" applyFont="1" applyFill="1" applyBorder="1" applyAlignment="1">
      <alignment horizontal="center" vertical="center"/>
    </xf>
    <xf numFmtId="2" fontId="39" fillId="9" borderId="174" xfId="0" applyNumberFormat="1" applyFont="1" applyFill="1" applyBorder="1" applyAlignment="1">
      <alignment horizontal="center" vertical="center"/>
    </xf>
    <xf numFmtId="2" fontId="39" fillId="9" borderId="182" xfId="0" applyNumberFormat="1" applyFont="1" applyFill="1" applyBorder="1" applyAlignment="1">
      <alignment horizontal="center" vertical="center"/>
    </xf>
    <xf numFmtId="2" fontId="39" fillId="9" borderId="183" xfId="0" applyNumberFormat="1" applyFont="1" applyFill="1" applyBorder="1" applyAlignment="1">
      <alignment horizontal="center" vertical="center"/>
    </xf>
    <xf numFmtId="168" fontId="45" fillId="9" borderId="181" xfId="114" applyNumberFormat="1" applyFont="1" applyFill="1" applyBorder="1" applyAlignment="1">
      <alignment horizontal="center" vertical="center"/>
    </xf>
    <xf numFmtId="168" fontId="45" fillId="9" borderId="178" xfId="114" applyNumberFormat="1" applyFont="1" applyFill="1" applyBorder="1" applyAlignment="1">
      <alignment horizontal="center" vertical="center"/>
    </xf>
    <xf numFmtId="168" fontId="45" fillId="9" borderId="185" xfId="114" applyNumberFormat="1" applyFont="1" applyFill="1" applyBorder="1" applyAlignment="1">
      <alignment horizontal="center" vertical="center"/>
    </xf>
    <xf numFmtId="168" fontId="45" fillId="9" borderId="188" xfId="114" applyNumberFormat="1" applyFont="1" applyFill="1" applyBorder="1" applyAlignment="1">
      <alignment horizontal="center" vertical="center"/>
    </xf>
    <xf numFmtId="2" fontId="39" fillId="9" borderId="179" xfId="0" applyNumberFormat="1" applyFont="1" applyFill="1" applyBorder="1" applyAlignment="1">
      <alignment horizontal="center" vertical="center"/>
    </xf>
    <xf numFmtId="0" fontId="81" fillId="9" borderId="189" xfId="55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Continuous"/>
    </xf>
    <xf numFmtId="0" fontId="54" fillId="18" borderId="0" xfId="0" applyFont="1" applyFill="1"/>
    <xf numFmtId="0" fontId="3" fillId="18" borderId="0" xfId="0" applyFont="1" applyFill="1"/>
    <xf numFmtId="0" fontId="2" fillId="18" borderId="0" xfId="0" applyFont="1" applyFill="1"/>
    <xf numFmtId="0" fontId="83" fillId="18" borderId="3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/>
    </xf>
    <xf numFmtId="21" fontId="3" fillId="18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Continuous"/>
    </xf>
    <xf numFmtId="0" fontId="56" fillId="9" borderId="173" xfId="55" applyNumberFormat="1" applyFont="1" applyFill="1" applyBorder="1" applyAlignment="1">
      <alignment horizontal="center" vertical="center"/>
    </xf>
    <xf numFmtId="0" fontId="56" fillId="9" borderId="174" xfId="55" applyNumberFormat="1" applyFont="1" applyFill="1" applyBorder="1" applyAlignment="1">
      <alignment horizontal="center" vertical="center"/>
    </xf>
    <xf numFmtId="0" fontId="56" fillId="9" borderId="175" xfId="55" applyNumberFormat="1" applyFont="1" applyFill="1" applyBorder="1" applyAlignment="1">
      <alignment horizontal="center" vertical="center"/>
    </xf>
    <xf numFmtId="0" fontId="56" fillId="9" borderId="176" xfId="55" applyNumberFormat="1" applyFont="1" applyFill="1" applyBorder="1" applyAlignment="1">
      <alignment horizontal="center" vertical="center"/>
    </xf>
    <xf numFmtId="0" fontId="56" fillId="9" borderId="179" xfId="55" applyNumberFormat="1" applyFont="1" applyFill="1" applyBorder="1" applyAlignment="1">
      <alignment horizontal="center" vertical="center"/>
    </xf>
    <xf numFmtId="2" fontId="56" fillId="9" borderId="18" xfId="114" applyNumberFormat="1" applyFont="1" applyFill="1" applyBorder="1" applyAlignment="1">
      <alignment horizontal="center" vertical="center"/>
    </xf>
    <xf numFmtId="2" fontId="56" fillId="9" borderId="20" xfId="114" applyNumberFormat="1" applyFont="1" applyFill="1" applyBorder="1" applyAlignment="1">
      <alignment horizontal="center" vertical="center"/>
    </xf>
    <xf numFmtId="2" fontId="56" fillId="9" borderId="17" xfId="114" applyNumberFormat="1" applyFont="1" applyFill="1" applyBorder="1" applyAlignment="1">
      <alignment horizontal="center" vertical="center"/>
    </xf>
    <xf numFmtId="2" fontId="56" fillId="9" borderId="129" xfId="114" applyNumberFormat="1" applyFont="1" applyFill="1" applyBorder="1" applyAlignment="1">
      <alignment horizontal="center" vertical="center"/>
    </xf>
    <xf numFmtId="2" fontId="56" fillId="9" borderId="137" xfId="114" applyNumberFormat="1" applyFont="1" applyFill="1" applyBorder="1" applyAlignment="1">
      <alignment horizontal="center" vertical="center"/>
    </xf>
    <xf numFmtId="2" fontId="56" fillId="9" borderId="145" xfId="114" applyNumberFormat="1" applyFont="1" applyFill="1" applyBorder="1" applyAlignment="1">
      <alignment horizontal="center" vertical="center"/>
    </xf>
    <xf numFmtId="0" fontId="77" fillId="9" borderId="181" xfId="0" applyFont="1" applyFill="1" applyBorder="1" applyAlignment="1">
      <alignment horizontal="center" vertical="center"/>
    </xf>
    <xf numFmtId="21" fontId="3" fillId="18" borderId="0" xfId="0" applyNumberFormat="1" applyFont="1" applyFill="1" applyAlignment="1">
      <alignment horizontal="centerContinuous"/>
    </xf>
    <xf numFmtId="1" fontId="73" fillId="9" borderId="39" xfId="0" applyNumberFormat="1" applyFont="1" applyFill="1" applyBorder="1" applyAlignment="1">
      <alignment horizontal="center" vertical="center"/>
    </xf>
    <xf numFmtId="21" fontId="3" fillId="18" borderId="0" xfId="0" applyNumberFormat="1" applyFont="1" applyFill="1"/>
    <xf numFmtId="2" fontId="46" fillId="9" borderId="187" xfId="55" applyNumberFormat="1" applyFont="1" applyFill="1" applyBorder="1" applyAlignment="1">
      <alignment horizontal="center" vertical="center"/>
    </xf>
    <xf numFmtId="2" fontId="46" fillId="9" borderId="178" xfId="55" applyNumberFormat="1" applyFont="1" applyFill="1" applyBorder="1" applyAlignment="1">
      <alignment horizontal="center" vertical="center"/>
    </xf>
    <xf numFmtId="2" fontId="46" fillId="9" borderId="185" xfId="55" applyNumberFormat="1" applyFont="1" applyFill="1" applyBorder="1" applyAlignment="1">
      <alignment horizontal="center" vertical="center"/>
    </xf>
    <xf numFmtId="2" fontId="46" fillId="9" borderId="186" xfId="55" applyNumberFormat="1" applyFont="1" applyFill="1" applyBorder="1" applyAlignment="1">
      <alignment horizontal="center" vertical="center"/>
    </xf>
    <xf numFmtId="2" fontId="46" fillId="9" borderId="181" xfId="55" applyNumberFormat="1" applyFont="1" applyFill="1" applyBorder="1" applyAlignment="1">
      <alignment horizontal="center" vertical="center"/>
    </xf>
    <xf numFmtId="2" fontId="46" fillId="9" borderId="188" xfId="55" applyNumberFormat="1" applyFont="1" applyFill="1" applyBorder="1" applyAlignment="1">
      <alignment horizontal="center" vertical="center"/>
    </xf>
    <xf numFmtId="167" fontId="46" fillId="9" borderId="66" xfId="114" applyNumberFormat="1" applyFont="1" applyFill="1" applyBorder="1" applyAlignment="1">
      <alignment horizontal="center" vertical="center"/>
    </xf>
    <xf numFmtId="167" fontId="46" fillId="9" borderId="147" xfId="114" applyNumberFormat="1" applyFont="1" applyFill="1" applyBorder="1" applyAlignment="1">
      <alignment horizontal="center" vertical="center"/>
    </xf>
    <xf numFmtId="167" fontId="46" fillId="9" borderId="33" xfId="114" applyNumberFormat="1" applyFont="1" applyFill="1" applyBorder="1" applyAlignment="1">
      <alignment horizontal="center" vertical="center"/>
    </xf>
    <xf numFmtId="167" fontId="46" fillId="9" borderId="19" xfId="114" applyNumberFormat="1" applyFont="1" applyFill="1" applyBorder="1" applyAlignment="1">
      <alignment horizontal="center" vertical="center"/>
    </xf>
    <xf numFmtId="3" fontId="70" fillId="10" borderId="41" xfId="0" applyNumberFormat="1" applyFont="1" applyFill="1" applyBorder="1" applyAlignment="1">
      <alignment horizontal="center" vertical="center"/>
    </xf>
    <xf numFmtId="3" fontId="70" fillId="10" borderId="116" xfId="0" applyNumberFormat="1" applyFont="1" applyFill="1" applyBorder="1" applyAlignment="1">
      <alignment horizontal="center" vertical="center"/>
    </xf>
    <xf numFmtId="2" fontId="46" fillId="9" borderId="184" xfId="55" applyNumberFormat="1" applyFont="1" applyFill="1" applyBorder="1" applyAlignment="1">
      <alignment horizontal="center" vertical="center"/>
    </xf>
    <xf numFmtId="165" fontId="71" fillId="10" borderId="119" xfId="0" applyNumberFormat="1" applyFont="1" applyFill="1" applyBorder="1" applyAlignment="1">
      <alignment horizontal="center" vertical="center"/>
    </xf>
    <xf numFmtId="165" fontId="71" fillId="10" borderId="120" xfId="0" applyNumberFormat="1" applyFont="1" applyFill="1" applyBorder="1" applyAlignment="1">
      <alignment horizontal="center" vertical="center"/>
    </xf>
    <xf numFmtId="3" fontId="70" fillId="10" borderId="117" xfId="0" applyNumberFormat="1" applyFont="1" applyFill="1" applyBorder="1" applyAlignment="1">
      <alignment horizontal="center" vertical="center"/>
    </xf>
    <xf numFmtId="3" fontId="70" fillId="10" borderId="118" xfId="0" applyNumberFormat="1" applyFont="1" applyFill="1" applyBorder="1" applyAlignment="1">
      <alignment horizontal="center" vertical="center"/>
    </xf>
    <xf numFmtId="2" fontId="69" fillId="10" borderId="20" xfId="0" applyNumberFormat="1" applyFont="1" applyFill="1" applyBorder="1" applyAlignment="1">
      <alignment horizontal="center" vertical="center"/>
    </xf>
  </cellXfs>
  <cellStyles count="310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10" xfId="198" xr:uid="{5926AFE8-0C0B-4B28-A523-DBBB59B14907}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2 2 2" xfId="301" xr:uid="{CF48EE7D-F88D-4136-BD45-D066C500CF50}"/>
    <cellStyle name="Millares 2 2 2 2 3" xfId="237" xr:uid="{7EB2FF9E-0440-48E3-879F-E29E785E4B3F}"/>
    <cellStyle name="Millares 2 2 2 3" xfId="139" xr:uid="{778C933B-F321-4A8E-894D-415E495FDA67}"/>
    <cellStyle name="Millares 2 2 2 3 2" xfId="270" xr:uid="{21D79B6B-065D-49B7-BAB3-AF3BEFDE0196}"/>
    <cellStyle name="Millares 2 2 2 4" xfId="206" xr:uid="{65CC3972-CECD-4C62-BD0E-6E5786C458A8}"/>
    <cellStyle name="Millares 2 2 3" xfId="85" xr:uid="{1746641C-571E-43DB-8814-FD3BAA9403B6}"/>
    <cellStyle name="Millares 2 2 3 2" xfId="156" xr:uid="{1FAAA342-DA11-4876-8E20-4B97FDCA2D25}"/>
    <cellStyle name="Millares 2 2 3 2 2" xfId="285" xr:uid="{DC919460-A0F2-48B5-9976-ACB76DA962A1}"/>
    <cellStyle name="Millares 2 2 3 3" xfId="221" xr:uid="{97C816FD-6107-4292-BFBA-3A638B138FC7}"/>
    <cellStyle name="Millares 2 2 4" xfId="122" xr:uid="{2B2801AA-8655-4B8E-9A02-F488C3BE4021}"/>
    <cellStyle name="Millares 2 2 4 2" xfId="253" xr:uid="{2A996188-B855-43D3-B314-B91E41EC6E0B}"/>
    <cellStyle name="Millares 2 2 5" xfId="190" xr:uid="{3040D555-5554-4B8A-BF91-7317958D5F19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2 2 2" xfId="295" xr:uid="{DF084776-247F-4E4F-9D27-C1985403AB07}"/>
    <cellStyle name="Millares 2 3 2 3" xfId="231" xr:uid="{AADD2A7F-CA78-4FE6-9B41-0F859F3D028E}"/>
    <cellStyle name="Millares 2 3 3" xfId="133" xr:uid="{4B0E1D14-1EF1-415F-B86F-CA8DE3857705}"/>
    <cellStyle name="Millares 2 3 3 2" xfId="264" xr:uid="{3E5FD49A-4EA4-4EFD-8DCF-181E6CC2F3CC}"/>
    <cellStyle name="Millares 2 3 4" xfId="200" xr:uid="{8698156B-FA49-4754-8BCD-C3E0E8E7873C}"/>
    <cellStyle name="Millares 2 4" xfId="80" xr:uid="{73C0C8CA-9EC6-4204-B6BF-74D4587C2587}"/>
    <cellStyle name="Millares 2 4 2" xfId="151" xr:uid="{0409A0A9-0524-4B35-83D8-4C05B65D0D07}"/>
    <cellStyle name="Millares 2 4 2 2" xfId="280" xr:uid="{A2FED274-5089-484D-86B1-3689781006D7}"/>
    <cellStyle name="Millares 2 4 3" xfId="216" xr:uid="{D154DB0A-9586-43CD-83EF-654900954184}"/>
    <cellStyle name="Millares 2 5" xfId="117" xr:uid="{1219EA88-E02D-4E4D-89B9-2244B8090CB5}"/>
    <cellStyle name="Millares 2 5 2" xfId="248" xr:uid="{A1CCB7D1-A55F-43E1-99A1-C0F37358D527}"/>
    <cellStyle name="Millares 2 6" xfId="185" xr:uid="{1CC4E569-D528-45D6-B84D-66CE0F972A5D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2 2 2" xfId="303" xr:uid="{3FF17CDC-CE26-4D60-9D76-0F3B601F74A6}"/>
    <cellStyle name="Millares 3 2 2 2 3" xfId="239" xr:uid="{13E8F52C-77A6-488D-B690-606D767816A2}"/>
    <cellStyle name="Millares 3 2 2 3" xfId="141" xr:uid="{F8153219-C6E3-435A-AE5A-8F670175F538}"/>
    <cellStyle name="Millares 3 2 2 3 2" xfId="272" xr:uid="{E89DBC37-68FF-436B-B202-754DD4D25ABE}"/>
    <cellStyle name="Millares 3 2 2 4" xfId="208" xr:uid="{37BB3F6F-F6CF-47BA-9B71-F12FBF9D3E1A}"/>
    <cellStyle name="Millares 3 2 3" xfId="89" xr:uid="{5926A48B-50F3-4C39-8D4F-513BDF5EFC5E}"/>
    <cellStyle name="Millares 3 2 3 2" xfId="160" xr:uid="{A56A7674-0A96-4BCA-B04F-EE714F113FC8}"/>
    <cellStyle name="Millares 3 2 3 2 2" xfId="287" xr:uid="{FECB4E3F-EF6C-4724-82A1-37A7FC4C1F4B}"/>
    <cellStyle name="Millares 3 2 3 3" xfId="223" xr:uid="{87608DBB-A049-4B6E-8031-3C138EDA1977}"/>
    <cellStyle name="Millares 3 2 4" xfId="125" xr:uid="{A1D157A8-42AF-4F6A-89BE-70C6A0FFC788}"/>
    <cellStyle name="Millares 3 2 4 2" xfId="256" xr:uid="{4502F079-ECFF-4634-A079-29C7231DF873}"/>
    <cellStyle name="Millares 3 2 5" xfId="192" xr:uid="{EEB686A0-07CC-4FA9-A330-C435CBE0B129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2 2 2" xfId="297" xr:uid="{7DB45566-D6C1-4F33-8933-8FBC0AF2FE66}"/>
    <cellStyle name="Millares 3 3 2 3" xfId="233" xr:uid="{D55B3AC5-7D31-47C2-A2DC-3863E754AD20}"/>
    <cellStyle name="Millares 3 3 3" xfId="135" xr:uid="{A87760C8-E348-4F60-8052-8075569EFBA2}"/>
    <cellStyle name="Millares 3 3 3 2" xfId="266" xr:uid="{69C6BA9D-A879-4DAB-8920-AD5BE7CEF17B}"/>
    <cellStyle name="Millares 3 3 4" xfId="202" xr:uid="{998BBC70-7C66-4D0C-980B-34ECC606FEB4}"/>
    <cellStyle name="Millares 3 4" xfId="82" xr:uid="{48BD8EA9-E13C-41E1-8F63-057B1EE74196}"/>
    <cellStyle name="Millares 3 4 2" xfId="153" xr:uid="{5C436D72-C86C-46F4-8664-D680B4D2B89C}"/>
    <cellStyle name="Millares 3 4 2 2" xfId="282" xr:uid="{BE88E940-97DB-4D08-A898-D62515DB894E}"/>
    <cellStyle name="Millares 3 4 3" xfId="218" xr:uid="{4A0FEC3F-CFE0-445D-89C9-B8CB382C0B87}"/>
    <cellStyle name="Millares 3 5" xfId="119" xr:uid="{0C7C47C4-DE58-42F4-B028-87060EBE018D}"/>
    <cellStyle name="Millares 3 5 2" xfId="250" xr:uid="{6FA0F641-353A-42FE-B20E-EFEC36F8A4CF}"/>
    <cellStyle name="Millares 3 6" xfId="187" xr:uid="{D04B5985-F314-47CD-BF79-4F8A6E82A0C4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2 2 2" xfId="304" xr:uid="{A5919E54-E91E-40FA-8254-C840FD5B108F}"/>
    <cellStyle name="Millares 4 2 2 2 3" xfId="240" xr:uid="{6078D71A-7E7A-40F2-99B6-C086A33E7B93}"/>
    <cellStyle name="Millares 4 2 2 3" xfId="142" xr:uid="{FBD57D45-08D6-4205-88E8-4D04B6BC9BB0}"/>
    <cellStyle name="Millares 4 2 2 3 2" xfId="273" xr:uid="{4C639691-20C4-4088-B668-1C6565037CF6}"/>
    <cellStyle name="Millares 4 2 2 4" xfId="209" xr:uid="{F80D0303-DEE3-42FF-A5E7-0E1EF5381CE8}"/>
    <cellStyle name="Millares 4 2 3" xfId="90" xr:uid="{0FAA7193-DAFA-450F-8F9E-7AAE6E84F02D}"/>
    <cellStyle name="Millares 4 2 3 2" xfId="161" xr:uid="{65951660-2C4E-4092-BEE0-EE215E31D821}"/>
    <cellStyle name="Millares 4 2 3 2 2" xfId="288" xr:uid="{94291A31-BABC-4B1C-9837-D150110D1407}"/>
    <cellStyle name="Millares 4 2 3 3" xfId="224" xr:uid="{74BC067C-B3A6-4F38-9F15-AAE33F2C339D}"/>
    <cellStyle name="Millares 4 2 4" xfId="126" xr:uid="{57E49342-1B72-428E-9EF5-F17A97265AD7}"/>
    <cellStyle name="Millares 4 2 4 2" xfId="257" xr:uid="{F1E5F4AF-C9DA-431B-B87E-9B4AD1F45079}"/>
    <cellStyle name="Millares 4 2 5" xfId="193" xr:uid="{F161D6FF-5839-49AB-AB49-2B4404964022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2 2 2" xfId="298" xr:uid="{7982F335-788B-426D-B60B-870EBD3663F5}"/>
    <cellStyle name="Millares 4 3 2 3" xfId="234" xr:uid="{61DF9F7A-E674-4862-8B26-5479C401D9AE}"/>
    <cellStyle name="Millares 4 3 3" xfId="136" xr:uid="{4ED2BD60-C2E3-473D-B392-B13E25AECD2B}"/>
    <cellStyle name="Millares 4 3 3 2" xfId="267" xr:uid="{6245F0B8-DF63-4796-98DD-926DEDF2F248}"/>
    <cellStyle name="Millares 4 3 4" xfId="203" xr:uid="{C6F33B46-15F2-4B47-A21F-D371D2C15693}"/>
    <cellStyle name="Millares 4 4" xfId="83" xr:uid="{FE4F1C32-4295-4E9B-81FB-090F53CCF182}"/>
    <cellStyle name="Millares 4 4 2" xfId="154" xr:uid="{A336F041-E3E9-4DD3-863F-7F7177DC8081}"/>
    <cellStyle name="Millares 4 4 2 2" xfId="283" xr:uid="{7302F89B-36DC-42AD-BF03-CBC3C7B1B05E}"/>
    <cellStyle name="Millares 4 4 3" xfId="219" xr:uid="{204B6AC2-A94B-4F10-82DC-4F679ECB861C}"/>
    <cellStyle name="Millares 4 5" xfId="120" xr:uid="{8E1A9F62-A522-492B-B685-648112B645C1}"/>
    <cellStyle name="Millares 4 5 2" xfId="251" xr:uid="{292236A2-92B5-4765-999D-CD87FAF341D6}"/>
    <cellStyle name="Millares 4 6" xfId="188" xr:uid="{92C6BE65-98AE-4E1B-8B04-20B329FCF139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2 2 2" xfId="306" xr:uid="{E4BB4D63-85D4-4998-8F81-D4F6C0DFA37F}"/>
    <cellStyle name="Millares 5 2 2 3" xfId="242" xr:uid="{61EC61CD-5568-4B1F-B19D-20124AC4822A}"/>
    <cellStyle name="Millares 5 2 3" xfId="144" xr:uid="{797B187F-A16B-410D-8148-615F75E6D2BD}"/>
    <cellStyle name="Millares 5 2 3 2" xfId="275" xr:uid="{8FEB6420-1E3F-4268-9DE3-6A15E2FA772B}"/>
    <cellStyle name="Millares 5 2 4" xfId="211" xr:uid="{23C3E927-FA08-4E33-86BE-B003B80E0B5E}"/>
    <cellStyle name="Millares 5 3" xfId="92" xr:uid="{24C2ACA8-CDD5-4CB0-9D95-F3F54426AE67}"/>
    <cellStyle name="Millares 5 3 2" xfId="163" xr:uid="{5467B47C-B503-4F52-9AA1-E94CC59FAB62}"/>
    <cellStyle name="Millares 5 3 2 2" xfId="290" xr:uid="{93FCDF6B-57F7-4AD3-A4DC-76209D19CF25}"/>
    <cellStyle name="Millares 5 3 3" xfId="226" xr:uid="{C1587BAC-0658-403E-808A-3B286A35F26A}"/>
    <cellStyle name="Millares 5 4" xfId="128" xr:uid="{C270B275-ADDD-4E8E-B344-8AE6B3F15318}"/>
    <cellStyle name="Millares 5 4 2" xfId="259" xr:uid="{3DB6C829-17A0-400C-9429-A1B914744616}"/>
    <cellStyle name="Millares 5 5" xfId="195" xr:uid="{D3AD35AC-42E1-4964-A293-922F51F41760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2 2 2" xfId="308" xr:uid="{95BB6EF8-E0D5-4745-9D09-A163A0E045CA}"/>
    <cellStyle name="Millares 6 2 2 3" xfId="244" xr:uid="{447EC036-8E89-4D02-B2B5-3A5F47010E9F}"/>
    <cellStyle name="Millares 6 2 3" xfId="146" xr:uid="{3AA3C97E-CE72-43A3-87C1-DEDB696AAABD}"/>
    <cellStyle name="Millares 6 2 3 2" xfId="277" xr:uid="{F895C1A2-46D7-4226-B89B-F62081D74238}"/>
    <cellStyle name="Millares 6 2 4" xfId="213" xr:uid="{4BE62DE2-B848-4345-BE6A-E3AEE19D292C}"/>
    <cellStyle name="Millares 6 3" xfId="94" xr:uid="{9FEBAECA-E3F1-4C2E-9346-0C90DC9938C1}"/>
    <cellStyle name="Millares 6 3 2" xfId="165" xr:uid="{F8FB4FD2-149A-4317-95A8-F20E8CBE22BA}"/>
    <cellStyle name="Millares 6 3 2 2" xfId="292" xr:uid="{25827EA8-EC6B-4583-B6FB-1B9CD393ABC2}"/>
    <cellStyle name="Millares 6 3 3" xfId="228" xr:uid="{9832B1CA-52EE-44B6-B73B-CCA69A3E4255}"/>
    <cellStyle name="Millares 6 4" xfId="130" xr:uid="{5235D719-6E54-43B8-A3F5-AC01E8C6ECD2}"/>
    <cellStyle name="Millares 6 4 2" xfId="261" xr:uid="{8D9397E8-D719-43DB-9F90-63CBA7442845}"/>
    <cellStyle name="Millares 6 5" xfId="197" xr:uid="{13BFA365-21C6-46A5-98F2-034E1FCF0DDF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2 2 2" xfId="309" xr:uid="{4BEC045F-1DC4-4AF6-B1BC-372DF561395A}"/>
    <cellStyle name="Millares 7 2 3" xfId="245" xr:uid="{33695587-1A1F-48F1-AA24-E378D3D537E1}"/>
    <cellStyle name="Millares 7 3" xfId="147" xr:uid="{C24750FF-F2F3-4DF0-B85C-A1146103BF56}"/>
    <cellStyle name="Millares 7 3 2" xfId="278" xr:uid="{63A8DA32-F2ED-4787-8D6B-24661AB91456}"/>
    <cellStyle name="Millares 7 4" xfId="214" xr:uid="{F20D9F6D-7E75-4989-B70D-1EB80D65F7FD}"/>
    <cellStyle name="Millares 8" xfId="95" xr:uid="{CDC92DCC-E929-442D-9407-FDFAD2AB5641}"/>
    <cellStyle name="Millares 8 2" xfId="166" xr:uid="{F8973376-D97D-478E-B261-B798FD47C4B9}"/>
    <cellStyle name="Millares 8 2 2" xfId="293" xr:uid="{881CF6F8-A334-46DB-969C-81EABEE2DC99}"/>
    <cellStyle name="Millares 8 3" xfId="229" xr:uid="{C1B37C8B-A50D-4706-B79B-F9180E4B4706}"/>
    <cellStyle name="Millares 9" xfId="131" xr:uid="{E6C96540-8F1F-4D11-879F-24E5BD45D8BD}"/>
    <cellStyle name="Millares 9 2" xfId="262" xr:uid="{CF6CDCCC-4B97-4F4D-8440-B36FA5170251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2 2 2" xfId="302" xr:uid="{F833DFB3-8332-44B5-BA11-06048323FF32}"/>
    <cellStyle name="Moneda 2 2 2 2 2 3" xfId="238" xr:uid="{C1E845D7-D3DB-441E-AB25-27E6266DD3D9}"/>
    <cellStyle name="Moneda 2 2 2 2 3" xfId="140" xr:uid="{ABA81C2E-20E3-40B6-92F7-E41F2B164C4B}"/>
    <cellStyle name="Moneda 2 2 2 2 3 2" xfId="271" xr:uid="{652D1007-F669-4E86-A8C7-EB22645A12DC}"/>
    <cellStyle name="Moneda 2 2 2 2 4" xfId="207" xr:uid="{8F04277F-BBBC-49D5-9758-C3828994C96B}"/>
    <cellStyle name="Moneda 2 2 2 3" xfId="88" xr:uid="{C6D85DC3-38E4-44F8-A3DA-47CC5C0292B8}"/>
    <cellStyle name="Moneda 2 2 2 3 2" xfId="159" xr:uid="{CA9989D8-158D-4076-81C7-71E12825EAC1}"/>
    <cellStyle name="Moneda 2 2 2 3 2 2" xfId="286" xr:uid="{5A0281C1-8067-44FA-846E-0369A85E67ED}"/>
    <cellStyle name="Moneda 2 2 2 3 3" xfId="222" xr:uid="{F4ACE01E-FA54-4B0E-B914-5C50B05DD5BE}"/>
    <cellStyle name="Moneda 2 2 2 4" xfId="124" xr:uid="{16EA5C8D-5CCF-46C8-94BD-85274780441D}"/>
    <cellStyle name="Moneda 2 2 2 4 2" xfId="255" xr:uid="{BF540981-35F5-4750-810A-4BF2156C21EE}"/>
    <cellStyle name="Moneda 2 2 2 5" xfId="191" xr:uid="{2987EFE1-BCD9-4559-9E94-B1BF6EDB4811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2 2 2" xfId="296" xr:uid="{EB0E4562-629A-40AC-8BD4-D862B3A478D5}"/>
    <cellStyle name="Moneda 2 2 3 2 3" xfId="232" xr:uid="{1ADCCF69-3EE0-4879-B710-77EF3EDC1A66}"/>
    <cellStyle name="Moneda 2 2 3 3" xfId="134" xr:uid="{777875B5-2B38-45E0-A5DB-329DF407B65B}"/>
    <cellStyle name="Moneda 2 2 3 3 2" xfId="265" xr:uid="{E5492A70-5EC7-43A2-B527-563D21F6B4D9}"/>
    <cellStyle name="Moneda 2 2 3 4" xfId="201" xr:uid="{342923D2-FFCC-4475-AF04-64BF6FE6B9CD}"/>
    <cellStyle name="Moneda 2 2 4" xfId="81" xr:uid="{01CADFC8-58BD-4E03-966A-DDC42A13118C}"/>
    <cellStyle name="Moneda 2 2 4 2" xfId="152" xr:uid="{A240B4D9-16C1-49F4-A729-55EBED5E2238}"/>
    <cellStyle name="Moneda 2 2 4 2 2" xfId="281" xr:uid="{76677A96-1486-49C2-9784-A8295C7E732B}"/>
    <cellStyle name="Moneda 2 2 4 3" xfId="217" xr:uid="{F082F8A8-F6A5-427A-B0D2-C0DD88F0C566}"/>
    <cellStyle name="Moneda 2 2 5" xfId="118" xr:uid="{D687CB61-14E7-4582-B312-F18555F40FD2}"/>
    <cellStyle name="Moneda 2 2 5 2" xfId="249" xr:uid="{B4FF8D4C-0FB5-44E8-9592-B7C01E11D848}"/>
    <cellStyle name="Moneda 2 2 6" xfId="186" xr:uid="{1174768D-74C0-469D-A92E-3901BCAF3750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2 2 2" xfId="300" xr:uid="{A2786198-19C1-49BD-9F20-C918FB660D5C}"/>
    <cellStyle name="Moneda 2 3 2 2 3" xfId="236" xr:uid="{059D617D-3A93-4B81-89F6-C7875F18EF13}"/>
    <cellStyle name="Moneda 2 3 2 3" xfId="138" xr:uid="{0F3A7F77-6418-4FB8-8761-3866D6D5A5CA}"/>
    <cellStyle name="Moneda 2 3 2 3 2" xfId="269" xr:uid="{801B2365-AA08-430F-B059-F9EE9E9FD4E4}"/>
    <cellStyle name="Moneda 2 3 2 4" xfId="205" xr:uid="{97BC4E86-5E24-4EA5-ABA7-17F01C638B3C}"/>
    <cellStyle name="Moneda 2 3 3" xfId="84" xr:uid="{2537F074-A020-4E41-9B1B-C6C210205010}"/>
    <cellStyle name="Moneda 2 3 3 2" xfId="155" xr:uid="{2CD8695D-D5CC-40A7-BE88-F2505CC63890}"/>
    <cellStyle name="Moneda 2 3 3 2 2" xfId="284" xr:uid="{D7141146-19DF-4C0D-AA64-910504743226}"/>
    <cellStyle name="Moneda 2 3 3 3" xfId="220" xr:uid="{78F032A7-A928-4416-9EEF-8EB55704193F}"/>
    <cellStyle name="Moneda 2 3 4" xfId="121" xr:uid="{9984E97B-54EF-4465-BAFD-8027BA0E6AA3}"/>
    <cellStyle name="Moneda 2 3 4 2" xfId="252" xr:uid="{837EC533-D504-4195-ADB1-90F2CEDE31FC}"/>
    <cellStyle name="Moneda 2 3 5" xfId="189" xr:uid="{0DC8A653-A6BC-43BA-A047-A7924821EE2C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2 2 2" xfId="307" xr:uid="{205A1494-34A8-49EB-A67A-F3A2A986FD6C}"/>
    <cellStyle name="Moneda 2 4 2 2 3" xfId="243" xr:uid="{CA8648A3-72EA-48D2-9A05-CA2802E481EC}"/>
    <cellStyle name="Moneda 2 4 2 3" xfId="145" xr:uid="{6651926B-947B-4462-BF58-7F7C80EEC711}"/>
    <cellStyle name="Moneda 2 4 2 3 2" xfId="276" xr:uid="{B95F5094-9730-4920-8637-7A64EA134729}"/>
    <cellStyle name="Moneda 2 4 2 4" xfId="212" xr:uid="{229AF4B8-9C7A-480A-8B3A-ACE49534564E}"/>
    <cellStyle name="Moneda 2 4 3" xfId="93" xr:uid="{BBFD1B90-E4D0-47DA-B44D-F98E7D0165BC}"/>
    <cellStyle name="Moneda 2 4 3 2" xfId="164" xr:uid="{D4552717-8A66-4ED2-BC3D-CC479CC162A7}"/>
    <cellStyle name="Moneda 2 4 3 2 2" xfId="291" xr:uid="{FCD90378-75C7-4BFA-922E-85CE455DA271}"/>
    <cellStyle name="Moneda 2 4 3 3" xfId="227" xr:uid="{A940E64D-770F-4DA2-9A39-0E691D53D2FF}"/>
    <cellStyle name="Moneda 2 4 4" xfId="129" xr:uid="{40AE5FF2-7FAF-41F7-B401-F084B23EEAB8}"/>
    <cellStyle name="Moneda 2 4 4 2" xfId="260" xr:uid="{B675A5D9-FDDD-414D-9AFB-CAD878F8282F}"/>
    <cellStyle name="Moneda 2 4 5" xfId="196" xr:uid="{BCC010E0-AD3B-49D2-85B8-28C2EF16308B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2 2 2" xfId="294" xr:uid="{4261F281-E635-4E28-AC72-E08BEEF1A92E}"/>
    <cellStyle name="Moneda 2 5 2 3" xfId="230" xr:uid="{2551899C-E2F9-4E76-8E49-82B378D757FF}"/>
    <cellStyle name="Moneda 2 5 3" xfId="132" xr:uid="{7D2C4BEA-859C-4811-A54F-366DA7344266}"/>
    <cellStyle name="Moneda 2 5 3 2" xfId="263" xr:uid="{C7A529A2-71F2-43D0-802C-FD2CF329C13B}"/>
    <cellStyle name="Moneda 2 5 4" xfId="199" xr:uid="{60C5ED53-964A-4CE1-B65F-24F927008F3B}"/>
    <cellStyle name="Moneda 2 6" xfId="79" xr:uid="{CC394547-838A-4402-AE5B-95C589BF1468}"/>
    <cellStyle name="Moneda 2 6 2" xfId="150" xr:uid="{CD5713FC-6C8F-4194-9306-456768573649}"/>
    <cellStyle name="Moneda 2 6 2 2" xfId="279" xr:uid="{9A854822-CBD1-402E-B5E9-3592FAF26B88}"/>
    <cellStyle name="Moneda 2 6 3" xfId="215" xr:uid="{041C08DC-3BE1-457F-96A8-AB39ED98C1B9}"/>
    <cellStyle name="Moneda 2 7" xfId="116" xr:uid="{96FC9FD7-93A8-4906-BE8B-5D1B5731796B}"/>
    <cellStyle name="Moneda 2 7 2" xfId="247" xr:uid="{92763DB4-3567-4C05-B44B-BF3F336C6707}"/>
    <cellStyle name="Moneda 2 8" xfId="184" xr:uid="{B62FDE34-CE7F-4819-93E4-E27D8FE338E9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2 2 2" xfId="305" xr:uid="{E1F3AB30-7B3E-4771-A571-0404CB449662}"/>
    <cellStyle name="Moneda 3 2 2 3" xfId="241" xr:uid="{DC8C2391-7888-41F0-970A-E979F21281CA}"/>
    <cellStyle name="Moneda 3 2 3" xfId="143" xr:uid="{08BF1735-851F-4FA6-B269-EA84C3804B64}"/>
    <cellStyle name="Moneda 3 2 3 2" xfId="274" xr:uid="{9E75C94A-96FD-4919-BBED-D7AC5688FB9E}"/>
    <cellStyle name="Moneda 3 2 4" xfId="210" xr:uid="{8C41F33C-1091-4F64-863F-F282EC786947}"/>
    <cellStyle name="Moneda 3 3" xfId="91" xr:uid="{D4CEA2AA-BDC3-434C-8C02-AE9A000E08A6}"/>
    <cellStyle name="Moneda 3 3 2" xfId="162" xr:uid="{FBDA76D0-E116-4673-97D8-C421279F9136}"/>
    <cellStyle name="Moneda 3 3 2 2" xfId="289" xr:uid="{C553077C-ECB3-4071-A3DD-8AE94E7A1B8B}"/>
    <cellStyle name="Moneda 3 3 3" xfId="225" xr:uid="{C5D12E35-8C11-4DFB-8773-D40CBB1C920C}"/>
    <cellStyle name="Moneda 3 4" xfId="127" xr:uid="{0B9F08C1-B0DD-451E-82EF-5F69743DCE78}"/>
    <cellStyle name="Moneda 3 4 2" xfId="258" xr:uid="{5BEB8012-C7CA-4BB4-A7A8-DAE1F64CA246}"/>
    <cellStyle name="Moneda 3 5" xfId="194" xr:uid="{FD395560-1237-459F-9650-B6342A531DA7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2 2 2" xfId="299" xr:uid="{DCE30CC3-F614-42F9-8A61-0B34B755BB4E}"/>
    <cellStyle name="Moneda 4 2 3" xfId="235" xr:uid="{07D5F0F0-143E-4DF2-9D3D-0F635DC1D2DE}"/>
    <cellStyle name="Moneda 4 3" xfId="137" xr:uid="{ED1662E5-FAB1-4F89-842F-609D4CD48159}"/>
    <cellStyle name="Moneda 4 3 2" xfId="268" xr:uid="{10758787-6265-4B6F-8C56-79B79593BA42}"/>
    <cellStyle name="Moneda 4 4" xfId="204" xr:uid="{FBF505C3-A7CB-4202-B0AA-04838D49F0C7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2 2" xfId="246" xr:uid="{FA2AEEC2-A3CE-43B9-A84F-E2D72021C79B}"/>
    <cellStyle name="Normal 23" xfId="123" xr:uid="{2B625EF8-3535-4DD3-9F25-110424EFAC4B}"/>
    <cellStyle name="Normal 23 2" xfId="254" xr:uid="{462360B0-470E-4BF5-AEFF-3D829918D17C}"/>
    <cellStyle name="Normal 24" xfId="183" xr:uid="{6AE19F8E-E3AB-4FFB-B085-424DCA512786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493"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07E39"/>
      <color rgb="FF0A4219"/>
      <color rgb="FFD2A000"/>
      <color rgb="FF600000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A207"/>
  <sheetViews>
    <sheetView tabSelected="1" zoomScale="85" zoomScaleNormal="85" workbookViewId="0">
      <pane ySplit="1" topLeftCell="A2" activePane="bottomLeft" state="frozen"/>
      <selection pane="bottomLeft" activeCell="F43" sqref="F43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312" bestFit="1" customWidth="1"/>
    <col min="3" max="3" width="8" style="313" bestFit="1" customWidth="1"/>
    <col min="4" max="4" width="7.5703125" style="313" customWidth="1"/>
    <col min="5" max="5" width="8.7109375" style="312" bestFit="1" customWidth="1"/>
    <col min="6" max="6" width="7.140625" style="38" customWidth="1"/>
    <col min="7" max="7" width="6.28515625" style="215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220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234" bestFit="1" customWidth="1"/>
    <col min="24" max="24" width="7.5703125" style="103" bestFit="1" customWidth="1"/>
    <col min="25" max="25" width="7.42578125" style="217" bestFit="1" customWidth="1"/>
    <col min="26" max="26" width="8.7109375" style="218" bestFit="1" customWidth="1"/>
    <col min="27" max="27" width="7" style="219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  <col min="42" max="42" width="12.42578125" bestFit="1" customWidth="1"/>
    <col min="44" max="44" width="18.140625" bestFit="1" customWidth="1"/>
  </cols>
  <sheetData>
    <row r="1" spans="1:53" s="1" customFormat="1" ht="9" customHeight="1">
      <c r="A1" s="112" t="s">
        <v>126</v>
      </c>
      <c r="B1" s="113" t="s">
        <v>336</v>
      </c>
      <c r="C1" s="112" t="s">
        <v>305</v>
      </c>
      <c r="D1" s="112" t="s">
        <v>306</v>
      </c>
      <c r="E1" s="113" t="s">
        <v>337</v>
      </c>
      <c r="F1" s="112" t="s">
        <v>127</v>
      </c>
      <c r="G1" s="113" t="s">
        <v>303</v>
      </c>
      <c r="H1" s="113" t="s">
        <v>128</v>
      </c>
      <c r="I1" s="113" t="s">
        <v>129</v>
      </c>
      <c r="J1" s="113" t="s">
        <v>130</v>
      </c>
      <c r="K1" s="113" t="s">
        <v>307</v>
      </c>
      <c r="L1" s="113" t="s">
        <v>304</v>
      </c>
      <c r="M1" s="113" t="s">
        <v>479</v>
      </c>
      <c r="N1" s="169" t="s">
        <v>131</v>
      </c>
      <c r="O1" s="113" t="s">
        <v>132</v>
      </c>
      <c r="P1" s="114"/>
      <c r="Q1" s="557" t="s">
        <v>112</v>
      </c>
      <c r="R1" s="558"/>
      <c r="S1" s="562" t="s">
        <v>110</v>
      </c>
      <c r="T1" s="563"/>
      <c r="U1" s="560">
        <f>IF(O63&lt;&gt;"",O63,O38)</f>
        <v>45442.708460648151</v>
      </c>
      <c r="V1" s="561"/>
      <c r="W1" s="258" t="s">
        <v>586</v>
      </c>
      <c r="X1" s="258" t="s">
        <v>587</v>
      </c>
      <c r="Y1" s="287">
        <v>1</v>
      </c>
      <c r="Z1" s="266">
        <v>5.0000000000000001E-4</v>
      </c>
      <c r="AA1" s="479">
        <f>$AA$66</f>
        <v>1177.5168364703852</v>
      </c>
      <c r="AB1" s="266">
        <v>1E-4</v>
      </c>
      <c r="AC1" s="478">
        <v>1</v>
      </c>
      <c r="AD1" s="528" t="s">
        <v>311</v>
      </c>
      <c r="AE1" s="526"/>
      <c r="AF1" s="528"/>
      <c r="AG1" s="526"/>
      <c r="AH1" s="526"/>
      <c r="AI1" s="51">
        <f>IF(AO2&lt;&gt;0,1,IF(AO3&lt;&gt;0,2,IF(AO4&lt;&gt;0,3,IF(AO5&lt;&gt;0,4,IF(AO6&lt;&gt;0,5,IF(AO7&lt;&gt;0,6,IF(AO8&lt;&gt;0,7,1)))))))</f>
        <v>1</v>
      </c>
      <c r="AJ1" s="184">
        <f>IF(AO2&lt;&gt;0,AO2/365,IF(AO3&lt;&gt;0,AO3/365,IF(AO4&lt;&gt;0,AO4/365,IF(AO5&lt;&gt;0,AO5/365,IF(AO6&lt;&gt;0,AO6/365,IF(AO7&lt;&gt;0,AO7/365,60/365))))))</f>
        <v>9.5863013698630145E-4</v>
      </c>
      <c r="AK1" s="82" t="s">
        <v>314</v>
      </c>
      <c r="AL1" s="82" t="s">
        <v>315</v>
      </c>
      <c r="AM1" s="82" t="s">
        <v>316</v>
      </c>
      <c r="AN1" s="82" t="s">
        <v>317</v>
      </c>
      <c r="AO1" s="83" t="s">
        <v>312</v>
      </c>
      <c r="AP1" s="81" t="s">
        <v>313</v>
      </c>
      <c r="AQ1" s="526"/>
      <c r="AR1" s="526"/>
      <c r="AS1" s="526"/>
      <c r="AT1" s="526"/>
      <c r="AU1" s="526"/>
      <c r="AV1" s="526"/>
      <c r="AW1" s="526"/>
      <c r="AX1" s="526"/>
      <c r="AY1" s="526"/>
      <c r="AZ1" s="526"/>
      <c r="BA1" s="526"/>
    </row>
    <row r="2" spans="1:53" ht="12.75" hidden="1" customHeight="1" outlineLevel="1">
      <c r="A2" s="133" t="s">
        <v>430</v>
      </c>
      <c r="B2" s="295">
        <f>IF($A2&lt;&gt;"",VLOOKUP($A2,$A$30:$O$199,2,0),"")</f>
        <v>1014</v>
      </c>
      <c r="C2" s="296">
        <f>IF($A2&lt;&gt;"",VLOOKUP($A2,$A$30:$O$199,3,0),"")</f>
        <v>49.3</v>
      </c>
      <c r="D2" s="444">
        <f>IF($A2&lt;&gt;"",VLOOKUP($A2,$A$30:$O$199,4,0),"")</f>
        <v>49.62</v>
      </c>
      <c r="E2" s="273">
        <f>IF($A2&lt;&gt;"",VLOOKUP($A2,$A$30:$O$199,5,0),"")</f>
        <v>780</v>
      </c>
      <c r="F2" s="445">
        <f>IF($A2&lt;&gt;"",VLOOKUP($A2,$A$30:$O$199,6,0),"")</f>
        <v>49.36</v>
      </c>
      <c r="G2" s="211">
        <f>IF($A2&lt;&gt;"",VLOOKUP($A2,$A$30:$O$199,7,0),"")</f>
        <v>1.77E-2</v>
      </c>
      <c r="H2" s="64">
        <f>IF($A2&lt;&gt;"",VLOOKUP($A2,$A$30:$O$199,8,0),"")</f>
        <v>48.3</v>
      </c>
      <c r="I2" s="458">
        <f>IF($A2&lt;&gt;"",VLOOKUP($A2,$A$30:$O$199,9,0),"")</f>
        <v>50.3</v>
      </c>
      <c r="J2" s="459">
        <f>IF($A2&lt;&gt;"",VLOOKUP($A2,$A$30:$O$199,10,0),"")</f>
        <v>48.3</v>
      </c>
      <c r="K2" s="59">
        <f>IF($A2&lt;&gt;"",VLOOKUP($A2,$A$30:$O$199,11,0),"")</f>
        <v>48.499000000000002</v>
      </c>
      <c r="L2" s="75">
        <f>IF($A2&lt;&gt;"",VLOOKUP($A2,$A$30:$O$199,12,0),"")</f>
        <v>329629</v>
      </c>
      <c r="M2" s="429">
        <f>IF($A2&lt;&gt;"",VLOOKUP($A2,$A$30:$O$199,13,0),"")</f>
        <v>668038</v>
      </c>
      <c r="N2" s="241">
        <f>IF($A2&lt;&gt;"",VLOOKUP($A2,$A$30:$O$199,14,0),"")</f>
        <v>695</v>
      </c>
      <c r="O2" s="235">
        <f>IF($A2&lt;&gt;"",VLOOKUP($A2,$A$30:$O$199,15,0),"")</f>
        <v>45442.6875462963</v>
      </c>
      <c r="P2" s="92">
        <v>1</v>
      </c>
      <c r="Q2" s="249"/>
      <c r="R2" s="282"/>
      <c r="S2" s="256"/>
      <c r="T2" s="277"/>
      <c r="U2" s="246"/>
      <c r="V2" s="204"/>
      <c r="W2" s="208"/>
      <c r="X2" s="155"/>
      <c r="Y2" s="151">
        <f>IFERROR(IF($AA$1&lt;1000,INT($AA$1/(D5/100)),100),100)</f>
        <v>100</v>
      </c>
      <c r="Z2" s="259">
        <f>IFERROR($C2*(1-$AB$1)/100*$Y2,"")</f>
        <v>49.295069999999996</v>
      </c>
      <c r="AA2" s="559">
        <f>IFERROR($Z2-$Z3,"")</f>
        <v>7.1570000000001244E-2</v>
      </c>
      <c r="AB2" s="504"/>
      <c r="AC2" s="489"/>
      <c r="AD2" s="489"/>
      <c r="AE2" s="490"/>
      <c r="AF2" s="490"/>
      <c r="AG2" s="490"/>
      <c r="AH2" s="529"/>
      <c r="AI2" s="95" t="s">
        <v>318</v>
      </c>
      <c r="AJ2" s="101">
        <v>45443</v>
      </c>
      <c r="AK2" s="93">
        <v>797420125.63999999</v>
      </c>
      <c r="AL2" s="94">
        <v>0.34100000000000003</v>
      </c>
      <c r="AM2" s="94">
        <v>0.34990000000000004</v>
      </c>
      <c r="AN2" s="93">
        <v>5964949273.1599998</v>
      </c>
      <c r="AO2" s="98">
        <v>0.34990000000000004</v>
      </c>
      <c r="AP2" s="93"/>
      <c r="AQ2" s="523"/>
      <c r="AR2" s="523" t="s">
        <v>338</v>
      </c>
      <c r="AS2" s="523">
        <v>0.4</v>
      </c>
      <c r="AT2" s="523"/>
      <c r="AU2" s="523"/>
      <c r="AV2" s="523"/>
      <c r="AW2" s="523"/>
      <c r="AX2" s="523"/>
      <c r="AY2" s="523"/>
      <c r="AZ2" s="523"/>
      <c r="BA2" s="523"/>
    </row>
    <row r="3" spans="1:53" ht="12.75" hidden="1" customHeight="1" outlineLevel="1">
      <c r="A3" s="105" t="s">
        <v>14</v>
      </c>
      <c r="B3" s="268">
        <f t="shared" ref="B3:B29" si="0">IF($A3&lt;&gt;"",VLOOKUP($A3,$A$30:$O$199,2,0),"")</f>
        <v>1000</v>
      </c>
      <c r="C3" s="448">
        <f t="shared" ref="C3:C29" si="1">IF($A3&lt;&gt;"",VLOOKUP($A3,$A$30:$O$199,3,0),"")</f>
        <v>57.81</v>
      </c>
      <c r="D3" s="297">
        <f t="shared" ref="D3:D29" si="2">IF($A3&lt;&gt;"",VLOOKUP($A3,$A$30:$O$199,4,0),"")</f>
        <v>57.91</v>
      </c>
      <c r="E3" s="298">
        <f t="shared" ref="E3:E29" si="3">IF($A3&lt;&gt;"",VLOOKUP($A3,$A$30:$O$199,5,0),"")</f>
        <v>5101</v>
      </c>
      <c r="F3" s="449">
        <f t="shared" ref="F3:F29" si="4">IF($A3&lt;&gt;"",VLOOKUP($A3,$A$30:$O$199,6,0),"")</f>
        <v>57.91</v>
      </c>
      <c r="G3" s="293">
        <f t="shared" ref="G3:G29" si="5">IF($A3&lt;&gt;"",VLOOKUP($A3,$A$30:$O$199,7,0),"")</f>
        <v>1.6799999999999999E-2</v>
      </c>
      <c r="H3" s="120">
        <f t="shared" ref="H3:H29" si="6">IF($A3&lt;&gt;"",VLOOKUP($A3,$A$30:$O$199,8,0),"")</f>
        <v>56.8</v>
      </c>
      <c r="I3" s="450">
        <f t="shared" ref="I3:I29" si="7">IF($A3&lt;&gt;"",VLOOKUP($A3,$A$30:$O$199,9,0),"")</f>
        <v>58.48</v>
      </c>
      <c r="J3" s="451">
        <f t="shared" ref="J3:J29" si="8">IF($A3&lt;&gt;"",VLOOKUP($A3,$A$30:$O$199,10,0),"")</f>
        <v>56.8</v>
      </c>
      <c r="K3" s="121">
        <f t="shared" ref="K3:K29" si="9">IF($A3&lt;&gt;"",VLOOKUP($A3,$A$30:$O$199,11,0),"")</f>
        <v>56.95</v>
      </c>
      <c r="L3" s="122">
        <f t="shared" ref="L3:L29" si="10">IF($A3&lt;&gt;"",VLOOKUP($A3,$A$30:$O$199,12,0),"")</f>
        <v>80716463</v>
      </c>
      <c r="M3" s="427">
        <f t="shared" ref="M3:M29" si="11">IF($A3&lt;&gt;"",VLOOKUP($A3,$A$30:$O$199,13,0),"")</f>
        <v>139337246</v>
      </c>
      <c r="N3" s="239">
        <f t="shared" ref="N3:N29" si="12">IF($A3&lt;&gt;"",VLOOKUP($A3,$A$30:$O$199,14,0),"")</f>
        <v>63953</v>
      </c>
      <c r="O3" s="85">
        <f t="shared" ref="O3:O29" si="13">IF($A3&lt;&gt;"",VLOOKUP($A3,$A$30:$O$199,15,0),"")</f>
        <v>45442.687557870369</v>
      </c>
      <c r="P3" s="91">
        <v>2</v>
      </c>
      <c r="Q3" s="248"/>
      <c r="R3" s="279"/>
      <c r="S3" s="257"/>
      <c r="T3" s="276"/>
      <c r="U3" s="247"/>
      <c r="V3" s="205"/>
      <c r="W3" s="127"/>
      <c r="X3" s="156"/>
      <c r="Y3" s="152">
        <f>IFERROR(INT($Z2/($D3*(1+$AB$1)/100)),0)</f>
        <v>85</v>
      </c>
      <c r="Z3" s="260">
        <f>IFERROR($D3/100*INT($Y3),"")</f>
        <v>49.223499999999994</v>
      </c>
      <c r="AA3" s="548"/>
      <c r="AB3" s="503"/>
      <c r="AC3" s="486"/>
      <c r="AD3" s="486"/>
      <c r="AE3" s="487"/>
      <c r="AF3" s="487"/>
      <c r="AG3" s="487"/>
      <c r="AH3" s="529"/>
      <c r="AI3" s="47" t="s">
        <v>319</v>
      </c>
      <c r="AJ3" s="102">
        <v>45444</v>
      </c>
      <c r="AK3" s="46"/>
      <c r="AL3" s="50"/>
      <c r="AM3" s="50"/>
      <c r="AN3" s="46"/>
      <c r="AO3" s="99"/>
      <c r="AP3" s="46"/>
      <c r="AQ3" s="523"/>
      <c r="AR3" s="523" t="s">
        <v>339</v>
      </c>
      <c r="AS3" s="523">
        <v>0.47</v>
      </c>
      <c r="AT3" s="523"/>
      <c r="AU3" s="523"/>
      <c r="AV3" s="523"/>
      <c r="AW3" s="523"/>
      <c r="AX3" s="523"/>
      <c r="AY3" s="523"/>
      <c r="AZ3" s="523"/>
      <c r="BA3" s="523"/>
    </row>
    <row r="4" spans="1:53" ht="12.75" hidden="1" customHeight="1" outlineLevel="1">
      <c r="A4" s="104" t="s">
        <v>13</v>
      </c>
      <c r="B4" s="295">
        <f t="shared" si="0"/>
        <v>4508</v>
      </c>
      <c r="C4" s="296">
        <f t="shared" si="1"/>
        <v>68190</v>
      </c>
      <c r="D4" s="452">
        <f t="shared" si="2"/>
        <v>68250</v>
      </c>
      <c r="E4" s="299">
        <f t="shared" si="3"/>
        <v>268</v>
      </c>
      <c r="F4" s="453">
        <f t="shared" si="4"/>
        <v>68200</v>
      </c>
      <c r="G4" s="211">
        <f t="shared" si="5"/>
        <v>1.83E-2</v>
      </c>
      <c r="H4" s="66">
        <f t="shared" si="6"/>
        <v>66520</v>
      </c>
      <c r="I4" s="446">
        <f t="shared" si="7"/>
        <v>68370</v>
      </c>
      <c r="J4" s="447">
        <f t="shared" si="8"/>
        <v>66520</v>
      </c>
      <c r="K4" s="62">
        <f t="shared" si="9"/>
        <v>66970</v>
      </c>
      <c r="L4" s="69">
        <f t="shared" si="10"/>
        <v>138775284024</v>
      </c>
      <c r="M4" s="426">
        <f t="shared" si="11"/>
        <v>204455196</v>
      </c>
      <c r="N4" s="238">
        <f t="shared" si="12"/>
        <v>90191</v>
      </c>
      <c r="O4" s="84">
        <f t="shared" si="13"/>
        <v>45442.687800925924</v>
      </c>
      <c r="P4" s="92">
        <v>3</v>
      </c>
      <c r="Q4" s="249"/>
      <c r="R4" s="280"/>
      <c r="S4" s="256"/>
      <c r="T4" s="277"/>
      <c r="U4" s="246"/>
      <c r="V4" s="204"/>
      <c r="W4" s="208"/>
      <c r="X4" s="158"/>
      <c r="Y4" s="153">
        <f t="shared" ref="Y4:Y24" si="14">Y3</f>
        <v>85</v>
      </c>
      <c r="Z4" s="261">
        <f>IFERROR($C4*(1-$AB$1)/100*INT($Y4),"")</f>
        <v>57955.703849999998</v>
      </c>
      <c r="AA4" s="549">
        <f>IFERROR($Z4-$Z5,"")</f>
        <v>145.70384999999806</v>
      </c>
      <c r="AB4" s="504"/>
      <c r="AC4" s="489"/>
      <c r="AD4" s="489"/>
      <c r="AE4" s="490"/>
      <c r="AF4" s="490"/>
      <c r="AG4" s="490"/>
      <c r="AH4" s="529"/>
      <c r="AI4" s="95" t="s">
        <v>320</v>
      </c>
      <c r="AJ4" s="102">
        <v>45445</v>
      </c>
      <c r="AK4" s="93"/>
      <c r="AL4" s="94"/>
      <c r="AM4" s="94"/>
      <c r="AN4" s="93"/>
      <c r="AO4" s="98"/>
      <c r="AP4" s="93"/>
      <c r="AQ4" s="523"/>
      <c r="AR4" s="523" t="s">
        <v>340</v>
      </c>
      <c r="AS4" s="523">
        <v>0.30599999999999999</v>
      </c>
      <c r="AT4" s="523"/>
      <c r="AU4" s="523"/>
      <c r="AV4" s="523"/>
      <c r="AW4" s="523"/>
      <c r="AX4" s="523"/>
      <c r="AY4" s="523"/>
      <c r="AZ4" s="523"/>
      <c r="BA4" s="523"/>
    </row>
    <row r="5" spans="1:53" ht="12.75" hidden="1" customHeight="1" outlineLevel="1">
      <c r="A5" s="132" t="s">
        <v>428</v>
      </c>
      <c r="B5" s="300">
        <f t="shared" si="0"/>
        <v>22</v>
      </c>
      <c r="C5" s="454">
        <f t="shared" si="1"/>
        <v>57740</v>
      </c>
      <c r="D5" s="301">
        <f t="shared" si="2"/>
        <v>57810</v>
      </c>
      <c r="E5" s="302">
        <f t="shared" si="3"/>
        <v>70</v>
      </c>
      <c r="F5" s="455">
        <f t="shared" si="4"/>
        <v>57800</v>
      </c>
      <c r="G5" s="213">
        <f t="shared" si="5"/>
        <v>2.75E-2</v>
      </c>
      <c r="H5" s="70">
        <f t="shared" si="6"/>
        <v>56850</v>
      </c>
      <c r="I5" s="456">
        <f t="shared" si="7"/>
        <v>58010</v>
      </c>
      <c r="J5" s="457">
        <f t="shared" si="8"/>
        <v>56850</v>
      </c>
      <c r="K5" s="72">
        <f t="shared" si="9"/>
        <v>56250</v>
      </c>
      <c r="L5" s="73">
        <f t="shared" si="10"/>
        <v>800598555</v>
      </c>
      <c r="M5" s="428">
        <f t="shared" si="11"/>
        <v>1390336</v>
      </c>
      <c r="N5" s="240">
        <f t="shared" si="12"/>
        <v>1717</v>
      </c>
      <c r="O5" s="87">
        <f t="shared" si="13"/>
        <v>45442.687754629631</v>
      </c>
      <c r="P5" s="166">
        <v>4</v>
      </c>
      <c r="Q5" s="248"/>
      <c r="R5" s="279"/>
      <c r="S5" s="257"/>
      <c r="T5" s="276"/>
      <c r="U5" s="247"/>
      <c r="V5" s="205"/>
      <c r="W5" s="167"/>
      <c r="X5" s="168"/>
      <c r="Y5" s="216">
        <f>IFERROR($Z4/($D5*(1+$AB$1)/100),0)</f>
        <v>100.24201497857479</v>
      </c>
      <c r="Z5" s="262">
        <f>IFERROR($D5/100*INT($Y5),"")</f>
        <v>57810</v>
      </c>
      <c r="AA5" s="550"/>
      <c r="AB5" s="503"/>
      <c r="AC5" s="486"/>
      <c r="AD5" s="486"/>
      <c r="AE5" s="487"/>
      <c r="AF5" s="487"/>
      <c r="AG5" s="487"/>
      <c r="AH5" s="529"/>
      <c r="AI5" s="47" t="s">
        <v>321</v>
      </c>
      <c r="AJ5" s="102">
        <v>45446</v>
      </c>
      <c r="AK5" s="46">
        <v>12158028.199999999</v>
      </c>
      <c r="AL5" s="50">
        <v>0.37</v>
      </c>
      <c r="AM5" s="50">
        <v>0.4</v>
      </c>
      <c r="AN5" s="46">
        <v>101181.84</v>
      </c>
      <c r="AO5" s="99">
        <v>0.37</v>
      </c>
      <c r="AP5" s="46">
        <v>11045576978</v>
      </c>
      <c r="AQ5" s="523"/>
      <c r="AR5" s="523" t="s">
        <v>341</v>
      </c>
      <c r="AS5" s="523">
        <v>45462</v>
      </c>
      <c r="AT5" s="523"/>
      <c r="AU5" s="523"/>
      <c r="AV5" s="523"/>
      <c r="AW5" s="523"/>
      <c r="AX5" s="523"/>
      <c r="AY5" s="523"/>
      <c r="AZ5" s="523"/>
      <c r="BA5" s="523"/>
    </row>
    <row r="6" spans="1:53" ht="12.75" hidden="1" customHeight="1" outlineLevel="1">
      <c r="A6" s="133" t="s">
        <v>531</v>
      </c>
      <c r="B6" s="295">
        <f t="shared" si="0"/>
        <v>4000</v>
      </c>
      <c r="C6" s="296">
        <f t="shared" si="1"/>
        <v>49.43</v>
      </c>
      <c r="D6" s="444">
        <f t="shared" si="2"/>
        <v>49.45</v>
      </c>
      <c r="E6" s="273">
        <f t="shared" si="3"/>
        <v>23</v>
      </c>
      <c r="F6" s="445">
        <f t="shared" si="4"/>
        <v>49.45</v>
      </c>
      <c r="G6" s="211">
        <f t="shared" si="5"/>
        <v>1.3500000000000002E-2</v>
      </c>
      <c r="H6" s="64">
        <f t="shared" si="6"/>
        <v>48.79</v>
      </c>
      <c r="I6" s="458">
        <f t="shared" si="7"/>
        <v>50.3</v>
      </c>
      <c r="J6" s="459">
        <f t="shared" si="8"/>
        <v>48.3</v>
      </c>
      <c r="K6" s="59">
        <f t="shared" si="9"/>
        <v>48.79</v>
      </c>
      <c r="L6" s="75">
        <f t="shared" si="10"/>
        <v>976989</v>
      </c>
      <c r="M6" s="429">
        <f t="shared" si="11"/>
        <v>1977329</v>
      </c>
      <c r="N6" s="241">
        <f t="shared" si="12"/>
        <v>905</v>
      </c>
      <c r="O6" s="235">
        <f t="shared" si="13"/>
        <v>45442.708437499998</v>
      </c>
      <c r="P6" s="92">
        <v>5</v>
      </c>
      <c r="Q6" s="249"/>
      <c r="R6" s="280"/>
      <c r="S6" s="256"/>
      <c r="T6" s="277"/>
      <c r="U6" s="246"/>
      <c r="V6" s="204"/>
      <c r="W6" s="419"/>
      <c r="X6" s="420"/>
      <c r="Y6" s="421">
        <f t="shared" ref="Y6" si="15">IFERROR(IF($AA$1&lt;1000,INT($AA$1/(D9/100)),100),100)</f>
        <v>100</v>
      </c>
      <c r="Z6" s="422">
        <f>IFERROR($C6*(1-$AB$1)/100*$Y6,"")</f>
        <v>49.425057000000002</v>
      </c>
      <c r="AA6" s="547">
        <f>IFERROR($Z6-$Z7,"")</f>
        <v>0.21005700000000616</v>
      </c>
      <c r="AB6" s="504"/>
      <c r="AC6" s="489"/>
      <c r="AD6" s="489"/>
      <c r="AE6" s="490"/>
      <c r="AF6" s="490"/>
      <c r="AG6" s="490"/>
      <c r="AH6" s="529"/>
      <c r="AI6" s="95" t="s">
        <v>322</v>
      </c>
      <c r="AJ6" s="102">
        <v>45447</v>
      </c>
      <c r="AK6" s="93">
        <v>4399178.6900000004</v>
      </c>
      <c r="AL6" s="94">
        <v>0.31509999999999999</v>
      </c>
      <c r="AM6" s="94">
        <v>0.34</v>
      </c>
      <c r="AN6" s="93">
        <v>350954.15</v>
      </c>
      <c r="AO6" s="98">
        <v>0.31509999999999999</v>
      </c>
      <c r="AP6" s="93">
        <v>1897546236</v>
      </c>
      <c r="AQ6" s="523"/>
      <c r="AR6" s="523" t="s">
        <v>342</v>
      </c>
      <c r="AS6" s="523">
        <v>21</v>
      </c>
      <c r="AT6" s="523"/>
      <c r="AU6" s="523"/>
      <c r="AV6" s="523"/>
      <c r="AW6" s="523"/>
      <c r="AX6" s="523"/>
      <c r="AY6" s="523"/>
      <c r="AZ6" s="523"/>
      <c r="BA6" s="523"/>
    </row>
    <row r="7" spans="1:53" ht="12.75" hidden="1" customHeight="1" outlineLevel="1">
      <c r="A7" s="105" t="s">
        <v>519</v>
      </c>
      <c r="B7" s="268">
        <f t="shared" si="0"/>
        <v>96889</v>
      </c>
      <c r="C7" s="448">
        <f t="shared" si="1"/>
        <v>57.85</v>
      </c>
      <c r="D7" s="297">
        <f t="shared" si="2"/>
        <v>57.9</v>
      </c>
      <c r="E7" s="298">
        <f t="shared" si="3"/>
        <v>9220</v>
      </c>
      <c r="F7" s="449">
        <f t="shared" si="4"/>
        <v>57.85</v>
      </c>
      <c r="G7" s="212">
        <f t="shared" si="5"/>
        <v>1.8600000000000002E-2</v>
      </c>
      <c r="H7" s="65">
        <f t="shared" si="6"/>
        <v>57.31</v>
      </c>
      <c r="I7" s="460">
        <f t="shared" si="7"/>
        <v>58.49</v>
      </c>
      <c r="J7" s="461">
        <f t="shared" si="8"/>
        <v>57.31</v>
      </c>
      <c r="K7" s="60">
        <f t="shared" si="9"/>
        <v>56.79</v>
      </c>
      <c r="L7" s="63">
        <f t="shared" si="10"/>
        <v>17884593</v>
      </c>
      <c r="M7" s="430">
        <f t="shared" si="11"/>
        <v>30866532</v>
      </c>
      <c r="N7" s="239">
        <f t="shared" si="12"/>
        <v>12243</v>
      </c>
      <c r="O7" s="85">
        <f t="shared" si="13"/>
        <v>45442.708564814813</v>
      </c>
      <c r="P7" s="91">
        <v>6</v>
      </c>
      <c r="Q7" s="248"/>
      <c r="R7" s="279"/>
      <c r="S7" s="257"/>
      <c r="T7" s="276"/>
      <c r="U7" s="247"/>
      <c r="V7" s="205"/>
      <c r="W7" s="127"/>
      <c r="X7" s="156"/>
      <c r="Y7" s="152">
        <f t="shared" ref="Y7" si="16">IFERROR(INT($Z6/($D7*(1+$AB$1)/100)),0)</f>
        <v>85</v>
      </c>
      <c r="Z7" s="260">
        <f>IFERROR($D7/100*INT($Y7),"")</f>
        <v>49.214999999999996</v>
      </c>
      <c r="AA7" s="548"/>
      <c r="AB7" s="503"/>
      <c r="AC7" s="486"/>
      <c r="AD7" s="486"/>
      <c r="AE7" s="487"/>
      <c r="AF7" s="487"/>
      <c r="AG7" s="487"/>
      <c r="AH7" s="529"/>
      <c r="AI7" s="47" t="s">
        <v>323</v>
      </c>
      <c r="AJ7" s="102">
        <v>45448</v>
      </c>
      <c r="AK7" s="46">
        <v>1084366.8500000001</v>
      </c>
      <c r="AL7" s="50">
        <v>0.35</v>
      </c>
      <c r="AM7" s="50">
        <v>0.35399999999999998</v>
      </c>
      <c r="AN7" s="46">
        <v>103740.86</v>
      </c>
      <c r="AO7" s="99">
        <v>0.35</v>
      </c>
      <c r="AP7" s="46">
        <v>758075088</v>
      </c>
      <c r="AQ7" s="523"/>
      <c r="AR7" s="523" t="s">
        <v>343</v>
      </c>
      <c r="AS7" s="523">
        <v>6.0273972602739728E-2</v>
      </c>
      <c r="AT7" s="523"/>
      <c r="AU7" s="523"/>
      <c r="AV7" s="523"/>
      <c r="AW7" s="523"/>
      <c r="AX7" s="523"/>
      <c r="AY7" s="523"/>
      <c r="AZ7" s="523"/>
      <c r="BA7" s="523"/>
    </row>
    <row r="8" spans="1:53" hidden="1" outlineLevel="1">
      <c r="A8" s="104" t="s">
        <v>517</v>
      </c>
      <c r="B8" s="295">
        <f t="shared" si="0"/>
        <v>44876</v>
      </c>
      <c r="C8" s="296">
        <f t="shared" si="1"/>
        <v>68400</v>
      </c>
      <c r="D8" s="452">
        <f t="shared" si="2"/>
        <v>68420</v>
      </c>
      <c r="E8" s="299">
        <f t="shared" si="3"/>
        <v>69535</v>
      </c>
      <c r="F8" s="453">
        <f t="shared" si="4"/>
        <v>68420</v>
      </c>
      <c r="G8" s="211">
        <f t="shared" si="5"/>
        <v>2.3399999999999997E-2</v>
      </c>
      <c r="H8" s="64">
        <f t="shared" si="6"/>
        <v>67500</v>
      </c>
      <c r="I8" s="458">
        <f t="shared" si="7"/>
        <v>68700</v>
      </c>
      <c r="J8" s="459">
        <f t="shared" si="8"/>
        <v>67340</v>
      </c>
      <c r="K8" s="59">
        <f t="shared" si="9"/>
        <v>66850</v>
      </c>
      <c r="L8" s="75">
        <f t="shared" si="10"/>
        <v>95458992768</v>
      </c>
      <c r="M8" s="429">
        <f t="shared" si="11"/>
        <v>140417266</v>
      </c>
      <c r="N8" s="241">
        <f t="shared" si="12"/>
        <v>36182</v>
      </c>
      <c r="O8" s="235">
        <f t="shared" si="13"/>
        <v>45442.708460648151</v>
      </c>
      <c r="P8" s="92">
        <v>7</v>
      </c>
      <c r="Q8" s="249"/>
      <c r="R8" s="280"/>
      <c r="S8" s="256"/>
      <c r="T8" s="277"/>
      <c r="U8" s="246"/>
      <c r="V8" s="204"/>
      <c r="W8" s="208"/>
      <c r="X8" s="158"/>
      <c r="Y8" s="153">
        <f t="shared" si="14"/>
        <v>85</v>
      </c>
      <c r="Z8" s="261">
        <f>IFERROR($C8*(1-$AB$1)/100*INT($Y8),"")</f>
        <v>58134.186000000002</v>
      </c>
      <c r="AA8" s="549">
        <f>IFERROR($Z8-$Z9,"")</f>
        <v>516.18600000000151</v>
      </c>
      <c r="AB8" s="504"/>
      <c r="AC8" s="489"/>
      <c r="AD8" s="489"/>
      <c r="AE8" s="490"/>
      <c r="AF8" s="490"/>
      <c r="AG8" s="490"/>
      <c r="AH8" s="529"/>
      <c r="AI8" s="95" t="s">
        <v>324</v>
      </c>
      <c r="AJ8" s="102">
        <v>45449</v>
      </c>
      <c r="AK8" s="93">
        <v>95610973.230000004</v>
      </c>
      <c r="AL8" s="94">
        <v>0.35</v>
      </c>
      <c r="AM8" s="94">
        <v>0.36</v>
      </c>
      <c r="AN8" s="93">
        <v>44.57</v>
      </c>
      <c r="AO8" s="98">
        <v>0.35</v>
      </c>
      <c r="AP8" s="93">
        <v>53363957262</v>
      </c>
      <c r="AQ8" s="523"/>
      <c r="AR8" s="523"/>
      <c r="AS8" s="523"/>
      <c r="AT8" s="523"/>
      <c r="AU8" s="523"/>
      <c r="AV8" s="523"/>
      <c r="AW8" s="523"/>
      <c r="AX8" s="523"/>
      <c r="AY8" s="523"/>
      <c r="AZ8" s="523"/>
      <c r="BA8" s="523"/>
    </row>
    <row r="9" spans="1:53" ht="12.75" hidden="1" customHeight="1" outlineLevel="1">
      <c r="A9" s="132" t="s">
        <v>529</v>
      </c>
      <c r="B9" s="300">
        <f t="shared" si="0"/>
        <v>17420</v>
      </c>
      <c r="C9" s="454">
        <f t="shared" si="1"/>
        <v>57950</v>
      </c>
      <c r="D9" s="301">
        <f t="shared" si="2"/>
        <v>58200</v>
      </c>
      <c r="E9" s="302">
        <f t="shared" si="3"/>
        <v>2500</v>
      </c>
      <c r="F9" s="455">
        <f t="shared" si="4"/>
        <v>57990</v>
      </c>
      <c r="G9" s="213">
        <f t="shared" si="5"/>
        <v>2.3399999999999997E-2</v>
      </c>
      <c r="H9" s="70">
        <f t="shared" si="6"/>
        <v>57400</v>
      </c>
      <c r="I9" s="456">
        <f t="shared" si="7"/>
        <v>58290</v>
      </c>
      <c r="J9" s="457">
        <f t="shared" si="8"/>
        <v>57050</v>
      </c>
      <c r="K9" s="72">
        <f t="shared" si="9"/>
        <v>56660</v>
      </c>
      <c r="L9" s="73">
        <f t="shared" si="10"/>
        <v>8510289534</v>
      </c>
      <c r="M9" s="428">
        <f t="shared" si="11"/>
        <v>14781787</v>
      </c>
      <c r="N9" s="242">
        <f t="shared" si="12"/>
        <v>3674</v>
      </c>
      <c r="O9" s="87">
        <f t="shared" si="13"/>
        <v>45442.708437499998</v>
      </c>
      <c r="P9" s="166">
        <v>8</v>
      </c>
      <c r="Q9" s="248"/>
      <c r="R9" s="279"/>
      <c r="S9" s="257"/>
      <c r="T9" s="276"/>
      <c r="U9" s="247"/>
      <c r="V9" s="205"/>
      <c r="W9" s="167"/>
      <c r="X9" s="168"/>
      <c r="Y9" s="216">
        <f t="shared" ref="Y9" si="17">IFERROR($Z8/($D9*(1+$AB$1)/100),0)</f>
        <v>99.876929832789926</v>
      </c>
      <c r="Z9" s="262">
        <f>IFERROR($D9/100*INT($Y9),"")</f>
        <v>57618</v>
      </c>
      <c r="AA9" s="550"/>
      <c r="AB9" s="503"/>
      <c r="AC9" s="486"/>
      <c r="AD9" s="486"/>
      <c r="AE9" s="487"/>
      <c r="AF9" s="487"/>
      <c r="AG9" s="487"/>
      <c r="AH9" s="529"/>
      <c r="AI9" s="47" t="s">
        <v>458</v>
      </c>
      <c r="AJ9" s="102">
        <v>45450</v>
      </c>
      <c r="AK9" s="96">
        <v>5000000</v>
      </c>
      <c r="AL9" s="97">
        <v>0.32</v>
      </c>
      <c r="AM9" s="97">
        <v>0.36990000000000001</v>
      </c>
      <c r="AN9" s="96">
        <v>2760902</v>
      </c>
      <c r="AO9" s="100">
        <v>0.30170000000000002</v>
      </c>
      <c r="AP9" s="96">
        <v>569593500</v>
      </c>
      <c r="AQ9" s="523"/>
      <c r="AR9" s="523"/>
      <c r="AS9" s="523"/>
      <c r="AT9" s="523"/>
      <c r="AU9" s="523"/>
      <c r="AV9" s="523"/>
      <c r="AW9" s="523"/>
      <c r="AX9" s="523"/>
      <c r="AY9" s="523"/>
      <c r="AZ9" s="523"/>
      <c r="BA9" s="523"/>
    </row>
    <row r="10" spans="1:53" ht="12.75" hidden="1" customHeight="1" outlineLevel="1">
      <c r="A10" s="133" t="s">
        <v>430</v>
      </c>
      <c r="B10" s="295">
        <f t="shared" si="0"/>
        <v>1014</v>
      </c>
      <c r="C10" s="296">
        <f t="shared" si="1"/>
        <v>49.3</v>
      </c>
      <c r="D10" s="444">
        <f t="shared" si="2"/>
        <v>49.62</v>
      </c>
      <c r="E10" s="273">
        <f t="shared" si="3"/>
        <v>780</v>
      </c>
      <c r="F10" s="445">
        <f t="shared" si="4"/>
        <v>49.36</v>
      </c>
      <c r="G10" s="211">
        <f t="shared" si="5"/>
        <v>1.77E-2</v>
      </c>
      <c r="H10" s="64">
        <f t="shared" si="6"/>
        <v>48.3</v>
      </c>
      <c r="I10" s="458">
        <f t="shared" si="7"/>
        <v>50.3</v>
      </c>
      <c r="J10" s="459">
        <f t="shared" si="8"/>
        <v>48.3</v>
      </c>
      <c r="K10" s="59">
        <f t="shared" si="9"/>
        <v>48.499000000000002</v>
      </c>
      <c r="L10" s="75">
        <f t="shared" si="10"/>
        <v>329629</v>
      </c>
      <c r="M10" s="429">
        <f t="shared" si="11"/>
        <v>668038</v>
      </c>
      <c r="N10" s="241">
        <f t="shared" si="12"/>
        <v>695</v>
      </c>
      <c r="O10" s="235">
        <f t="shared" si="13"/>
        <v>45442.6875462963</v>
      </c>
      <c r="P10" s="92">
        <v>9</v>
      </c>
      <c r="Q10" s="249"/>
      <c r="R10" s="280"/>
      <c r="S10" s="256"/>
      <c r="T10" s="277"/>
      <c r="U10" s="246"/>
      <c r="V10" s="204"/>
      <c r="W10" s="419"/>
      <c r="X10" s="420"/>
      <c r="Y10" s="421">
        <f t="shared" ref="Y10" si="18">IFERROR(IF($AA$1&lt;1000,INT($AA$1/(D13/100)),100),100)</f>
        <v>100</v>
      </c>
      <c r="Z10" s="422">
        <f>IFERROR($C10*(1-$AB$1)/100*$Y10,"")</f>
        <v>49.295069999999996</v>
      </c>
      <c r="AA10" s="547">
        <f>IFERROR($Z10-$Z11,"")</f>
        <v>49.295069999999996</v>
      </c>
      <c r="AB10" s="504"/>
      <c r="AC10" s="489"/>
      <c r="AD10" s="489"/>
      <c r="AE10" s="490"/>
      <c r="AF10" s="490"/>
      <c r="AG10" s="490"/>
      <c r="AH10" s="529"/>
      <c r="AI10" s="47" t="s">
        <v>459</v>
      </c>
      <c r="AJ10" s="102">
        <v>45451</v>
      </c>
      <c r="AK10" s="96"/>
      <c r="AL10" s="97"/>
      <c r="AM10" s="97"/>
      <c r="AN10" s="96"/>
      <c r="AO10" s="100"/>
      <c r="AP10" s="96"/>
      <c r="AQ10" s="523"/>
      <c r="AR10" s="523"/>
      <c r="AS10" s="523"/>
      <c r="AT10" s="523"/>
      <c r="AU10" s="523"/>
      <c r="AV10" s="523"/>
      <c r="AW10" s="523"/>
      <c r="AX10" s="523"/>
      <c r="AY10" s="523"/>
      <c r="AZ10" s="523"/>
      <c r="BA10" s="523"/>
    </row>
    <row r="11" spans="1:53" ht="12.75" hidden="1" customHeight="1" outlineLevel="1">
      <c r="A11" s="105" t="s">
        <v>466</v>
      </c>
      <c r="B11" s="268">
        <f t="shared" si="0"/>
        <v>0</v>
      </c>
      <c r="C11" s="448">
        <f t="shared" si="1"/>
        <v>0</v>
      </c>
      <c r="D11" s="297">
        <f t="shared" si="2"/>
        <v>0</v>
      </c>
      <c r="E11" s="298">
        <f t="shared" si="3"/>
        <v>0</v>
      </c>
      <c r="F11" s="449">
        <f t="shared" si="4"/>
        <v>0</v>
      </c>
      <c r="G11" s="212">
        <f t="shared" si="5"/>
        <v>0</v>
      </c>
      <c r="H11" s="65">
        <f t="shared" si="6"/>
        <v>0</v>
      </c>
      <c r="I11" s="460">
        <f t="shared" si="7"/>
        <v>0</v>
      </c>
      <c r="J11" s="461">
        <f t="shared" si="8"/>
        <v>0</v>
      </c>
      <c r="K11" s="60">
        <f t="shared" si="9"/>
        <v>0</v>
      </c>
      <c r="L11" s="63">
        <f t="shared" si="10"/>
        <v>0</v>
      </c>
      <c r="M11" s="431">
        <f t="shared" si="11"/>
        <v>0</v>
      </c>
      <c r="N11" s="239">
        <f t="shared" si="12"/>
        <v>0</v>
      </c>
      <c r="O11" s="85">
        <f t="shared" si="13"/>
        <v>0</v>
      </c>
      <c r="P11" s="91">
        <v>10</v>
      </c>
      <c r="Q11" s="248"/>
      <c r="R11" s="279"/>
      <c r="S11" s="257"/>
      <c r="T11" s="276"/>
      <c r="U11" s="247"/>
      <c r="V11" s="205"/>
      <c r="W11" s="127"/>
      <c r="X11" s="156"/>
      <c r="Y11" s="152">
        <f t="shared" ref="Y11" si="19">IFERROR(INT($Z10/($D11*(1+$AB$1)/100)),0)</f>
        <v>0</v>
      </c>
      <c r="Z11" s="260">
        <f>IFERROR($D11/100*INT($Y11),"")</f>
        <v>0</v>
      </c>
      <c r="AA11" s="548"/>
      <c r="AB11" s="503"/>
      <c r="AC11" s="486"/>
      <c r="AD11" s="486"/>
      <c r="AE11" s="487"/>
      <c r="AF11" s="487"/>
      <c r="AG11" s="487"/>
      <c r="AH11" s="529"/>
      <c r="AI11" s="47" t="s">
        <v>460</v>
      </c>
      <c r="AJ11" s="102">
        <v>45452</v>
      </c>
      <c r="AK11" s="96"/>
      <c r="AL11" s="97"/>
      <c r="AM11" s="97"/>
      <c r="AN11" s="96"/>
      <c r="AO11" s="100"/>
      <c r="AP11" s="96"/>
      <c r="AQ11" s="523"/>
      <c r="AR11" s="523"/>
      <c r="AS11" s="523"/>
      <c r="AT11" s="523"/>
      <c r="AU11" s="523"/>
      <c r="AV11" s="523"/>
      <c r="AW11" s="523"/>
      <c r="AX11" s="523"/>
      <c r="AY11" s="523"/>
      <c r="AZ11" s="523"/>
      <c r="BA11" s="523"/>
    </row>
    <row r="12" spans="1:53" ht="12.75" hidden="1" customHeight="1" outlineLevel="1">
      <c r="A12" s="104" t="s">
        <v>464</v>
      </c>
      <c r="B12" s="295">
        <f t="shared" si="0"/>
        <v>0</v>
      </c>
      <c r="C12" s="296">
        <f t="shared" si="1"/>
        <v>0</v>
      </c>
      <c r="D12" s="452">
        <f t="shared" si="2"/>
        <v>0</v>
      </c>
      <c r="E12" s="299">
        <f t="shared" si="3"/>
        <v>0</v>
      </c>
      <c r="F12" s="453">
        <f t="shared" si="4"/>
        <v>0</v>
      </c>
      <c r="G12" s="211">
        <f t="shared" si="5"/>
        <v>0</v>
      </c>
      <c r="H12" s="64">
        <f t="shared" si="6"/>
        <v>0</v>
      </c>
      <c r="I12" s="458">
        <f t="shared" si="7"/>
        <v>0</v>
      </c>
      <c r="J12" s="459">
        <f t="shared" si="8"/>
        <v>0</v>
      </c>
      <c r="K12" s="59">
        <f t="shared" si="9"/>
        <v>0</v>
      </c>
      <c r="L12" s="75">
        <f t="shared" si="10"/>
        <v>0</v>
      </c>
      <c r="M12" s="429">
        <f t="shared" si="11"/>
        <v>0</v>
      </c>
      <c r="N12" s="241">
        <f t="shared" si="12"/>
        <v>0</v>
      </c>
      <c r="O12" s="235">
        <f t="shared" si="13"/>
        <v>0</v>
      </c>
      <c r="P12" s="92">
        <v>11</v>
      </c>
      <c r="Q12" s="249"/>
      <c r="R12" s="280"/>
      <c r="S12" s="256"/>
      <c r="T12" s="277"/>
      <c r="U12" s="246"/>
      <c r="V12" s="204"/>
      <c r="W12" s="208"/>
      <c r="X12" s="158"/>
      <c r="Y12" s="153">
        <f t="shared" si="14"/>
        <v>0</v>
      </c>
      <c r="Z12" s="261">
        <f>IFERROR($C12*(1-$AB$1)/100*INT($Y12),"")</f>
        <v>0</v>
      </c>
      <c r="AA12" s="549">
        <f>IFERROR($Z12-$Z13,"")</f>
        <v>0</v>
      </c>
      <c r="AB12" s="504"/>
      <c r="AC12" s="489"/>
      <c r="AD12" s="489"/>
      <c r="AE12" s="490"/>
      <c r="AF12" s="490"/>
      <c r="AG12" s="490"/>
      <c r="AH12" s="529"/>
      <c r="AI12" s="522"/>
      <c r="AJ12" s="523"/>
      <c r="AK12" s="523"/>
      <c r="AL12" s="523"/>
      <c r="AM12" s="523"/>
      <c r="AN12" s="523"/>
      <c r="AO12" s="523"/>
      <c r="AP12" s="523"/>
      <c r="AQ12" s="523"/>
      <c r="AR12" s="523"/>
      <c r="AS12" s="523"/>
      <c r="AT12" s="523"/>
      <c r="AU12" s="523"/>
      <c r="AV12" s="523"/>
      <c r="AW12" s="523"/>
      <c r="AX12" s="523"/>
      <c r="AY12" s="523"/>
      <c r="AZ12" s="523"/>
      <c r="BA12" s="523"/>
    </row>
    <row r="13" spans="1:53" ht="12.75" hidden="1" customHeight="1" outlineLevel="1">
      <c r="A13" s="132" t="s">
        <v>428</v>
      </c>
      <c r="B13" s="300">
        <f t="shared" si="0"/>
        <v>22</v>
      </c>
      <c r="C13" s="454">
        <f t="shared" si="1"/>
        <v>57740</v>
      </c>
      <c r="D13" s="301">
        <f t="shared" si="2"/>
        <v>57810</v>
      </c>
      <c r="E13" s="302">
        <f t="shared" si="3"/>
        <v>70</v>
      </c>
      <c r="F13" s="455">
        <f t="shared" si="4"/>
        <v>57800</v>
      </c>
      <c r="G13" s="213">
        <f t="shared" si="5"/>
        <v>2.75E-2</v>
      </c>
      <c r="H13" s="70">
        <f t="shared" si="6"/>
        <v>56850</v>
      </c>
      <c r="I13" s="456">
        <f t="shared" si="7"/>
        <v>58010</v>
      </c>
      <c r="J13" s="457">
        <f t="shared" si="8"/>
        <v>56850</v>
      </c>
      <c r="K13" s="72">
        <f t="shared" si="9"/>
        <v>56250</v>
      </c>
      <c r="L13" s="73">
        <f t="shared" si="10"/>
        <v>800598555</v>
      </c>
      <c r="M13" s="428">
        <f t="shared" si="11"/>
        <v>1390336</v>
      </c>
      <c r="N13" s="242">
        <f t="shared" si="12"/>
        <v>1717</v>
      </c>
      <c r="O13" s="87">
        <f t="shared" si="13"/>
        <v>45442.687754629631</v>
      </c>
      <c r="P13" s="91">
        <v>12</v>
      </c>
      <c r="Q13" s="248"/>
      <c r="R13" s="279"/>
      <c r="S13" s="257"/>
      <c r="T13" s="276"/>
      <c r="U13" s="247"/>
      <c r="V13" s="205"/>
      <c r="W13" s="167"/>
      <c r="X13" s="168"/>
      <c r="Y13" s="216">
        <f t="shared" ref="Y13" si="20">IFERROR($Z12/($D13*(1+$AB$1)/100),0)</f>
        <v>0</v>
      </c>
      <c r="Z13" s="262">
        <f>IFERROR($D13/100*INT($Y13),"")</f>
        <v>0</v>
      </c>
      <c r="AA13" s="550"/>
      <c r="AB13" s="503"/>
      <c r="AC13" s="486"/>
      <c r="AD13" s="486"/>
      <c r="AE13" s="487"/>
      <c r="AF13" s="487"/>
      <c r="AG13" s="487"/>
      <c r="AH13" s="529"/>
      <c r="AI13" s="522"/>
      <c r="AJ13" s="523"/>
      <c r="AK13" s="523"/>
      <c r="AL13" s="523"/>
      <c r="AM13" s="523"/>
      <c r="AN13" s="523"/>
      <c r="AO13" s="523"/>
      <c r="AP13" s="523"/>
      <c r="AQ13" s="523"/>
      <c r="AR13" s="523"/>
      <c r="AS13" s="523"/>
      <c r="AT13" s="523"/>
      <c r="AU13" s="523"/>
      <c r="AV13" s="523"/>
      <c r="AW13" s="523"/>
      <c r="AX13" s="523"/>
      <c r="AY13" s="523"/>
      <c r="AZ13" s="523"/>
      <c r="BA13" s="523"/>
    </row>
    <row r="14" spans="1:53" ht="12.75" hidden="1" customHeight="1" outlineLevel="1">
      <c r="A14" s="133" t="s">
        <v>531</v>
      </c>
      <c r="B14" s="295">
        <f t="shared" si="0"/>
        <v>4000</v>
      </c>
      <c r="C14" s="296">
        <f t="shared" si="1"/>
        <v>49.43</v>
      </c>
      <c r="D14" s="444">
        <f t="shared" si="2"/>
        <v>49.45</v>
      </c>
      <c r="E14" s="273">
        <f t="shared" si="3"/>
        <v>23</v>
      </c>
      <c r="F14" s="445">
        <f t="shared" si="4"/>
        <v>49.45</v>
      </c>
      <c r="G14" s="211">
        <f t="shared" si="5"/>
        <v>1.3500000000000002E-2</v>
      </c>
      <c r="H14" s="66">
        <f t="shared" si="6"/>
        <v>48.79</v>
      </c>
      <c r="I14" s="446">
        <f t="shared" si="7"/>
        <v>50.3</v>
      </c>
      <c r="J14" s="447">
        <f t="shared" si="8"/>
        <v>48.3</v>
      </c>
      <c r="K14" s="62">
        <f t="shared" si="9"/>
        <v>48.79</v>
      </c>
      <c r="L14" s="69">
        <f t="shared" si="10"/>
        <v>976989</v>
      </c>
      <c r="M14" s="426">
        <f t="shared" si="11"/>
        <v>1977329</v>
      </c>
      <c r="N14" s="238">
        <f t="shared" si="12"/>
        <v>905</v>
      </c>
      <c r="O14" s="84">
        <f t="shared" si="13"/>
        <v>45442.708437499998</v>
      </c>
      <c r="P14" s="92">
        <v>13</v>
      </c>
      <c r="Q14" s="249"/>
      <c r="R14" s="280"/>
      <c r="S14" s="256"/>
      <c r="T14" s="277"/>
      <c r="U14" s="246"/>
      <c r="V14" s="204"/>
      <c r="W14" s="419"/>
      <c r="X14" s="420"/>
      <c r="Y14" s="421">
        <f t="shared" ref="Y14" si="21">IFERROR(IF($AA$1&lt;1000,INT($AA$1/(D17/100)),100),100)</f>
        <v>100</v>
      </c>
      <c r="Z14" s="422">
        <f>IFERROR($C14*(1-$AB$1)/100*$Y14,"")</f>
        <v>49.425057000000002</v>
      </c>
      <c r="AA14" s="547">
        <f>IFERROR($Z14-$Z15,"")</f>
        <v>49.425057000000002</v>
      </c>
      <c r="AB14" s="504"/>
      <c r="AC14" s="489"/>
      <c r="AD14" s="489"/>
      <c r="AE14" s="490"/>
      <c r="AF14" s="490"/>
      <c r="AG14" s="490"/>
      <c r="AH14" s="529"/>
      <c r="AI14" s="522"/>
      <c r="AJ14" s="523"/>
      <c r="AK14" s="523"/>
      <c r="AL14" s="523"/>
      <c r="AM14" s="523"/>
      <c r="AN14" s="522"/>
      <c r="AO14" s="522"/>
      <c r="AP14" s="522"/>
      <c r="AQ14" s="523"/>
      <c r="AR14" s="523"/>
      <c r="AS14" s="523"/>
      <c r="AT14" s="523"/>
      <c r="AU14" s="523"/>
      <c r="AV14" s="523"/>
      <c r="AW14" s="523"/>
      <c r="AX14" s="523"/>
      <c r="AY14" s="523"/>
      <c r="AZ14" s="523"/>
      <c r="BA14" s="523"/>
    </row>
    <row r="15" spans="1:53" ht="12.75" hidden="1" customHeight="1" outlineLevel="1">
      <c r="A15" s="105" t="s">
        <v>585</v>
      </c>
      <c r="B15" s="268">
        <f t="shared" si="0"/>
        <v>0</v>
      </c>
      <c r="C15" s="448">
        <f t="shared" si="1"/>
        <v>0</v>
      </c>
      <c r="D15" s="297">
        <f t="shared" si="2"/>
        <v>0</v>
      </c>
      <c r="E15" s="298">
        <f t="shared" si="3"/>
        <v>0</v>
      </c>
      <c r="F15" s="449">
        <f t="shared" si="4"/>
        <v>0</v>
      </c>
      <c r="G15" s="293">
        <f t="shared" si="5"/>
        <v>0</v>
      </c>
      <c r="H15" s="120">
        <f t="shared" si="6"/>
        <v>0</v>
      </c>
      <c r="I15" s="450">
        <f t="shared" si="7"/>
        <v>0</v>
      </c>
      <c r="J15" s="451">
        <f t="shared" si="8"/>
        <v>0</v>
      </c>
      <c r="K15" s="121">
        <f t="shared" si="9"/>
        <v>0</v>
      </c>
      <c r="L15" s="122">
        <f t="shared" si="10"/>
        <v>0</v>
      </c>
      <c r="M15" s="427">
        <f t="shared" si="11"/>
        <v>0</v>
      </c>
      <c r="N15" s="243">
        <f t="shared" si="12"/>
        <v>0</v>
      </c>
      <c r="O15" s="236">
        <f t="shared" si="13"/>
        <v>0</v>
      </c>
      <c r="P15" s="91">
        <v>14</v>
      </c>
      <c r="Q15" s="248"/>
      <c r="R15" s="279"/>
      <c r="S15" s="257"/>
      <c r="T15" s="276"/>
      <c r="U15" s="247"/>
      <c r="V15" s="205"/>
      <c r="W15" s="127"/>
      <c r="X15" s="156"/>
      <c r="Y15" s="152">
        <f t="shared" ref="Y15" si="22">IFERROR(INT($Z14/($D15*(1+$AB$1)/100)),0)</f>
        <v>0</v>
      </c>
      <c r="Z15" s="260">
        <f>IFERROR($D15/100*INT($Y15),"")</f>
        <v>0</v>
      </c>
      <c r="AA15" s="548"/>
      <c r="AB15" s="503"/>
      <c r="AC15" s="486"/>
      <c r="AD15" s="486"/>
      <c r="AE15" s="487"/>
      <c r="AF15" s="487"/>
      <c r="AG15" s="487"/>
      <c r="AH15" s="529"/>
      <c r="AI15" s="522"/>
      <c r="AJ15" s="523"/>
      <c r="AK15" s="523"/>
      <c r="AL15" s="523"/>
      <c r="AM15" s="523"/>
      <c r="AN15" s="523"/>
      <c r="AO15" s="523"/>
      <c r="AP15" s="523"/>
      <c r="AQ15" s="523"/>
      <c r="AR15" s="523"/>
      <c r="AS15" s="523"/>
      <c r="AT15" s="523"/>
      <c r="AU15" s="523"/>
      <c r="AV15" s="523"/>
      <c r="AW15" s="523"/>
      <c r="AX15" s="523"/>
      <c r="AY15" s="523"/>
      <c r="AZ15" s="523"/>
      <c r="BA15" s="523"/>
    </row>
    <row r="16" spans="1:53" ht="12.75" hidden="1" customHeight="1" outlineLevel="1">
      <c r="A16" s="104" t="s">
        <v>583</v>
      </c>
      <c r="B16" s="295">
        <f t="shared" si="0"/>
        <v>0</v>
      </c>
      <c r="C16" s="296">
        <f t="shared" si="1"/>
        <v>0</v>
      </c>
      <c r="D16" s="452">
        <f t="shared" si="2"/>
        <v>0</v>
      </c>
      <c r="E16" s="299">
        <f t="shared" si="3"/>
        <v>0</v>
      </c>
      <c r="F16" s="453">
        <f t="shared" si="4"/>
        <v>0</v>
      </c>
      <c r="G16" s="211">
        <f t="shared" si="5"/>
        <v>0</v>
      </c>
      <c r="H16" s="64">
        <f t="shared" si="6"/>
        <v>0</v>
      </c>
      <c r="I16" s="458">
        <f t="shared" si="7"/>
        <v>0</v>
      </c>
      <c r="J16" s="458">
        <f t="shared" si="8"/>
        <v>0</v>
      </c>
      <c r="K16" s="59">
        <f t="shared" si="9"/>
        <v>0</v>
      </c>
      <c r="L16" s="75">
        <f t="shared" si="10"/>
        <v>0</v>
      </c>
      <c r="M16" s="429">
        <f t="shared" si="11"/>
        <v>0</v>
      </c>
      <c r="N16" s="241">
        <f t="shared" si="12"/>
        <v>0</v>
      </c>
      <c r="O16" s="235">
        <f t="shared" si="13"/>
        <v>0</v>
      </c>
      <c r="P16" s="92">
        <v>15</v>
      </c>
      <c r="Q16" s="249"/>
      <c r="R16" s="280"/>
      <c r="S16" s="256"/>
      <c r="T16" s="277"/>
      <c r="U16" s="246"/>
      <c r="V16" s="204"/>
      <c r="W16" s="208"/>
      <c r="X16" s="158"/>
      <c r="Y16" s="153">
        <f t="shared" si="14"/>
        <v>0</v>
      </c>
      <c r="Z16" s="261">
        <f>IFERROR($C16*(1-$AB$1)/100*INT($Y16),"")</f>
        <v>0</v>
      </c>
      <c r="AA16" s="549">
        <f>IFERROR($Z16-$Z17,"")</f>
        <v>0</v>
      </c>
      <c r="AB16" s="504"/>
      <c r="AC16" s="489"/>
      <c r="AD16" s="489"/>
      <c r="AE16" s="490"/>
      <c r="AF16" s="490"/>
      <c r="AG16" s="490"/>
      <c r="AH16" s="529"/>
      <c r="AI16" s="522"/>
      <c r="AJ16" s="523"/>
      <c r="AK16" s="523"/>
      <c r="AL16" s="523"/>
      <c r="AM16" s="523"/>
      <c r="AN16" s="523"/>
      <c r="AO16" s="523"/>
      <c r="AP16" s="523"/>
      <c r="AQ16" s="523"/>
      <c r="AR16" s="523"/>
      <c r="AS16" s="523"/>
      <c r="AT16" s="523"/>
      <c r="AU16" s="523"/>
      <c r="AV16" s="523"/>
      <c r="AW16" s="523"/>
      <c r="AX16" s="523"/>
      <c r="AY16" s="523"/>
      <c r="AZ16" s="523"/>
      <c r="BA16" s="523"/>
    </row>
    <row r="17" spans="1:53" ht="12.75" hidden="1" customHeight="1" outlineLevel="1">
      <c r="A17" s="132" t="s">
        <v>529</v>
      </c>
      <c r="B17" s="300">
        <f t="shared" si="0"/>
        <v>17420</v>
      </c>
      <c r="C17" s="454">
        <f t="shared" si="1"/>
        <v>57950</v>
      </c>
      <c r="D17" s="301">
        <f t="shared" si="2"/>
        <v>58200</v>
      </c>
      <c r="E17" s="302">
        <f t="shared" si="3"/>
        <v>2500</v>
      </c>
      <c r="F17" s="455">
        <f t="shared" si="4"/>
        <v>57990</v>
      </c>
      <c r="G17" s="213">
        <f t="shared" si="5"/>
        <v>2.3399999999999997E-2</v>
      </c>
      <c r="H17" s="70">
        <f t="shared" si="6"/>
        <v>57400</v>
      </c>
      <c r="I17" s="456">
        <f t="shared" si="7"/>
        <v>58290</v>
      </c>
      <c r="J17" s="457">
        <f t="shared" si="8"/>
        <v>57050</v>
      </c>
      <c r="K17" s="72">
        <f t="shared" si="9"/>
        <v>56660</v>
      </c>
      <c r="L17" s="73">
        <f t="shared" si="10"/>
        <v>8510289534</v>
      </c>
      <c r="M17" s="428">
        <f t="shared" si="11"/>
        <v>14781787</v>
      </c>
      <c r="N17" s="242">
        <f t="shared" si="12"/>
        <v>3674</v>
      </c>
      <c r="O17" s="87">
        <f t="shared" si="13"/>
        <v>45442.708437499998</v>
      </c>
      <c r="P17" s="166">
        <v>16</v>
      </c>
      <c r="Q17" s="248"/>
      <c r="R17" s="279"/>
      <c r="S17" s="257"/>
      <c r="T17" s="276"/>
      <c r="U17" s="247"/>
      <c r="V17" s="205"/>
      <c r="W17" s="167"/>
      <c r="X17" s="168"/>
      <c r="Y17" s="216">
        <f t="shared" ref="Y17" si="23">IFERROR($Z16/($D17*(1+$AB$1)/100),0)</f>
        <v>0</v>
      </c>
      <c r="Z17" s="262">
        <f>IFERROR($D17/100*INT($Y17),"")</f>
        <v>0</v>
      </c>
      <c r="AA17" s="550"/>
      <c r="AB17" s="503"/>
      <c r="AC17" s="486"/>
      <c r="AD17" s="486"/>
      <c r="AE17" s="487"/>
      <c r="AF17" s="487"/>
      <c r="AG17" s="487"/>
      <c r="AH17" s="529"/>
      <c r="AI17" s="522"/>
      <c r="AJ17" s="523"/>
      <c r="AK17" s="523"/>
      <c r="AL17" s="523"/>
      <c r="AM17" s="523"/>
      <c r="AN17" s="523"/>
      <c r="AO17" s="527"/>
      <c r="AP17" s="523"/>
      <c r="AQ17" s="523"/>
      <c r="AR17" s="523"/>
      <c r="AS17" s="523"/>
      <c r="AT17" s="523"/>
      <c r="AU17" s="523"/>
      <c r="AV17" s="523"/>
      <c r="AW17" s="523"/>
      <c r="AX17" s="523"/>
      <c r="AY17" s="523"/>
      <c r="AZ17" s="523"/>
      <c r="BA17" s="523"/>
    </row>
    <row r="18" spans="1:53" ht="12.75" hidden="1" customHeight="1" outlineLevel="1">
      <c r="A18" s="133" t="s">
        <v>430</v>
      </c>
      <c r="B18" s="295">
        <f t="shared" si="0"/>
        <v>1014</v>
      </c>
      <c r="C18" s="296">
        <f t="shared" si="1"/>
        <v>49.3</v>
      </c>
      <c r="D18" s="444">
        <f t="shared" si="2"/>
        <v>49.62</v>
      </c>
      <c r="E18" s="273">
        <f t="shared" si="3"/>
        <v>780</v>
      </c>
      <c r="F18" s="445">
        <f t="shared" si="4"/>
        <v>49.36</v>
      </c>
      <c r="G18" s="211">
        <f t="shared" si="5"/>
        <v>1.77E-2</v>
      </c>
      <c r="H18" s="106">
        <f t="shared" si="6"/>
        <v>48.3</v>
      </c>
      <c r="I18" s="462">
        <f t="shared" si="7"/>
        <v>50.3</v>
      </c>
      <c r="J18" s="463">
        <f t="shared" si="8"/>
        <v>48.3</v>
      </c>
      <c r="K18" s="107">
        <f t="shared" si="9"/>
        <v>48.499000000000002</v>
      </c>
      <c r="L18" s="108">
        <f t="shared" si="10"/>
        <v>329629</v>
      </c>
      <c r="M18" s="432">
        <f t="shared" si="11"/>
        <v>668038</v>
      </c>
      <c r="N18" s="238">
        <f t="shared" si="12"/>
        <v>695</v>
      </c>
      <c r="O18" s="84">
        <f t="shared" si="13"/>
        <v>45442.6875462963</v>
      </c>
      <c r="P18" s="92">
        <v>17</v>
      </c>
      <c r="Q18" s="249"/>
      <c r="R18" s="280"/>
      <c r="S18" s="256"/>
      <c r="T18" s="277"/>
      <c r="U18" s="246"/>
      <c r="V18" s="204"/>
      <c r="W18" s="419"/>
      <c r="X18" s="420"/>
      <c r="Y18" s="421">
        <f t="shared" ref="Y18" si="24">IFERROR(IF($AA$1&lt;1000,INT($AA$1/(D21/100)),100),100)</f>
        <v>100</v>
      </c>
      <c r="Z18" s="422">
        <f>IFERROR($C18*(1-$AB$1)/100*$Y18,"")</f>
        <v>49.295069999999996</v>
      </c>
      <c r="AA18" s="547">
        <f>IFERROR($Z18-$Z19,"")</f>
        <v>7.1570000000001244E-2</v>
      </c>
      <c r="AB18" s="504"/>
      <c r="AC18" s="489"/>
      <c r="AD18" s="489"/>
      <c r="AE18" s="490"/>
      <c r="AF18" s="490"/>
      <c r="AG18" s="490"/>
      <c r="AH18" s="529"/>
      <c r="AI18" s="522"/>
      <c r="AJ18" s="523"/>
      <c r="AK18" s="523"/>
      <c r="AL18" s="523"/>
      <c r="AM18" s="523"/>
      <c r="AN18" s="523"/>
      <c r="AO18" s="523"/>
      <c r="AP18" s="523"/>
      <c r="AQ18" s="523"/>
      <c r="AR18" s="523"/>
      <c r="AS18" s="523"/>
      <c r="AT18" s="523"/>
      <c r="AU18" s="523"/>
      <c r="AV18" s="523"/>
      <c r="AW18" s="523"/>
      <c r="AX18" s="523"/>
      <c r="AY18" s="523"/>
      <c r="AZ18" s="523"/>
      <c r="BA18" s="523"/>
    </row>
    <row r="19" spans="1:53" ht="12.75" hidden="1" customHeight="1" outlineLevel="1">
      <c r="A19" s="105" t="s">
        <v>14</v>
      </c>
      <c r="B19" s="268">
        <f t="shared" si="0"/>
        <v>1000</v>
      </c>
      <c r="C19" s="448">
        <f t="shared" si="1"/>
        <v>57.81</v>
      </c>
      <c r="D19" s="297">
        <f t="shared" si="2"/>
        <v>57.91</v>
      </c>
      <c r="E19" s="298">
        <f t="shared" si="3"/>
        <v>5101</v>
      </c>
      <c r="F19" s="449">
        <f t="shared" si="4"/>
        <v>57.91</v>
      </c>
      <c r="G19" s="293">
        <f t="shared" si="5"/>
        <v>1.6799999999999999E-2</v>
      </c>
      <c r="H19" s="423">
        <f t="shared" si="6"/>
        <v>56.8</v>
      </c>
      <c r="I19" s="464">
        <f t="shared" si="7"/>
        <v>58.48</v>
      </c>
      <c r="J19" s="465">
        <f t="shared" si="8"/>
        <v>56.8</v>
      </c>
      <c r="K19" s="424">
        <f t="shared" si="9"/>
        <v>56.95</v>
      </c>
      <c r="L19" s="425">
        <f t="shared" si="10"/>
        <v>80716463</v>
      </c>
      <c r="M19" s="433">
        <f t="shared" si="11"/>
        <v>139337246</v>
      </c>
      <c r="N19" s="243">
        <f t="shared" si="12"/>
        <v>63953</v>
      </c>
      <c r="O19" s="236">
        <f t="shared" si="13"/>
        <v>45442.687557870369</v>
      </c>
      <c r="P19" s="91">
        <v>18</v>
      </c>
      <c r="Q19" s="248"/>
      <c r="R19" s="279"/>
      <c r="S19" s="257"/>
      <c r="T19" s="276"/>
      <c r="U19" s="247"/>
      <c r="V19" s="205"/>
      <c r="W19" s="127"/>
      <c r="X19" s="156"/>
      <c r="Y19" s="152">
        <f t="shared" ref="Y19" si="25">IFERROR(INT($Z18/($D19*(1+$AB$1)/100)),0)</f>
        <v>85</v>
      </c>
      <c r="Z19" s="260">
        <f>IFERROR($D19/100*INT($Y19),"")</f>
        <v>49.223499999999994</v>
      </c>
      <c r="AA19" s="548"/>
      <c r="AB19" s="503"/>
      <c r="AC19" s="486"/>
      <c r="AD19" s="486"/>
      <c r="AE19" s="487"/>
      <c r="AF19" s="487"/>
      <c r="AG19" s="487"/>
      <c r="AH19" s="529"/>
      <c r="AI19" s="522"/>
      <c r="AJ19" s="523"/>
      <c r="AK19" s="523"/>
      <c r="AL19" s="523"/>
      <c r="AM19" s="523"/>
      <c r="AN19" s="523"/>
      <c r="AO19" s="523"/>
      <c r="AP19" s="523"/>
      <c r="AQ19" s="523"/>
      <c r="AR19" s="523"/>
      <c r="AS19" s="523"/>
      <c r="AT19" s="523"/>
      <c r="AU19" s="523"/>
      <c r="AV19" s="523"/>
      <c r="AW19" s="523"/>
      <c r="AX19" s="523"/>
      <c r="AY19" s="523"/>
      <c r="AZ19" s="523"/>
      <c r="BA19" s="523"/>
    </row>
    <row r="20" spans="1:53" ht="12.75" hidden="1" customHeight="1" outlineLevel="1">
      <c r="A20" s="104" t="s">
        <v>15</v>
      </c>
      <c r="B20" s="295">
        <f t="shared" si="0"/>
        <v>148278</v>
      </c>
      <c r="C20" s="296">
        <f t="shared" si="1"/>
        <v>56</v>
      </c>
      <c r="D20" s="452">
        <f t="shared" si="2"/>
        <v>56.4</v>
      </c>
      <c r="E20" s="299">
        <f t="shared" si="3"/>
        <v>29298</v>
      </c>
      <c r="F20" s="453">
        <f t="shared" si="4"/>
        <v>56</v>
      </c>
      <c r="G20" s="211">
        <f t="shared" si="5"/>
        <v>2.3900000000000001E-2</v>
      </c>
      <c r="H20" s="109">
        <f t="shared" si="6"/>
        <v>56.37</v>
      </c>
      <c r="I20" s="466">
        <f t="shared" si="7"/>
        <v>56.8</v>
      </c>
      <c r="J20" s="467">
        <f t="shared" si="8"/>
        <v>56</v>
      </c>
      <c r="K20" s="110">
        <f t="shared" si="9"/>
        <v>54.69</v>
      </c>
      <c r="L20" s="111">
        <f t="shared" si="10"/>
        <v>33172825</v>
      </c>
      <c r="M20" s="434">
        <f t="shared" si="11"/>
        <v>58882836</v>
      </c>
      <c r="N20" s="241">
        <f t="shared" si="12"/>
        <v>13138</v>
      </c>
      <c r="O20" s="235">
        <f t="shared" si="13"/>
        <v>45442.687731481485</v>
      </c>
      <c r="P20" s="92">
        <v>19</v>
      </c>
      <c r="Q20" s="249"/>
      <c r="R20" s="280"/>
      <c r="S20" s="256"/>
      <c r="T20" s="277"/>
      <c r="U20" s="246"/>
      <c r="V20" s="204"/>
      <c r="W20" s="208"/>
      <c r="X20" s="157"/>
      <c r="Y20" s="153">
        <f t="shared" si="14"/>
        <v>85</v>
      </c>
      <c r="Z20" s="261">
        <f>IFERROR($C20*(1-$AB$1)/100*INT($Y20),"")</f>
        <v>47.595239999999997</v>
      </c>
      <c r="AA20" s="549">
        <f>IFERROR($Z20-$Z21,"")</f>
        <v>47.595239999999997</v>
      </c>
      <c r="AB20" s="504"/>
      <c r="AC20" s="489"/>
      <c r="AD20" s="489"/>
      <c r="AE20" s="490"/>
      <c r="AF20" s="490"/>
      <c r="AG20" s="490"/>
      <c r="AH20" s="529"/>
      <c r="AI20" s="522"/>
      <c r="AJ20" s="523"/>
      <c r="AK20" s="523"/>
      <c r="AL20" s="523"/>
      <c r="AM20" s="523"/>
      <c r="AN20" s="523"/>
      <c r="AO20" s="523"/>
      <c r="AP20" s="523"/>
      <c r="AQ20" s="523"/>
      <c r="AR20" s="523"/>
      <c r="AS20" s="523"/>
      <c r="AT20" s="523"/>
      <c r="AU20" s="523"/>
      <c r="AV20" s="523"/>
      <c r="AW20" s="523"/>
      <c r="AX20" s="523"/>
      <c r="AY20" s="523"/>
      <c r="AZ20" s="523"/>
      <c r="BA20" s="523"/>
    </row>
    <row r="21" spans="1:53" ht="12.75" hidden="1" customHeight="1" outlineLevel="1">
      <c r="A21" s="132" t="s">
        <v>429</v>
      </c>
      <c r="B21" s="300">
        <f t="shared" si="0"/>
        <v>0</v>
      </c>
      <c r="C21" s="454">
        <f t="shared" si="1"/>
        <v>0</v>
      </c>
      <c r="D21" s="301">
        <f t="shared" si="2"/>
        <v>0</v>
      </c>
      <c r="E21" s="302">
        <f t="shared" si="3"/>
        <v>0</v>
      </c>
      <c r="F21" s="455">
        <f t="shared" si="4"/>
        <v>0</v>
      </c>
      <c r="G21" s="213">
        <f t="shared" si="5"/>
        <v>0</v>
      </c>
      <c r="H21" s="163">
        <f t="shared" si="6"/>
        <v>0</v>
      </c>
      <c r="I21" s="468">
        <f t="shared" si="7"/>
        <v>0</v>
      </c>
      <c r="J21" s="469">
        <f t="shared" si="8"/>
        <v>0</v>
      </c>
      <c r="K21" s="164">
        <f t="shared" si="9"/>
        <v>0</v>
      </c>
      <c r="L21" s="165">
        <f t="shared" si="10"/>
        <v>0</v>
      </c>
      <c r="M21" s="435">
        <f t="shared" si="11"/>
        <v>0</v>
      </c>
      <c r="N21" s="242">
        <f t="shared" si="12"/>
        <v>0</v>
      </c>
      <c r="O21" s="87">
        <f t="shared" si="13"/>
        <v>0</v>
      </c>
      <c r="P21" s="166">
        <v>20</v>
      </c>
      <c r="Q21" s="248"/>
      <c r="R21" s="279"/>
      <c r="S21" s="257"/>
      <c r="T21" s="276"/>
      <c r="U21" s="247"/>
      <c r="V21" s="205"/>
      <c r="W21" s="167"/>
      <c r="X21" s="168"/>
      <c r="Y21" s="216">
        <f t="shared" ref="Y21" si="26">IFERROR($Z20/($D21*(1+$AB$1)/100),0)</f>
        <v>0</v>
      </c>
      <c r="Z21" s="262">
        <f>IFERROR($D21/100*INT($Y21),"")</f>
        <v>0</v>
      </c>
      <c r="AA21" s="550"/>
      <c r="AB21" s="503"/>
      <c r="AC21" s="486"/>
      <c r="AD21" s="486"/>
      <c r="AE21" s="487"/>
      <c r="AF21" s="487"/>
      <c r="AG21" s="487"/>
      <c r="AH21" s="529"/>
      <c r="AI21" s="522"/>
      <c r="AJ21" s="523"/>
      <c r="AK21" s="523"/>
      <c r="AL21" s="523"/>
      <c r="AM21" s="523"/>
      <c r="AN21" s="523"/>
      <c r="AO21" s="523"/>
      <c r="AP21" s="523"/>
      <c r="AQ21" s="523"/>
      <c r="AR21" s="523"/>
      <c r="AS21" s="523"/>
      <c r="AT21" s="523"/>
      <c r="AU21" s="523"/>
      <c r="AV21" s="523"/>
      <c r="AW21" s="523"/>
      <c r="AX21" s="523"/>
      <c r="AY21" s="523"/>
      <c r="AZ21" s="523"/>
      <c r="BA21" s="523"/>
    </row>
    <row r="22" spans="1:53" ht="12.75" hidden="1" customHeight="1" outlineLevel="1">
      <c r="A22" s="133" t="s">
        <v>531</v>
      </c>
      <c r="B22" s="295">
        <f t="shared" si="0"/>
        <v>4000</v>
      </c>
      <c r="C22" s="296">
        <f t="shared" si="1"/>
        <v>49.43</v>
      </c>
      <c r="D22" s="444">
        <f t="shared" si="2"/>
        <v>49.45</v>
      </c>
      <c r="E22" s="273">
        <f t="shared" si="3"/>
        <v>23</v>
      </c>
      <c r="F22" s="445">
        <f t="shared" si="4"/>
        <v>49.45</v>
      </c>
      <c r="G22" s="211">
        <f t="shared" si="5"/>
        <v>1.3500000000000002E-2</v>
      </c>
      <c r="H22" s="106">
        <f t="shared" si="6"/>
        <v>48.79</v>
      </c>
      <c r="I22" s="462">
        <f t="shared" si="7"/>
        <v>50.3</v>
      </c>
      <c r="J22" s="463">
        <f t="shared" si="8"/>
        <v>48.3</v>
      </c>
      <c r="K22" s="107">
        <f t="shared" si="9"/>
        <v>48.79</v>
      </c>
      <c r="L22" s="108">
        <f t="shared" si="10"/>
        <v>976989</v>
      </c>
      <c r="M22" s="436">
        <f t="shared" si="11"/>
        <v>1977329</v>
      </c>
      <c r="N22" s="238">
        <f t="shared" si="12"/>
        <v>905</v>
      </c>
      <c r="O22" s="84">
        <f t="shared" si="13"/>
        <v>45442.708437499998</v>
      </c>
      <c r="P22" s="92">
        <v>21</v>
      </c>
      <c r="Q22" s="249"/>
      <c r="R22" s="280"/>
      <c r="S22" s="256"/>
      <c r="T22" s="277"/>
      <c r="U22" s="246"/>
      <c r="V22" s="204"/>
      <c r="W22" s="208"/>
      <c r="X22" s="157"/>
      <c r="Y22" s="154">
        <f t="shared" ref="Y22" si="27">IFERROR(IF($AA$1&lt;1000,INT($AA$1/(D25/100)),100),100)</f>
        <v>100</v>
      </c>
      <c r="Z22" s="259">
        <f>IFERROR($C22*(1-$AB$1)/100*$Y22,"")</f>
        <v>49.425057000000002</v>
      </c>
      <c r="AA22" s="551">
        <f>IFERROR($Z22-$Z23,"")</f>
        <v>0.49305700000000741</v>
      </c>
      <c r="AB22" s="504"/>
      <c r="AC22" s="489"/>
      <c r="AD22" s="489"/>
      <c r="AE22" s="490"/>
      <c r="AF22" s="490"/>
      <c r="AG22" s="490"/>
      <c r="AH22" s="529"/>
      <c r="AI22" s="522"/>
      <c r="AJ22" s="523"/>
      <c r="AK22" s="523"/>
      <c r="AL22" s="523"/>
      <c r="AM22" s="523"/>
      <c r="AN22" s="523"/>
      <c r="AO22" s="523"/>
      <c r="AP22" s="523"/>
      <c r="AQ22" s="523"/>
      <c r="AR22" s="523"/>
      <c r="AS22" s="523"/>
      <c r="AT22" s="523"/>
      <c r="AU22" s="523"/>
      <c r="AV22" s="523"/>
      <c r="AW22" s="523"/>
      <c r="AX22" s="523"/>
      <c r="AY22" s="523"/>
      <c r="AZ22" s="523"/>
      <c r="BA22" s="523"/>
    </row>
    <row r="23" spans="1:53" ht="12.75" hidden="1" customHeight="1" outlineLevel="1">
      <c r="A23" s="105" t="s">
        <v>567</v>
      </c>
      <c r="B23" s="268">
        <f t="shared" si="0"/>
        <v>109890</v>
      </c>
      <c r="C23" s="448">
        <f t="shared" si="1"/>
        <v>91</v>
      </c>
      <c r="D23" s="297">
        <f t="shared" si="2"/>
        <v>94.1</v>
      </c>
      <c r="E23" s="298">
        <f t="shared" si="3"/>
        <v>1238</v>
      </c>
      <c r="F23" s="449">
        <f t="shared" si="4"/>
        <v>93.28</v>
      </c>
      <c r="G23" s="293">
        <f t="shared" si="5"/>
        <v>3.0000000000000001E-3</v>
      </c>
      <c r="H23" s="423">
        <f t="shared" si="6"/>
        <v>93</v>
      </c>
      <c r="I23" s="464">
        <f t="shared" si="7"/>
        <v>95</v>
      </c>
      <c r="J23" s="465">
        <f t="shared" si="8"/>
        <v>92.83</v>
      </c>
      <c r="K23" s="424">
        <f t="shared" si="9"/>
        <v>93</v>
      </c>
      <c r="L23" s="425">
        <f t="shared" si="10"/>
        <v>44561</v>
      </c>
      <c r="M23" s="437">
        <f t="shared" si="11"/>
        <v>47770</v>
      </c>
      <c r="N23" s="239">
        <f t="shared" si="12"/>
        <v>32</v>
      </c>
      <c r="O23" s="85">
        <f t="shared" si="13"/>
        <v>45442.638680555552</v>
      </c>
      <c r="P23" s="91">
        <v>22</v>
      </c>
      <c r="Q23" s="248"/>
      <c r="R23" s="279"/>
      <c r="S23" s="257"/>
      <c r="T23" s="276"/>
      <c r="U23" s="247"/>
      <c r="V23" s="205"/>
      <c r="W23" s="127"/>
      <c r="X23" s="156"/>
      <c r="Y23" s="152">
        <f t="shared" ref="Y23" si="28">IFERROR(INT($Z22/($D23*(1+$AB$1)/100)),0)</f>
        <v>52</v>
      </c>
      <c r="Z23" s="260">
        <f>IFERROR($D23/100*INT($Y23),"")</f>
        <v>48.931999999999995</v>
      </c>
      <c r="AA23" s="548"/>
      <c r="AB23" s="503"/>
      <c r="AC23" s="486"/>
      <c r="AD23" s="486"/>
      <c r="AE23" s="487"/>
      <c r="AF23" s="487"/>
      <c r="AG23" s="487"/>
      <c r="AH23" s="529"/>
      <c r="AI23" s="522"/>
      <c r="AJ23" s="523"/>
      <c r="AK23" s="523"/>
      <c r="AL23" s="523"/>
      <c r="AM23" s="523"/>
      <c r="AN23" s="523"/>
      <c r="AO23" s="523"/>
      <c r="AP23" s="523"/>
      <c r="AQ23" s="523"/>
      <c r="AR23" s="523"/>
      <c r="AS23" s="523"/>
      <c r="AT23" s="523"/>
      <c r="AU23" s="523"/>
      <c r="AV23" s="523"/>
      <c r="AW23" s="523"/>
      <c r="AX23" s="523"/>
      <c r="AY23" s="523"/>
      <c r="AZ23" s="523"/>
      <c r="BA23" s="523"/>
    </row>
    <row r="24" spans="1:53" ht="12.75" hidden="1" customHeight="1" outlineLevel="1">
      <c r="A24" s="104" t="s">
        <v>566</v>
      </c>
      <c r="B24" s="295">
        <f t="shared" si="0"/>
        <v>93469</v>
      </c>
      <c r="C24" s="296">
        <f t="shared" si="1"/>
        <v>89.43</v>
      </c>
      <c r="D24" s="452">
        <f t="shared" si="2"/>
        <v>90.7</v>
      </c>
      <c r="E24" s="299">
        <f t="shared" si="3"/>
        <v>100000</v>
      </c>
      <c r="F24" s="453">
        <f t="shared" si="4"/>
        <v>89.43</v>
      </c>
      <c r="G24" s="211">
        <f t="shared" si="5"/>
        <v>-6.3E-3</v>
      </c>
      <c r="H24" s="106">
        <f t="shared" si="6"/>
        <v>90</v>
      </c>
      <c r="I24" s="458">
        <f t="shared" si="7"/>
        <v>90.9</v>
      </c>
      <c r="J24" s="463">
        <f t="shared" si="8"/>
        <v>89.43</v>
      </c>
      <c r="K24" s="107">
        <f t="shared" si="9"/>
        <v>90</v>
      </c>
      <c r="L24" s="108">
        <f t="shared" si="10"/>
        <v>1544257</v>
      </c>
      <c r="M24" s="438">
        <f t="shared" si="11"/>
        <v>1711026</v>
      </c>
      <c r="N24" s="238">
        <f t="shared" si="12"/>
        <v>77</v>
      </c>
      <c r="O24" s="84">
        <f t="shared" si="13"/>
        <v>45442.688460648147</v>
      </c>
      <c r="P24" s="92">
        <v>23</v>
      </c>
      <c r="Q24" s="249"/>
      <c r="R24" s="280"/>
      <c r="S24" s="256"/>
      <c r="T24" s="277"/>
      <c r="U24" s="246"/>
      <c r="V24" s="204"/>
      <c r="W24" s="405"/>
      <c r="X24" s="158"/>
      <c r="Y24" s="153">
        <f t="shared" si="14"/>
        <v>52</v>
      </c>
      <c r="Z24" s="261">
        <f>IFERROR($C24*(1-$AB$1)/100*INT($Y24),"")</f>
        <v>46.498949639999999</v>
      </c>
      <c r="AA24" s="549">
        <f>IFERROR($Z24-$Z25,"")</f>
        <v>46.498949639999999</v>
      </c>
      <c r="AB24" s="504"/>
      <c r="AC24" s="489"/>
      <c r="AD24" s="489"/>
      <c r="AE24" s="490"/>
      <c r="AF24" s="490"/>
      <c r="AG24" s="490"/>
      <c r="AH24" s="529"/>
      <c r="AI24" s="522"/>
      <c r="AJ24" s="523"/>
      <c r="AK24" s="523"/>
      <c r="AL24" s="523"/>
      <c r="AM24" s="523"/>
      <c r="AN24" s="523"/>
      <c r="AO24" s="523"/>
      <c r="AP24" s="523"/>
      <c r="AQ24" s="523"/>
      <c r="AR24" s="523"/>
      <c r="AS24" s="523"/>
      <c r="AT24" s="523"/>
      <c r="AU24" s="523"/>
      <c r="AV24" s="523"/>
      <c r="AW24" s="523"/>
      <c r="AX24" s="523"/>
      <c r="AY24" s="523"/>
      <c r="AZ24" s="523"/>
      <c r="BA24" s="523"/>
    </row>
    <row r="25" spans="1:53" ht="12.75" hidden="1" customHeight="1" outlineLevel="1">
      <c r="A25" s="398" t="s">
        <v>530</v>
      </c>
      <c r="B25" s="399">
        <f t="shared" si="0"/>
        <v>0</v>
      </c>
      <c r="C25" s="470">
        <f t="shared" si="1"/>
        <v>0</v>
      </c>
      <c r="D25" s="400">
        <f t="shared" si="2"/>
        <v>0</v>
      </c>
      <c r="E25" s="401">
        <f t="shared" si="3"/>
        <v>0</v>
      </c>
      <c r="F25" s="471">
        <f t="shared" si="4"/>
        <v>0</v>
      </c>
      <c r="G25" s="361">
        <f t="shared" si="5"/>
        <v>0</v>
      </c>
      <c r="H25" s="402">
        <f t="shared" si="6"/>
        <v>0</v>
      </c>
      <c r="I25" s="472">
        <f t="shared" si="7"/>
        <v>0</v>
      </c>
      <c r="J25" s="473">
        <f t="shared" si="8"/>
        <v>0</v>
      </c>
      <c r="K25" s="403">
        <f t="shared" si="9"/>
        <v>46</v>
      </c>
      <c r="L25" s="404">
        <f t="shared" si="10"/>
        <v>0</v>
      </c>
      <c r="M25" s="439">
        <f t="shared" si="11"/>
        <v>0</v>
      </c>
      <c r="N25" s="244">
        <f t="shared" si="12"/>
        <v>0</v>
      </c>
      <c r="O25" s="175">
        <f t="shared" si="13"/>
        <v>0</v>
      </c>
      <c r="P25" s="176">
        <v>24</v>
      </c>
      <c r="Q25" s="248"/>
      <c r="R25" s="279"/>
      <c r="S25" s="257"/>
      <c r="T25" s="276"/>
      <c r="U25" s="247"/>
      <c r="V25" s="205"/>
      <c r="W25" s="369"/>
      <c r="X25" s="370"/>
      <c r="Y25" s="406">
        <f t="shared" ref="Y25" si="29">IFERROR($Z24/($D25*(1+$AB$1)/100),0)</f>
        <v>0</v>
      </c>
      <c r="Z25" s="407">
        <f>IFERROR($D25/100*INT($Y25),"")</f>
        <v>0</v>
      </c>
      <c r="AA25" s="552"/>
      <c r="AB25" s="521"/>
      <c r="AC25" s="496"/>
      <c r="AD25" s="496"/>
      <c r="AE25" s="497"/>
      <c r="AF25" s="497"/>
      <c r="AG25" s="497"/>
      <c r="AH25" s="529"/>
      <c r="AI25" s="522"/>
      <c r="AJ25" s="523"/>
      <c r="AK25" s="523"/>
      <c r="AL25" s="523"/>
      <c r="AM25" s="523"/>
      <c r="AN25" s="523"/>
      <c r="AO25" s="523"/>
      <c r="AP25" s="523"/>
      <c r="AQ25" s="523"/>
      <c r="AR25" s="523"/>
      <c r="AS25" s="523"/>
      <c r="AT25" s="523"/>
      <c r="AU25" s="523"/>
      <c r="AV25" s="523"/>
      <c r="AW25" s="523"/>
      <c r="AX25" s="523"/>
      <c r="AY25" s="523"/>
      <c r="AZ25" s="523"/>
      <c r="BA25" s="523"/>
    </row>
    <row r="26" spans="1:53" ht="12.75" customHeight="1" collapsed="1">
      <c r="A26" s="418" t="s">
        <v>13</v>
      </c>
      <c r="B26" s="295">
        <f t="shared" si="0"/>
        <v>4508</v>
      </c>
      <c r="C26" s="296">
        <f t="shared" si="1"/>
        <v>68190</v>
      </c>
      <c r="D26" s="296">
        <f t="shared" si="2"/>
        <v>68250</v>
      </c>
      <c r="E26" s="295">
        <f t="shared" si="3"/>
        <v>268</v>
      </c>
      <c r="F26" s="453">
        <f t="shared" si="4"/>
        <v>68200</v>
      </c>
      <c r="G26" s="211">
        <f t="shared" si="5"/>
        <v>1.83E-2</v>
      </c>
      <c r="H26" s="66">
        <f t="shared" si="6"/>
        <v>66520</v>
      </c>
      <c r="I26" s="446">
        <f t="shared" si="7"/>
        <v>68370</v>
      </c>
      <c r="J26" s="447">
        <f t="shared" si="8"/>
        <v>66520</v>
      </c>
      <c r="K26" s="62">
        <f t="shared" si="9"/>
        <v>66970</v>
      </c>
      <c r="L26" s="69">
        <f t="shared" si="10"/>
        <v>138775284024</v>
      </c>
      <c r="M26" s="436">
        <f t="shared" si="11"/>
        <v>204455196</v>
      </c>
      <c r="N26" s="238">
        <f t="shared" si="12"/>
        <v>90191</v>
      </c>
      <c r="O26" s="84">
        <f t="shared" si="13"/>
        <v>45442.687800925924</v>
      </c>
      <c r="P26" s="92">
        <v>25</v>
      </c>
      <c r="Q26" s="249"/>
      <c r="R26" s="278"/>
      <c r="S26" s="256"/>
      <c r="T26" s="281"/>
      <c r="U26" s="246"/>
      <c r="V26" s="482"/>
      <c r="W26" s="208"/>
      <c r="X26" s="157"/>
      <c r="Y26" s="326">
        <v>100</v>
      </c>
      <c r="Z26" s="555">
        <f>F27/F26/100</f>
        <v>1.0291788856304987E-2</v>
      </c>
      <c r="AA26" s="516" t="str">
        <f>IF(V26&lt;&gt;"",($C26*$V26/100)/($D27/100),"")</f>
        <v/>
      </c>
      <c r="AB26" s="502"/>
      <c r="AC26" s="484"/>
      <c r="AD26" s="484"/>
      <c r="AE26" s="485"/>
      <c r="AF26" s="485"/>
      <c r="AG26" s="485"/>
      <c r="AH26" s="529"/>
      <c r="AI26" s="522"/>
      <c r="AJ26" s="523"/>
      <c r="AK26" s="523"/>
      <c r="AL26" s="523"/>
      <c r="AM26" s="523"/>
      <c r="AN26" s="523"/>
      <c r="AO26" s="523"/>
      <c r="AP26" s="523"/>
      <c r="AQ26" s="523"/>
      <c r="AR26" s="523"/>
      <c r="AS26" s="523"/>
      <c r="AT26" s="523"/>
      <c r="AU26" s="523"/>
      <c r="AV26" s="523"/>
      <c r="AW26" s="523"/>
      <c r="AX26" s="523"/>
      <c r="AY26" s="523"/>
      <c r="AZ26" s="523"/>
      <c r="BA26" s="523"/>
    </row>
    <row r="27" spans="1:53" ht="12.75" customHeight="1">
      <c r="A27" s="202" t="s">
        <v>16</v>
      </c>
      <c r="B27" s="474">
        <f t="shared" si="0"/>
        <v>622</v>
      </c>
      <c r="C27" s="297">
        <f t="shared" si="1"/>
        <v>70190</v>
      </c>
      <c r="D27" s="303">
        <f t="shared" si="2"/>
        <v>70410</v>
      </c>
      <c r="E27" s="474">
        <f t="shared" si="3"/>
        <v>3945</v>
      </c>
      <c r="F27" s="449">
        <f t="shared" si="4"/>
        <v>70190</v>
      </c>
      <c r="G27" s="212">
        <f t="shared" si="5"/>
        <v>1.72E-2</v>
      </c>
      <c r="H27" s="120">
        <f t="shared" si="6"/>
        <v>69690</v>
      </c>
      <c r="I27" s="450">
        <f t="shared" si="7"/>
        <v>70410</v>
      </c>
      <c r="J27" s="451">
        <f t="shared" si="8"/>
        <v>69290</v>
      </c>
      <c r="K27" s="121">
        <f t="shared" si="9"/>
        <v>69000</v>
      </c>
      <c r="L27" s="122">
        <f t="shared" si="10"/>
        <v>9618489895</v>
      </c>
      <c r="M27" s="437">
        <f t="shared" si="11"/>
        <v>13735302</v>
      </c>
      <c r="N27" s="245">
        <f t="shared" si="12"/>
        <v>3733</v>
      </c>
      <c r="O27" s="237">
        <f t="shared" si="13"/>
        <v>45442.687719907408</v>
      </c>
      <c r="P27" s="91">
        <v>26</v>
      </c>
      <c r="Q27" s="248"/>
      <c r="R27" s="279"/>
      <c r="S27" s="257"/>
      <c r="T27" s="276"/>
      <c r="U27" s="247"/>
      <c r="V27" s="483"/>
      <c r="W27" s="127"/>
      <c r="X27" s="156"/>
      <c r="Y27" s="325">
        <v>100</v>
      </c>
      <c r="Z27" s="556"/>
      <c r="AA27" s="517" t="str">
        <f t="shared" ref="AA27:AA29" si="30">IF(V27&lt;&gt;"",($C27*$V27/100)/($D28/100),"")</f>
        <v/>
      </c>
      <c r="AB27" s="503"/>
      <c r="AC27" s="486"/>
      <c r="AD27" s="486"/>
      <c r="AE27" s="487"/>
      <c r="AF27" s="487"/>
      <c r="AG27" s="487"/>
      <c r="AH27" s="529"/>
      <c r="AI27" s="522"/>
      <c r="AJ27" s="523"/>
      <c r="AK27" s="523"/>
      <c r="AL27" s="523"/>
      <c r="AM27" s="523"/>
      <c r="AN27" s="523"/>
      <c r="AO27" s="523"/>
      <c r="AP27" s="523"/>
      <c r="AQ27" s="523"/>
      <c r="AR27" s="523"/>
      <c r="AS27" s="523"/>
      <c r="AT27" s="523"/>
      <c r="AU27" s="523"/>
      <c r="AV27" s="523"/>
      <c r="AW27" s="523"/>
      <c r="AX27" s="523"/>
      <c r="AY27" s="523"/>
      <c r="AZ27" s="523"/>
      <c r="BA27" s="523"/>
    </row>
    <row r="28" spans="1:53" ht="12.75" customHeight="1">
      <c r="A28" s="201"/>
      <c r="B28" s="295" t="str">
        <f t="shared" si="0"/>
        <v/>
      </c>
      <c r="C28" s="296" t="str">
        <f t="shared" si="1"/>
        <v/>
      </c>
      <c r="D28" s="296" t="str">
        <f t="shared" si="2"/>
        <v/>
      </c>
      <c r="E28" s="295" t="str">
        <f t="shared" si="3"/>
        <v/>
      </c>
      <c r="F28" s="445" t="str">
        <f t="shared" si="4"/>
        <v/>
      </c>
      <c r="G28" s="211" t="str">
        <f t="shared" si="5"/>
        <v/>
      </c>
      <c r="H28" s="64" t="str">
        <f t="shared" si="6"/>
        <v/>
      </c>
      <c r="I28" s="458" t="str">
        <f t="shared" si="7"/>
        <v/>
      </c>
      <c r="J28" s="458" t="str">
        <f t="shared" si="8"/>
        <v/>
      </c>
      <c r="K28" s="59" t="str">
        <f t="shared" si="9"/>
        <v/>
      </c>
      <c r="L28" s="75" t="str">
        <f t="shared" si="10"/>
        <v/>
      </c>
      <c r="M28" s="438" t="str">
        <f t="shared" si="11"/>
        <v/>
      </c>
      <c r="N28" s="241" t="str">
        <f t="shared" si="12"/>
        <v/>
      </c>
      <c r="O28" s="235" t="str">
        <f t="shared" si="13"/>
        <v/>
      </c>
      <c r="P28" s="92">
        <v>27</v>
      </c>
      <c r="Q28" s="249"/>
      <c r="R28" s="278"/>
      <c r="S28" s="256"/>
      <c r="T28" s="281"/>
      <c r="U28" s="246"/>
      <c r="V28" s="480"/>
      <c r="W28" s="208"/>
      <c r="X28" s="157"/>
      <c r="Y28" s="154">
        <v>100</v>
      </c>
      <c r="Z28" s="553" t="e">
        <f>F29/F28/100</f>
        <v>#VALUE!</v>
      </c>
      <c r="AA28" s="518" t="str">
        <f t="shared" si="30"/>
        <v/>
      </c>
      <c r="AB28" s="504"/>
      <c r="AC28" s="489"/>
      <c r="AD28" s="489"/>
      <c r="AE28" s="490"/>
      <c r="AF28" s="490"/>
      <c r="AG28" s="490"/>
      <c r="AH28" s="529"/>
      <c r="AI28" s="522"/>
      <c r="AJ28" s="523"/>
      <c r="AK28" s="523"/>
      <c r="AL28" s="523"/>
      <c r="AM28" s="523"/>
      <c r="AN28" s="523"/>
      <c r="AO28" s="523"/>
      <c r="AP28" s="523"/>
      <c r="AQ28" s="523"/>
      <c r="AR28" s="523"/>
      <c r="AS28" s="523"/>
      <c r="AT28" s="523"/>
      <c r="AU28" s="523"/>
      <c r="AV28" s="523"/>
      <c r="AW28" s="523"/>
      <c r="AX28" s="523"/>
      <c r="AY28" s="523"/>
      <c r="AZ28" s="523"/>
      <c r="BA28" s="523"/>
    </row>
    <row r="29" spans="1:53" ht="12.75" customHeight="1">
      <c r="A29" s="372"/>
      <c r="B29" s="475" t="str">
        <f t="shared" si="0"/>
        <v/>
      </c>
      <c r="C29" s="373" t="str">
        <f t="shared" si="1"/>
        <v/>
      </c>
      <c r="D29" s="374" t="str">
        <f t="shared" si="2"/>
        <v/>
      </c>
      <c r="E29" s="475" t="str">
        <f t="shared" si="3"/>
        <v/>
      </c>
      <c r="F29" s="471" t="str">
        <f t="shared" si="4"/>
        <v/>
      </c>
      <c r="G29" s="361" t="str">
        <f t="shared" si="5"/>
        <v/>
      </c>
      <c r="H29" s="362" t="str">
        <f t="shared" si="6"/>
        <v/>
      </c>
      <c r="I29" s="476" t="str">
        <f t="shared" si="7"/>
        <v/>
      </c>
      <c r="J29" s="477" t="str">
        <f t="shared" si="8"/>
        <v/>
      </c>
      <c r="K29" s="365" t="str">
        <f t="shared" si="9"/>
        <v/>
      </c>
      <c r="L29" s="366" t="str">
        <f t="shared" si="10"/>
        <v/>
      </c>
      <c r="M29" s="439" t="str">
        <f t="shared" si="11"/>
        <v/>
      </c>
      <c r="N29" s="244" t="str">
        <f t="shared" si="12"/>
        <v/>
      </c>
      <c r="O29" s="175" t="str">
        <f t="shared" si="13"/>
        <v/>
      </c>
      <c r="P29" s="176">
        <v>28</v>
      </c>
      <c r="Q29" s="248"/>
      <c r="R29" s="279"/>
      <c r="S29" s="257"/>
      <c r="T29" s="276"/>
      <c r="U29" s="247"/>
      <c r="V29" s="481"/>
      <c r="W29" s="369"/>
      <c r="X29" s="370"/>
      <c r="Y29" s="375">
        <v>100</v>
      </c>
      <c r="Z29" s="554"/>
      <c r="AA29" s="519" t="str">
        <f t="shared" si="30"/>
        <v/>
      </c>
      <c r="AB29" s="521"/>
      <c r="AC29" s="496"/>
      <c r="AD29" s="496"/>
      <c r="AE29" s="497"/>
      <c r="AF29" s="497"/>
      <c r="AG29" s="497"/>
      <c r="AH29" s="529"/>
      <c r="AI29" s="522"/>
      <c r="AJ29" s="523"/>
      <c r="AK29" s="523"/>
      <c r="AL29" s="523"/>
      <c r="AM29" s="523"/>
      <c r="AN29" s="523"/>
      <c r="AO29" s="523"/>
      <c r="AP29" s="523"/>
      <c r="AQ29" s="523"/>
      <c r="AR29" s="523"/>
      <c r="AS29" s="523"/>
      <c r="AT29" s="523"/>
      <c r="AU29" s="523"/>
      <c r="AV29" s="523"/>
      <c r="AW29" s="523"/>
      <c r="AX29" s="523"/>
      <c r="AY29" s="523"/>
      <c r="AZ29" s="523"/>
      <c r="BA29" s="523"/>
    </row>
    <row r="30" spans="1:53" ht="12.75" customHeight="1">
      <c r="A30" s="294" t="s">
        <v>480</v>
      </c>
      <c r="B30" s="269">
        <v>59</v>
      </c>
      <c r="C30" s="304">
        <v>0.18</v>
      </c>
      <c r="D30" s="305">
        <v>0.32</v>
      </c>
      <c r="E30" s="273">
        <v>12</v>
      </c>
      <c r="F30" s="292">
        <v>0.18</v>
      </c>
      <c r="G30" s="211">
        <v>-0.44439999999999996</v>
      </c>
      <c r="H30" s="66">
        <v>0.32</v>
      </c>
      <c r="I30" s="58">
        <v>0.32</v>
      </c>
      <c r="J30" s="89">
        <v>0.12</v>
      </c>
      <c r="K30" s="62">
        <v>0.32400000000000001</v>
      </c>
      <c r="L30" s="69">
        <v>14888</v>
      </c>
      <c r="M30" s="426">
        <v>714</v>
      </c>
      <c r="N30" s="117">
        <v>97</v>
      </c>
      <c r="O30" s="84">
        <v>45442.707870370374</v>
      </c>
      <c r="P30" s="92">
        <v>29</v>
      </c>
      <c r="Q30" s="249"/>
      <c r="R30" s="278"/>
      <c r="S30" s="256"/>
      <c r="T30" s="277"/>
      <c r="U30" s="246"/>
      <c r="V30" s="210"/>
      <c r="W30" s="208"/>
      <c r="X30" s="157"/>
      <c r="Y30" s="283"/>
      <c r="Z30" s="537">
        <f t="shared" ref="Z30:Z54" si="31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2.3776622789393742E-3</v>
      </c>
      <c r="AA30" s="533">
        <f>_xlfn.CONCAT(MID($A30,5,4),",","8")+Z30</f>
        <v>2760.802377662279</v>
      </c>
      <c r="AB30" s="502"/>
      <c r="AC30" s="484"/>
      <c r="AD30" s="484"/>
      <c r="AE30" s="485"/>
      <c r="AF30" s="485"/>
      <c r="AG30" s="485"/>
      <c r="AH30" s="529"/>
      <c r="AI30" s="522"/>
      <c r="AJ30" s="523"/>
      <c r="AK30" s="523"/>
      <c r="AL30" s="523"/>
      <c r="AM30" s="523"/>
      <c r="AN30" s="523"/>
      <c r="AO30" s="523"/>
      <c r="AP30" s="523"/>
      <c r="AQ30" s="523"/>
      <c r="AR30" s="523"/>
      <c r="AS30" s="523"/>
      <c r="AT30" s="523"/>
      <c r="AU30" s="523"/>
      <c r="AV30" s="523"/>
      <c r="AW30" s="523"/>
      <c r="AX30" s="523"/>
      <c r="AY30" s="523"/>
      <c r="AZ30" s="523"/>
      <c r="BA30" s="523"/>
    </row>
    <row r="31" spans="1:53" ht="12.75" customHeight="1">
      <c r="A31" s="116" t="s">
        <v>481</v>
      </c>
      <c r="B31" s="268">
        <v>2</v>
      </c>
      <c r="C31" s="306">
        <v>0.55000000000000004</v>
      </c>
      <c r="D31" s="306">
        <v>0.65</v>
      </c>
      <c r="E31" s="268">
        <v>36</v>
      </c>
      <c r="F31" s="206">
        <v>0.55000000000000004</v>
      </c>
      <c r="G31" s="212">
        <v>-0.15380000000000002</v>
      </c>
      <c r="H31" s="65">
        <v>0.4</v>
      </c>
      <c r="I31" s="56">
        <v>0.65</v>
      </c>
      <c r="J31" s="88">
        <v>0.3</v>
      </c>
      <c r="K31" s="60">
        <v>0.65</v>
      </c>
      <c r="L31" s="63">
        <v>71353</v>
      </c>
      <c r="M31" s="431">
        <v>1643</v>
      </c>
      <c r="N31" s="118">
        <v>252</v>
      </c>
      <c r="O31" s="85">
        <v>45442.707488425927</v>
      </c>
      <c r="P31" s="91">
        <v>30</v>
      </c>
      <c r="Q31" s="248"/>
      <c r="R31" s="279"/>
      <c r="S31" s="257"/>
      <c r="T31" s="276"/>
      <c r="U31" s="247"/>
      <c r="V31" s="209"/>
      <c r="W31" s="127"/>
      <c r="X31" s="156"/>
      <c r="Y31" s="284"/>
      <c r="Z31" s="539">
        <f t="shared" si="31"/>
        <v>9.188741681097401E-3</v>
      </c>
      <c r="AA31" s="532">
        <f>_xlfn.CONCAT(MID($A31,5,4),",","8")+Z31</f>
        <v>2860.8091887416813</v>
      </c>
      <c r="AB31" s="503"/>
      <c r="AC31" s="486"/>
      <c r="AD31" s="486"/>
      <c r="AE31" s="487"/>
      <c r="AF31" s="487"/>
      <c r="AG31" s="487"/>
      <c r="AH31" s="529"/>
      <c r="AI31" s="522"/>
      <c r="AJ31" s="523"/>
      <c r="AK31" s="523"/>
      <c r="AL31" s="523"/>
      <c r="AM31" s="523"/>
      <c r="AN31" s="523"/>
      <c r="AO31" s="523"/>
      <c r="AP31" s="523"/>
      <c r="AQ31" s="523"/>
      <c r="AR31" s="523"/>
      <c r="AS31" s="523"/>
      <c r="AT31" s="523"/>
      <c r="AU31" s="523"/>
      <c r="AV31" s="523"/>
      <c r="AW31" s="523"/>
      <c r="AX31" s="523"/>
      <c r="AY31" s="523"/>
      <c r="AZ31" s="523"/>
      <c r="BA31" s="523"/>
    </row>
    <row r="32" spans="1:53" ht="12.75" customHeight="1">
      <c r="A32" s="294" t="s">
        <v>482</v>
      </c>
      <c r="B32" s="269">
        <v>1</v>
      </c>
      <c r="C32" s="304">
        <v>0.56000000000000005</v>
      </c>
      <c r="D32" s="305">
        <v>1.1000000000000001</v>
      </c>
      <c r="E32" s="269">
        <v>10</v>
      </c>
      <c r="F32" s="291">
        <v>1.2</v>
      </c>
      <c r="G32" s="211">
        <v>0.23829999999999998</v>
      </c>
      <c r="H32" s="67">
        <v>0.96799999999999997</v>
      </c>
      <c r="I32" s="57">
        <v>1.2</v>
      </c>
      <c r="J32" s="90">
        <v>0.39</v>
      </c>
      <c r="K32" s="61">
        <v>0.96899999999999997</v>
      </c>
      <c r="L32" s="68">
        <v>216939</v>
      </c>
      <c r="M32" s="440">
        <v>3180</v>
      </c>
      <c r="N32" s="119">
        <v>572</v>
      </c>
      <c r="O32" s="86">
        <v>45442.706712962965</v>
      </c>
      <c r="P32" s="92">
        <v>31</v>
      </c>
      <c r="Q32" s="249"/>
      <c r="R32" s="280"/>
      <c r="S32" s="256"/>
      <c r="T32" s="277"/>
      <c r="U32" s="246"/>
      <c r="V32" s="210"/>
      <c r="W32" s="208"/>
      <c r="X32" s="178"/>
      <c r="Y32" s="285"/>
      <c r="Z32" s="538">
        <f t="shared" si="31"/>
        <v>5.5078103846001536E-2</v>
      </c>
      <c r="AA32" s="533">
        <f t="shared" ref="AA32:AA39" si="32">_xlfn.CONCAT(MID($A32,5,4),",","8")+Z32</f>
        <v>3010.8550781038462</v>
      </c>
      <c r="AB32" s="504"/>
      <c r="AC32" s="489"/>
      <c r="AD32" s="489"/>
      <c r="AE32" s="490"/>
      <c r="AF32" s="490"/>
      <c r="AG32" s="490"/>
      <c r="AH32" s="529"/>
      <c r="AI32" s="522"/>
      <c r="AJ32" s="523"/>
      <c r="AK32" s="523"/>
      <c r="AL32" s="523"/>
      <c r="AM32" s="523"/>
      <c r="AN32" s="523"/>
      <c r="AO32" s="523"/>
      <c r="AP32" s="523"/>
      <c r="AQ32" s="523"/>
      <c r="AR32" s="523"/>
      <c r="AS32" s="523"/>
      <c r="AT32" s="523"/>
      <c r="AU32" s="523"/>
      <c r="AV32" s="523"/>
      <c r="AW32" s="523"/>
      <c r="AX32" s="523"/>
      <c r="AY32" s="523"/>
      <c r="AZ32" s="523"/>
      <c r="BA32" s="523"/>
    </row>
    <row r="33" spans="1:53" ht="12.75" customHeight="1">
      <c r="A33" s="265" t="s">
        <v>483</v>
      </c>
      <c r="B33" s="268">
        <v>6</v>
      </c>
      <c r="C33" s="306">
        <v>0.95</v>
      </c>
      <c r="D33" s="306">
        <v>1.2</v>
      </c>
      <c r="E33" s="268">
        <v>451</v>
      </c>
      <c r="F33" s="206">
        <v>1.2</v>
      </c>
      <c r="G33" s="212">
        <v>-0.188</v>
      </c>
      <c r="H33" s="65">
        <v>1</v>
      </c>
      <c r="I33" s="56">
        <v>1.9</v>
      </c>
      <c r="J33" s="88">
        <v>0.83</v>
      </c>
      <c r="K33" s="60">
        <v>1.478</v>
      </c>
      <c r="L33" s="63">
        <v>593806</v>
      </c>
      <c r="M33" s="431">
        <v>5046</v>
      </c>
      <c r="N33" s="118">
        <v>870</v>
      </c>
      <c r="O33" s="85">
        <v>45442.708298611113</v>
      </c>
      <c r="P33" s="91">
        <v>32</v>
      </c>
      <c r="Q33" s="248"/>
      <c r="R33" s="279"/>
      <c r="S33" s="257"/>
      <c r="T33" s="276"/>
      <c r="U33" s="247"/>
      <c r="V33" s="209"/>
      <c r="W33" s="127"/>
      <c r="X33" s="156"/>
      <c r="Y33" s="284"/>
      <c r="Z33" s="539">
        <f t="shared" si="31"/>
        <v>0.25721295263931765</v>
      </c>
      <c r="AA33" s="532">
        <f t="shared" si="32"/>
        <v>3161.0572129526395</v>
      </c>
      <c r="AB33" s="503"/>
      <c r="AC33" s="486"/>
      <c r="AD33" s="486"/>
      <c r="AE33" s="487"/>
      <c r="AF33" s="487"/>
      <c r="AG33" s="487"/>
      <c r="AH33" s="529"/>
      <c r="AI33" s="522"/>
      <c r="AJ33" s="523"/>
      <c r="AK33" s="523"/>
      <c r="AL33" s="523"/>
      <c r="AM33" s="523"/>
      <c r="AN33" s="523"/>
      <c r="AO33" s="523"/>
      <c r="AP33" s="523"/>
      <c r="AQ33" s="523"/>
      <c r="AR33" s="523"/>
      <c r="AS33" s="523"/>
      <c r="AT33" s="523"/>
      <c r="AU33" s="523"/>
      <c r="AV33" s="523"/>
      <c r="AW33" s="523"/>
      <c r="AX33" s="523"/>
      <c r="AY33" s="523"/>
      <c r="AZ33" s="523"/>
      <c r="BA33" s="523"/>
    </row>
    <row r="34" spans="1:53" ht="12.75" customHeight="1">
      <c r="A34" s="294" t="s">
        <v>484</v>
      </c>
      <c r="B34" s="269">
        <v>7</v>
      </c>
      <c r="C34" s="304">
        <v>2.0099999999999998</v>
      </c>
      <c r="D34" s="305">
        <v>2.35</v>
      </c>
      <c r="E34" s="269">
        <v>8</v>
      </c>
      <c r="F34" s="291">
        <v>2.0099999999999998</v>
      </c>
      <c r="G34" s="211">
        <v>-0.26640000000000003</v>
      </c>
      <c r="H34" s="67">
        <v>3.3</v>
      </c>
      <c r="I34" s="57">
        <v>3.3</v>
      </c>
      <c r="J34" s="90">
        <v>1.5</v>
      </c>
      <c r="K34" s="61">
        <v>2.74</v>
      </c>
      <c r="L34" s="68">
        <v>1125251</v>
      </c>
      <c r="M34" s="440">
        <v>5259</v>
      </c>
      <c r="N34" s="119">
        <v>907</v>
      </c>
      <c r="O34" s="86">
        <v>45442.708298611113</v>
      </c>
      <c r="P34" s="92">
        <v>33</v>
      </c>
      <c r="Q34" s="249"/>
      <c r="R34" s="280"/>
      <c r="S34" s="256"/>
      <c r="T34" s="277"/>
      <c r="U34" s="246"/>
      <c r="V34" s="210"/>
      <c r="W34" s="208"/>
      <c r="X34" s="178"/>
      <c r="Y34" s="285"/>
      <c r="Z34" s="538">
        <f t="shared" si="31"/>
        <v>0.96783857011446628</v>
      </c>
      <c r="AA34" s="533">
        <f t="shared" si="32"/>
        <v>3311.7678385701147</v>
      </c>
      <c r="AB34" s="504"/>
      <c r="AC34" s="489"/>
      <c r="AD34" s="489"/>
      <c r="AE34" s="490"/>
      <c r="AF34" s="490"/>
      <c r="AG34" s="490"/>
      <c r="AH34" s="529"/>
      <c r="AI34" s="522"/>
      <c r="AJ34" s="523"/>
      <c r="AK34" s="523"/>
      <c r="AL34" s="523"/>
      <c r="AM34" s="523"/>
      <c r="AN34" s="523"/>
      <c r="AO34" s="523"/>
      <c r="AP34" s="523"/>
      <c r="AQ34" s="523"/>
      <c r="AR34" s="523"/>
      <c r="AS34" s="523"/>
      <c r="AT34" s="523"/>
      <c r="AU34" s="523"/>
      <c r="AV34" s="523"/>
      <c r="AW34" s="523"/>
      <c r="AX34" s="523"/>
      <c r="AY34" s="523"/>
      <c r="AZ34" s="523"/>
      <c r="BA34" s="523"/>
    </row>
    <row r="35" spans="1:53" ht="12.75" customHeight="1">
      <c r="A35" s="265" t="s">
        <v>485</v>
      </c>
      <c r="B35" s="268">
        <v>149</v>
      </c>
      <c r="C35" s="306">
        <v>3.2</v>
      </c>
      <c r="D35" s="306">
        <v>3.8</v>
      </c>
      <c r="E35" s="268">
        <v>313</v>
      </c>
      <c r="F35" s="206">
        <v>3.8</v>
      </c>
      <c r="G35" s="212">
        <v>-0.36320000000000002</v>
      </c>
      <c r="H35" s="65">
        <v>3.0049999999999999</v>
      </c>
      <c r="I35" s="56">
        <v>4.8600000000000003</v>
      </c>
      <c r="J35" s="88">
        <v>2.7</v>
      </c>
      <c r="K35" s="60">
        <v>5.968</v>
      </c>
      <c r="L35" s="63">
        <v>1901593</v>
      </c>
      <c r="M35" s="431">
        <v>5141</v>
      </c>
      <c r="N35" s="118">
        <v>774</v>
      </c>
      <c r="O35" s="85">
        <v>45442.70826388889</v>
      </c>
      <c r="P35" s="91">
        <v>34</v>
      </c>
      <c r="Q35" s="248"/>
      <c r="R35" s="279"/>
      <c r="S35" s="257"/>
      <c r="T35" s="276"/>
      <c r="U35" s="247"/>
      <c r="V35" s="209"/>
      <c r="W35" s="127"/>
      <c r="X35" s="156"/>
      <c r="Y35" s="286"/>
      <c r="Z35" s="539">
        <f t="shared" si="31"/>
        <v>3.0198640544726203</v>
      </c>
      <c r="AA35" s="532">
        <f t="shared" si="32"/>
        <v>3463.8198640544729</v>
      </c>
      <c r="AB35" s="503"/>
      <c r="AC35" s="486"/>
      <c r="AD35" s="486"/>
      <c r="AE35" s="487"/>
      <c r="AF35" s="487"/>
      <c r="AG35" s="487"/>
      <c r="AH35" s="529"/>
      <c r="AI35" s="522"/>
      <c r="AJ35" s="523"/>
      <c r="AK35" s="523"/>
      <c r="AL35" s="523"/>
      <c r="AM35" s="523"/>
      <c r="AN35" s="523"/>
      <c r="AO35" s="523"/>
      <c r="AP35" s="523"/>
      <c r="AQ35" s="523"/>
      <c r="AR35" s="523"/>
      <c r="AS35" s="523"/>
      <c r="AT35" s="523"/>
      <c r="AU35" s="523"/>
      <c r="AV35" s="523"/>
      <c r="AW35" s="523"/>
      <c r="AX35" s="523"/>
      <c r="AY35" s="523"/>
      <c r="AZ35" s="523"/>
      <c r="BA35" s="523"/>
    </row>
    <row r="36" spans="1:53" ht="12.75" customHeight="1">
      <c r="A36" s="294" t="s">
        <v>486</v>
      </c>
      <c r="B36" s="270">
        <v>2</v>
      </c>
      <c r="C36" s="304">
        <v>5.9</v>
      </c>
      <c r="D36" s="305">
        <v>6.75</v>
      </c>
      <c r="E36" s="270">
        <v>101</v>
      </c>
      <c r="F36" s="291">
        <v>5.9</v>
      </c>
      <c r="G36" s="211">
        <v>-0.52869999999999995</v>
      </c>
      <c r="H36" s="67">
        <v>6.6</v>
      </c>
      <c r="I36" s="57">
        <v>8.4</v>
      </c>
      <c r="J36" s="90">
        <v>5.0019999999999998</v>
      </c>
      <c r="K36" s="61">
        <v>12.521000000000001</v>
      </c>
      <c r="L36" s="68">
        <v>2889125</v>
      </c>
      <c r="M36" s="440">
        <v>4195</v>
      </c>
      <c r="N36" s="119">
        <v>822</v>
      </c>
      <c r="O36" s="86">
        <v>45442.708287037036</v>
      </c>
      <c r="P36" s="92">
        <v>35</v>
      </c>
      <c r="Q36" s="249"/>
      <c r="R36" s="280"/>
      <c r="S36" s="256"/>
      <c r="T36" s="277"/>
      <c r="U36" s="246"/>
      <c r="V36" s="210"/>
      <c r="W36" s="208"/>
      <c r="X36" s="178"/>
      <c r="Y36" s="283"/>
      <c r="Z36" s="538">
        <f t="shared" si="31"/>
        <v>8.0095221650282156</v>
      </c>
      <c r="AA36" s="533">
        <f t="shared" si="32"/>
        <v>3618.8095221650283</v>
      </c>
      <c r="AB36" s="504"/>
      <c r="AC36" s="489"/>
      <c r="AD36" s="489"/>
      <c r="AE36" s="490"/>
      <c r="AF36" s="490"/>
      <c r="AG36" s="490"/>
      <c r="AH36" s="529"/>
      <c r="AI36" s="522"/>
      <c r="AJ36" s="523"/>
      <c r="AK36" s="523"/>
      <c r="AL36" s="523"/>
      <c r="AM36" s="523"/>
      <c r="AN36" s="523"/>
      <c r="AO36" s="523"/>
      <c r="AP36" s="523"/>
      <c r="AQ36" s="523"/>
      <c r="AR36" s="523"/>
      <c r="AS36" s="523"/>
      <c r="AT36" s="523"/>
      <c r="AU36" s="523"/>
      <c r="AV36" s="523"/>
      <c r="AW36" s="523"/>
      <c r="AX36" s="523"/>
      <c r="AY36" s="523"/>
      <c r="AZ36" s="523"/>
      <c r="BA36" s="523"/>
    </row>
    <row r="37" spans="1:53" ht="12.75" customHeight="1">
      <c r="A37" s="265" t="s">
        <v>487</v>
      </c>
      <c r="B37" s="268">
        <v>16</v>
      </c>
      <c r="C37" s="306">
        <v>12.5</v>
      </c>
      <c r="D37" s="306">
        <v>13.09</v>
      </c>
      <c r="E37" s="268">
        <v>36</v>
      </c>
      <c r="F37" s="206">
        <v>12.5</v>
      </c>
      <c r="G37" s="212">
        <v>-0.56040000000000001</v>
      </c>
      <c r="H37" s="65">
        <v>28</v>
      </c>
      <c r="I37" s="56">
        <v>28</v>
      </c>
      <c r="J37" s="88">
        <v>11</v>
      </c>
      <c r="K37" s="60">
        <v>28.437000000000001</v>
      </c>
      <c r="L37" s="63">
        <v>12335831</v>
      </c>
      <c r="M37" s="431">
        <v>8366</v>
      </c>
      <c r="N37" s="118">
        <v>1122</v>
      </c>
      <c r="O37" s="85">
        <v>45442.708321759259</v>
      </c>
      <c r="P37" s="91">
        <v>36</v>
      </c>
      <c r="Q37" s="248"/>
      <c r="R37" s="279"/>
      <c r="S37" s="257"/>
      <c r="T37" s="276"/>
      <c r="U37" s="247"/>
      <c r="V37" s="209"/>
      <c r="W37" s="127"/>
      <c r="X37" s="156"/>
      <c r="Y37" s="284"/>
      <c r="Z37" s="539">
        <f t="shared" si="31"/>
        <v>18.450997317559654</v>
      </c>
      <c r="AA37" s="532">
        <f t="shared" si="32"/>
        <v>3779.2509973175597</v>
      </c>
      <c r="AB37" s="503"/>
      <c r="AC37" s="486"/>
      <c r="AD37" s="486"/>
      <c r="AE37" s="487"/>
      <c r="AF37" s="487"/>
      <c r="AG37" s="487"/>
      <c r="AH37" s="529"/>
      <c r="AI37" s="522"/>
      <c r="AJ37" s="523"/>
      <c r="AK37" s="523"/>
      <c r="AL37" s="523"/>
      <c r="AM37" s="523"/>
      <c r="AN37" s="523"/>
      <c r="AO37" s="523"/>
      <c r="AP37" s="523"/>
      <c r="AQ37" s="523"/>
      <c r="AR37" s="523"/>
      <c r="AS37" s="523"/>
      <c r="AT37" s="523"/>
      <c r="AU37" s="523"/>
      <c r="AV37" s="523"/>
      <c r="AW37" s="523"/>
      <c r="AX37" s="523"/>
      <c r="AY37" s="523"/>
      <c r="AZ37" s="523"/>
      <c r="BA37" s="523"/>
    </row>
    <row r="38" spans="1:53" ht="12.75" customHeight="1">
      <c r="A38" s="294" t="s">
        <v>488</v>
      </c>
      <c r="B38" s="269">
        <v>10</v>
      </c>
      <c r="C38" s="304">
        <v>26.201000000000001</v>
      </c>
      <c r="D38" s="305">
        <v>27</v>
      </c>
      <c r="E38" s="269">
        <v>49</v>
      </c>
      <c r="F38" s="291">
        <v>27</v>
      </c>
      <c r="G38" s="211">
        <v>-0.53469999999999995</v>
      </c>
      <c r="H38" s="67">
        <v>48</v>
      </c>
      <c r="I38" s="57">
        <v>48</v>
      </c>
      <c r="J38" s="90">
        <v>26</v>
      </c>
      <c r="K38" s="61">
        <v>58.030999999999999</v>
      </c>
      <c r="L38" s="68">
        <v>41526092</v>
      </c>
      <c r="M38" s="440">
        <v>13955</v>
      </c>
      <c r="N38" s="119">
        <v>1212</v>
      </c>
      <c r="O38" s="86">
        <v>45442.708101851851</v>
      </c>
      <c r="P38" s="92">
        <v>37</v>
      </c>
      <c r="Q38" s="249"/>
      <c r="R38" s="280"/>
      <c r="S38" s="256"/>
      <c r="T38" s="277"/>
      <c r="U38" s="246"/>
      <c r="V38" s="210"/>
      <c r="W38" s="208"/>
      <c r="X38" s="178"/>
      <c r="Y38" s="285"/>
      <c r="Z38" s="538">
        <f t="shared" si="31"/>
        <v>37.620997903695752</v>
      </c>
      <c r="AA38" s="533">
        <f t="shared" si="32"/>
        <v>3948.4209979036959</v>
      </c>
      <c r="AB38" s="504"/>
      <c r="AC38" s="489"/>
      <c r="AD38" s="489"/>
      <c r="AE38" s="490"/>
      <c r="AF38" s="490"/>
      <c r="AG38" s="490"/>
      <c r="AH38" s="529"/>
      <c r="AI38" s="522"/>
      <c r="AJ38" s="523"/>
      <c r="AK38" s="523"/>
      <c r="AL38" s="523"/>
      <c r="AM38" s="523"/>
      <c r="AN38" s="523"/>
      <c r="AO38" s="523"/>
      <c r="AP38" s="523"/>
      <c r="AQ38" s="523"/>
      <c r="AR38" s="523"/>
      <c r="AS38" s="523"/>
      <c r="AT38" s="523"/>
      <c r="AU38" s="523"/>
      <c r="AV38" s="523"/>
      <c r="AW38" s="523"/>
      <c r="AX38" s="523"/>
      <c r="AY38" s="523"/>
      <c r="AZ38" s="523"/>
      <c r="BA38" s="523"/>
    </row>
    <row r="39" spans="1:53" ht="12.75" customHeight="1">
      <c r="A39" s="328" t="s">
        <v>489</v>
      </c>
      <c r="B39" s="329">
        <v>8</v>
      </c>
      <c r="C39" s="498">
        <v>49.1</v>
      </c>
      <c r="D39" s="498">
        <v>49.5</v>
      </c>
      <c r="E39" s="329">
        <v>78</v>
      </c>
      <c r="F39" s="330">
        <v>49.1</v>
      </c>
      <c r="G39" s="331">
        <v>-0.52910000000000001</v>
      </c>
      <c r="H39" s="332">
        <v>78</v>
      </c>
      <c r="I39" s="333">
        <v>78</v>
      </c>
      <c r="J39" s="334">
        <v>40</v>
      </c>
      <c r="K39" s="335">
        <v>104.282</v>
      </c>
      <c r="L39" s="336">
        <v>43057103</v>
      </c>
      <c r="M39" s="441">
        <v>7984</v>
      </c>
      <c r="N39" s="314">
        <v>911</v>
      </c>
      <c r="O39" s="315">
        <v>45442.708298611113</v>
      </c>
      <c r="P39" s="316">
        <v>38</v>
      </c>
      <c r="Q39" s="248"/>
      <c r="R39" s="279"/>
      <c r="S39" s="257"/>
      <c r="T39" s="276"/>
      <c r="U39" s="247"/>
      <c r="V39" s="209"/>
      <c r="W39" s="337"/>
      <c r="X39" s="338"/>
      <c r="Y39" s="339"/>
      <c r="Z39" s="540">
        <f t="shared" si="31"/>
        <v>69.035667069791998</v>
      </c>
      <c r="AA39" s="534">
        <f t="shared" si="32"/>
        <v>4129.8356670697922</v>
      </c>
      <c r="AB39" s="505"/>
      <c r="AC39" s="492"/>
      <c r="AD39" s="492"/>
      <c r="AE39" s="493"/>
      <c r="AF39" s="493"/>
      <c r="AG39" s="493"/>
      <c r="AH39" s="529"/>
      <c r="AI39" s="522"/>
      <c r="AJ39" s="523"/>
      <c r="AK39" s="523"/>
      <c r="AL39" s="523"/>
      <c r="AM39" s="523"/>
      <c r="AN39" s="523"/>
      <c r="AO39" s="523"/>
      <c r="AP39" s="523"/>
      <c r="AQ39" s="523"/>
      <c r="AR39" s="523"/>
      <c r="AS39" s="523"/>
      <c r="AT39" s="523"/>
      <c r="AU39" s="523"/>
      <c r="AV39" s="523"/>
      <c r="AW39" s="523"/>
      <c r="AX39" s="523"/>
      <c r="AY39" s="523"/>
      <c r="AZ39" s="523"/>
      <c r="BA39" s="523"/>
    </row>
    <row r="40" spans="1:53" ht="12.75" customHeight="1">
      <c r="A40" s="263" t="s">
        <v>490</v>
      </c>
      <c r="B40" s="273">
        <v>1</v>
      </c>
      <c r="C40" s="499">
        <v>727</v>
      </c>
      <c r="D40" s="499">
        <v>757.65800000000002</v>
      </c>
      <c r="E40" s="273">
        <v>3</v>
      </c>
      <c r="F40" s="292">
        <v>757</v>
      </c>
      <c r="G40" s="211">
        <v>0.23350000000000001</v>
      </c>
      <c r="H40" s="66">
        <v>710</v>
      </c>
      <c r="I40" s="58">
        <v>765</v>
      </c>
      <c r="J40" s="89">
        <v>710</v>
      </c>
      <c r="K40" s="62">
        <v>613.678</v>
      </c>
      <c r="L40" s="69">
        <v>78093991</v>
      </c>
      <c r="M40" s="426">
        <v>1051</v>
      </c>
      <c r="N40" s="117">
        <v>201</v>
      </c>
      <c r="O40" s="84">
        <v>45442.704675925925</v>
      </c>
      <c r="P40" s="92">
        <v>39</v>
      </c>
      <c r="Q40" s="249"/>
      <c r="R40" s="280"/>
      <c r="S40" s="256"/>
      <c r="T40" s="277"/>
      <c r="U40" s="246"/>
      <c r="V40" s="210"/>
      <c r="W40" s="208"/>
      <c r="X40" s="157"/>
      <c r="Y40" s="283"/>
      <c r="Z40" s="537">
        <f t="shared" ref="Z40:Z49" si="33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777.34672784274062</v>
      </c>
      <c r="AA40" s="533">
        <f t="shared" ref="AA40:AA49" si="34">_xlfn.CONCAT(MID($A40,5,4),",","8")+Z40</f>
        <v>4388.1467278427408</v>
      </c>
      <c r="AB40" s="502"/>
      <c r="AC40" s="484"/>
      <c r="AD40" s="484"/>
      <c r="AE40" s="485"/>
      <c r="AF40" s="485"/>
      <c r="AG40" s="485"/>
      <c r="AH40" s="530"/>
      <c r="AI40" s="522"/>
      <c r="AJ40" s="523"/>
      <c r="AK40" s="523"/>
      <c r="AL40" s="523"/>
      <c r="AM40" s="523"/>
      <c r="AN40" s="523"/>
      <c r="AO40" s="523"/>
      <c r="AP40" s="523"/>
      <c r="AQ40" s="523"/>
      <c r="AR40" s="523"/>
      <c r="AS40" s="523"/>
      <c r="AT40" s="523"/>
      <c r="AU40" s="523"/>
      <c r="AV40" s="523"/>
      <c r="AW40" s="523"/>
      <c r="AX40" s="523"/>
      <c r="AY40" s="523"/>
      <c r="AZ40" s="523"/>
      <c r="BA40" s="523"/>
    </row>
    <row r="41" spans="1:53" ht="12.75" customHeight="1">
      <c r="A41" s="290" t="s">
        <v>491</v>
      </c>
      <c r="B41" s="274">
        <v>1</v>
      </c>
      <c r="C41" s="306">
        <v>586.00099999999998</v>
      </c>
      <c r="D41" s="308">
        <v>590</v>
      </c>
      <c r="E41" s="271">
        <v>1</v>
      </c>
      <c r="F41" s="206">
        <v>590</v>
      </c>
      <c r="G41" s="212">
        <v>0.21289999999999998</v>
      </c>
      <c r="H41" s="65">
        <v>550</v>
      </c>
      <c r="I41" s="56">
        <v>650</v>
      </c>
      <c r="J41" s="88">
        <v>550</v>
      </c>
      <c r="K41" s="60">
        <v>486.41699999999997</v>
      </c>
      <c r="L41" s="63">
        <v>250739167</v>
      </c>
      <c r="M41" s="431">
        <v>4195</v>
      </c>
      <c r="N41" s="118">
        <v>817</v>
      </c>
      <c r="O41" s="85">
        <v>45442.708321759259</v>
      </c>
      <c r="P41" s="91">
        <v>40</v>
      </c>
      <c r="Q41" s="248"/>
      <c r="R41" s="279"/>
      <c r="S41" s="257"/>
      <c r="T41" s="276"/>
      <c r="U41" s="247"/>
      <c r="V41" s="209"/>
      <c r="W41" s="127">
        <v>0</v>
      </c>
      <c r="X41" s="156"/>
      <c r="Y41" s="284"/>
      <c r="Z41" s="539">
        <f t="shared" si="33"/>
        <v>636.09739102243793</v>
      </c>
      <c r="AA41" s="532">
        <f t="shared" si="34"/>
        <v>4396.8973910224377</v>
      </c>
      <c r="AB41" s="503"/>
      <c r="AC41" s="486"/>
      <c r="AD41" s="486"/>
      <c r="AE41" s="487"/>
      <c r="AF41" s="487"/>
      <c r="AG41" s="487"/>
      <c r="AH41" s="530"/>
      <c r="AI41" s="522"/>
      <c r="AJ41" s="523"/>
      <c r="AK41" s="523"/>
      <c r="AL41" s="523"/>
      <c r="AM41" s="523"/>
      <c r="AN41" s="523"/>
      <c r="AO41" s="523"/>
      <c r="AP41" s="523"/>
      <c r="AQ41" s="523"/>
      <c r="AR41" s="523"/>
      <c r="AS41" s="523"/>
      <c r="AT41" s="523"/>
      <c r="AU41" s="523"/>
      <c r="AV41" s="523"/>
      <c r="AW41" s="523"/>
      <c r="AX41" s="523"/>
      <c r="AY41" s="523"/>
      <c r="AZ41" s="523"/>
      <c r="BA41" s="523"/>
    </row>
    <row r="42" spans="1:53" ht="12.75" customHeight="1">
      <c r="A42" s="263" t="s">
        <v>492</v>
      </c>
      <c r="B42" s="272">
        <v>2</v>
      </c>
      <c r="C42" s="307">
        <v>466</v>
      </c>
      <c r="D42" s="307">
        <v>469.99900000000002</v>
      </c>
      <c r="E42" s="272">
        <v>2</v>
      </c>
      <c r="F42" s="291">
        <v>466</v>
      </c>
      <c r="G42" s="211">
        <v>0.2621</v>
      </c>
      <c r="H42" s="67">
        <v>400</v>
      </c>
      <c r="I42" s="57">
        <v>530</v>
      </c>
      <c r="J42" s="90">
        <v>400</v>
      </c>
      <c r="K42" s="61">
        <v>369.2</v>
      </c>
      <c r="L42" s="68">
        <v>123267041</v>
      </c>
      <c r="M42" s="440">
        <v>2655</v>
      </c>
      <c r="N42" s="119">
        <v>443</v>
      </c>
      <c r="O42" s="86">
        <v>45442.708321759259</v>
      </c>
      <c r="P42" s="92">
        <v>41</v>
      </c>
      <c r="Q42" s="249"/>
      <c r="R42" s="280"/>
      <c r="S42" s="256"/>
      <c r="T42" s="277"/>
      <c r="U42" s="246"/>
      <c r="V42" s="210">
        <v>1</v>
      </c>
      <c r="W42" s="208" t="s">
        <v>586</v>
      </c>
      <c r="X42" s="178">
        <v>46600</v>
      </c>
      <c r="Y42" s="285"/>
      <c r="Z42" s="538">
        <f t="shared" si="33"/>
        <v>502.14107919151365</v>
      </c>
      <c r="AA42" s="533">
        <f t="shared" si="34"/>
        <v>4412.9410791915143</v>
      </c>
      <c r="AB42" s="504"/>
      <c r="AC42" s="489"/>
      <c r="AD42" s="489"/>
      <c r="AE42" s="490"/>
      <c r="AF42" s="490"/>
      <c r="AG42" s="490"/>
      <c r="AH42" s="530"/>
      <c r="AI42" s="522"/>
      <c r="AJ42" s="523"/>
      <c r="AK42" s="523"/>
      <c r="AL42" s="523"/>
      <c r="AM42" s="523"/>
      <c r="AN42" s="523"/>
      <c r="AO42" s="523"/>
      <c r="AP42" s="523"/>
      <c r="AQ42" s="523"/>
      <c r="AR42" s="523"/>
      <c r="AS42" s="523"/>
      <c r="AT42" s="523"/>
      <c r="AU42" s="523"/>
      <c r="AV42" s="523"/>
      <c r="AW42" s="523"/>
      <c r="AX42" s="523"/>
      <c r="AY42" s="523"/>
      <c r="AZ42" s="523"/>
      <c r="BA42" s="523"/>
    </row>
    <row r="43" spans="1:53" ht="12.75" customHeight="1">
      <c r="A43" s="290" t="s">
        <v>493</v>
      </c>
      <c r="B43" s="274">
        <v>1</v>
      </c>
      <c r="C43" s="306">
        <v>336.1</v>
      </c>
      <c r="D43" s="308">
        <v>337.00099999999998</v>
      </c>
      <c r="E43" s="271">
        <v>7</v>
      </c>
      <c r="F43" s="206">
        <v>337.00099999999998</v>
      </c>
      <c r="G43" s="212">
        <v>0.27039999999999997</v>
      </c>
      <c r="H43" s="65">
        <v>330</v>
      </c>
      <c r="I43" s="56">
        <v>380</v>
      </c>
      <c r="J43" s="88">
        <v>260</v>
      </c>
      <c r="K43" s="60">
        <v>265.27100000000002</v>
      </c>
      <c r="L43" s="63">
        <v>1129025539</v>
      </c>
      <c r="M43" s="431">
        <v>32782</v>
      </c>
      <c r="N43" s="118">
        <v>2381</v>
      </c>
      <c r="O43" s="85">
        <v>45442.708310185182</v>
      </c>
      <c r="P43" s="91">
        <v>42</v>
      </c>
      <c r="Q43" s="248"/>
      <c r="R43" s="279"/>
      <c r="S43" s="257"/>
      <c r="T43" s="276"/>
      <c r="U43" s="247"/>
      <c r="V43" s="209">
        <v>1</v>
      </c>
      <c r="W43" s="127" t="s">
        <v>586</v>
      </c>
      <c r="X43" s="156">
        <v>33610</v>
      </c>
      <c r="Y43" s="284"/>
      <c r="Z43" s="539">
        <f t="shared" si="33"/>
        <v>380.03275662083388</v>
      </c>
      <c r="AA43" s="532">
        <f t="shared" si="34"/>
        <v>4440.8327566208336</v>
      </c>
      <c r="AB43" s="503"/>
      <c r="AC43" s="486"/>
      <c r="AD43" s="486"/>
      <c r="AE43" s="487"/>
      <c r="AF43" s="487"/>
      <c r="AG43" s="487"/>
      <c r="AH43" s="544"/>
      <c r="AI43" s="524"/>
      <c r="AJ43" s="524"/>
      <c r="AK43" s="524"/>
      <c r="AL43" s="523"/>
      <c r="AM43" s="523"/>
      <c r="AN43" s="523"/>
      <c r="AO43" s="523"/>
      <c r="AP43" s="523"/>
      <c r="AQ43" s="523"/>
      <c r="AR43" s="523"/>
      <c r="AS43" s="523"/>
      <c r="AT43" s="523"/>
      <c r="AU43" s="523"/>
      <c r="AV43" s="523"/>
      <c r="AW43" s="523"/>
      <c r="AX43" s="523"/>
      <c r="AY43" s="523"/>
      <c r="AZ43" s="523"/>
      <c r="BA43" s="523"/>
    </row>
    <row r="44" spans="1:53" ht="12.75" customHeight="1">
      <c r="A44" s="263" t="s">
        <v>494</v>
      </c>
      <c r="B44" s="272">
        <v>101</v>
      </c>
      <c r="C44" s="307">
        <v>217</v>
      </c>
      <c r="D44" s="307">
        <v>217.00200000000001</v>
      </c>
      <c r="E44" s="272">
        <v>6</v>
      </c>
      <c r="F44" s="291">
        <v>217.00200000000001</v>
      </c>
      <c r="G44" s="211">
        <v>0.3276</v>
      </c>
      <c r="H44" s="67">
        <v>190</v>
      </c>
      <c r="I44" s="57">
        <v>240</v>
      </c>
      <c r="J44" s="90">
        <v>190</v>
      </c>
      <c r="K44" s="61">
        <v>163.45400000000001</v>
      </c>
      <c r="L44" s="68">
        <v>406571759</v>
      </c>
      <c r="M44" s="440">
        <v>19093</v>
      </c>
      <c r="N44" s="119">
        <v>2333</v>
      </c>
      <c r="O44" s="86">
        <v>45442.708298611113</v>
      </c>
      <c r="P44" s="92">
        <v>43</v>
      </c>
      <c r="Q44" s="249"/>
      <c r="R44" s="280"/>
      <c r="S44" s="256"/>
      <c r="T44" s="277"/>
      <c r="U44" s="246"/>
      <c r="V44" s="210"/>
      <c r="W44" s="208"/>
      <c r="X44" s="178"/>
      <c r="Y44" s="285"/>
      <c r="Z44" s="538">
        <f t="shared" si="33"/>
        <v>243.26610891076962</v>
      </c>
      <c r="AA44" s="533">
        <f t="shared" si="34"/>
        <v>4504.0661089107698</v>
      </c>
      <c r="AB44" s="504"/>
      <c r="AC44" s="489"/>
      <c r="AD44" s="489"/>
      <c r="AE44" s="490"/>
      <c r="AF44" s="490"/>
      <c r="AG44" s="490"/>
      <c r="AH44" s="544"/>
      <c r="AI44" s="524"/>
      <c r="AJ44" s="524"/>
      <c r="AK44" s="524"/>
      <c r="AL44" s="523"/>
      <c r="AM44" s="523"/>
      <c r="AN44" s="523"/>
      <c r="AO44" s="523"/>
      <c r="AP44" s="523"/>
      <c r="AQ44" s="523"/>
      <c r="AR44" s="523"/>
      <c r="AS44" s="523"/>
      <c r="AT44" s="523"/>
      <c r="AU44" s="523"/>
      <c r="AV44" s="523"/>
      <c r="AW44" s="523"/>
      <c r="AX44" s="523"/>
      <c r="AY44" s="523"/>
      <c r="AZ44" s="523"/>
      <c r="BA44" s="523"/>
    </row>
    <row r="45" spans="1:53" ht="12.75" customHeight="1">
      <c r="A45" s="290" t="s">
        <v>495</v>
      </c>
      <c r="B45" s="274">
        <v>958</v>
      </c>
      <c r="C45" s="306">
        <v>124</v>
      </c>
      <c r="D45" s="308">
        <v>125</v>
      </c>
      <c r="E45" s="271">
        <v>27</v>
      </c>
      <c r="F45" s="206">
        <v>124</v>
      </c>
      <c r="G45" s="212">
        <v>0.3372</v>
      </c>
      <c r="H45" s="65">
        <v>99</v>
      </c>
      <c r="I45" s="56">
        <v>136.5</v>
      </c>
      <c r="J45" s="88">
        <v>99</v>
      </c>
      <c r="K45" s="60">
        <v>92.730999999999995</v>
      </c>
      <c r="L45" s="63">
        <v>493567524</v>
      </c>
      <c r="M45" s="431">
        <v>40977</v>
      </c>
      <c r="N45" s="63">
        <v>3125</v>
      </c>
      <c r="O45" s="85">
        <v>45442.708310185182</v>
      </c>
      <c r="P45" s="128">
        <v>44</v>
      </c>
      <c r="Q45" s="250"/>
      <c r="R45" s="279"/>
      <c r="S45" s="257"/>
      <c r="T45" s="276"/>
      <c r="U45" s="247"/>
      <c r="V45" s="209">
        <v>5</v>
      </c>
      <c r="W45" s="127" t="s">
        <v>586</v>
      </c>
      <c r="X45" s="156">
        <v>12400</v>
      </c>
      <c r="Y45" s="286">
        <v>3</v>
      </c>
      <c r="Z45" s="539">
        <f t="shared" si="33"/>
        <v>141.87161023750355</v>
      </c>
      <c r="AA45" s="532">
        <f t="shared" si="34"/>
        <v>4602.671610237504</v>
      </c>
      <c r="AB45" s="503"/>
      <c r="AC45" s="486"/>
      <c r="AD45" s="486"/>
      <c r="AE45" s="487"/>
      <c r="AF45" s="487"/>
      <c r="AG45" s="487"/>
      <c r="AH45" s="544"/>
      <c r="AI45" s="524"/>
      <c r="AJ45" s="524"/>
      <c r="AK45" s="524"/>
      <c r="AL45" s="523"/>
      <c r="AM45" s="523"/>
      <c r="AN45" s="523"/>
      <c r="AO45" s="523"/>
      <c r="AP45" s="523"/>
      <c r="AQ45" s="523"/>
      <c r="AR45" s="523"/>
      <c r="AS45" s="523"/>
      <c r="AT45" s="523"/>
      <c r="AU45" s="523"/>
      <c r="AV45" s="523"/>
      <c r="AW45" s="523"/>
      <c r="AX45" s="523"/>
      <c r="AY45" s="523"/>
      <c r="AZ45" s="523"/>
      <c r="BA45" s="523"/>
    </row>
    <row r="46" spans="1:53" ht="12.75" customHeight="1">
      <c r="A46" s="263" t="s">
        <v>496</v>
      </c>
      <c r="B46" s="272">
        <v>4</v>
      </c>
      <c r="C46" s="564">
        <v>68.998999999999995</v>
      </c>
      <c r="D46" s="307">
        <v>69</v>
      </c>
      <c r="E46" s="272">
        <v>25</v>
      </c>
      <c r="F46" s="291">
        <v>69</v>
      </c>
      <c r="G46" s="211">
        <v>0.3322</v>
      </c>
      <c r="H46" s="67">
        <v>58</v>
      </c>
      <c r="I46" s="57">
        <v>80</v>
      </c>
      <c r="J46" s="90">
        <v>57</v>
      </c>
      <c r="K46" s="61">
        <v>51.790999999999997</v>
      </c>
      <c r="L46" s="68">
        <v>153149205</v>
      </c>
      <c r="M46" s="440">
        <v>22846</v>
      </c>
      <c r="N46" s="68">
        <v>2037</v>
      </c>
      <c r="O46" s="86">
        <v>45442.708287037036</v>
      </c>
      <c r="P46" s="129">
        <v>45</v>
      </c>
      <c r="Q46" s="249"/>
      <c r="R46" s="280"/>
      <c r="S46" s="256"/>
      <c r="T46" s="277"/>
      <c r="U46" s="246"/>
      <c r="V46" s="210"/>
      <c r="W46" s="208"/>
      <c r="X46" s="178"/>
      <c r="Y46" s="327"/>
      <c r="Z46" s="538">
        <f t="shared" si="33"/>
        <v>75.063880815783705</v>
      </c>
      <c r="AA46" s="533">
        <f t="shared" si="34"/>
        <v>4735.8638808157839</v>
      </c>
      <c r="AB46" s="504"/>
      <c r="AC46" s="489"/>
      <c r="AD46" s="489"/>
      <c r="AE46" s="490"/>
      <c r="AF46" s="490"/>
      <c r="AG46" s="490"/>
      <c r="AH46" s="544"/>
      <c r="AI46" s="524"/>
      <c r="AJ46" s="524"/>
      <c r="AK46" s="524"/>
      <c r="AL46" s="523"/>
      <c r="AM46" s="523"/>
      <c r="AN46" s="523"/>
      <c r="AO46" s="523"/>
      <c r="AP46" s="523"/>
      <c r="AQ46" s="523"/>
      <c r="AR46" s="523"/>
      <c r="AS46" s="523"/>
      <c r="AT46" s="523"/>
      <c r="AU46" s="523"/>
      <c r="AV46" s="523"/>
      <c r="AW46" s="523"/>
      <c r="AX46" s="523"/>
      <c r="AY46" s="523"/>
      <c r="AZ46" s="523"/>
      <c r="BA46" s="523"/>
    </row>
    <row r="47" spans="1:53" ht="12.75" customHeight="1">
      <c r="A47" s="290" t="s">
        <v>497</v>
      </c>
      <c r="B47" s="274">
        <v>1</v>
      </c>
      <c r="C47" s="306">
        <v>35.700000000000003</v>
      </c>
      <c r="D47" s="306">
        <v>35.999000000000002</v>
      </c>
      <c r="E47" s="271">
        <v>2</v>
      </c>
      <c r="F47" s="206">
        <v>36</v>
      </c>
      <c r="G47" s="212">
        <v>0.37030000000000002</v>
      </c>
      <c r="H47" s="65">
        <v>29.99</v>
      </c>
      <c r="I47" s="56">
        <v>40</v>
      </c>
      <c r="J47" s="88">
        <v>29.1</v>
      </c>
      <c r="K47" s="60">
        <v>26.27</v>
      </c>
      <c r="L47" s="63">
        <v>66732455</v>
      </c>
      <c r="M47" s="431">
        <v>19543</v>
      </c>
      <c r="N47" s="63">
        <v>1397</v>
      </c>
      <c r="O47" s="85">
        <v>45442.708124999997</v>
      </c>
      <c r="P47" s="130">
        <v>46</v>
      </c>
      <c r="Q47" s="250"/>
      <c r="R47" s="279"/>
      <c r="S47" s="257"/>
      <c r="T47" s="276"/>
      <c r="U47" s="247"/>
      <c r="V47" s="209"/>
      <c r="W47" s="127"/>
      <c r="X47" s="156"/>
      <c r="Y47" s="545"/>
      <c r="Z47" s="539">
        <f t="shared" si="33"/>
        <v>36.025898215733719</v>
      </c>
      <c r="AA47" s="532">
        <f t="shared" si="34"/>
        <v>4896.825898215734</v>
      </c>
      <c r="AB47" s="503"/>
      <c r="AC47" s="486"/>
      <c r="AD47" s="486"/>
      <c r="AE47" s="487"/>
      <c r="AF47" s="487"/>
      <c r="AG47" s="487"/>
      <c r="AH47" s="544"/>
      <c r="AI47" s="524"/>
      <c r="AJ47" s="524"/>
      <c r="AK47" s="524"/>
      <c r="AL47" s="523"/>
      <c r="AM47" s="523"/>
      <c r="AN47" s="523"/>
      <c r="AO47" s="523"/>
      <c r="AP47" s="523"/>
      <c r="AQ47" s="523"/>
      <c r="AR47" s="523"/>
      <c r="AS47" s="523"/>
      <c r="AT47" s="523"/>
      <c r="AU47" s="523"/>
      <c r="AV47" s="523"/>
      <c r="AW47" s="523"/>
      <c r="AX47" s="523"/>
      <c r="AY47" s="523"/>
      <c r="AZ47" s="523"/>
      <c r="BA47" s="523"/>
    </row>
    <row r="48" spans="1:53" ht="12.75" customHeight="1">
      <c r="A48" s="263" t="s">
        <v>498</v>
      </c>
      <c r="B48" s="272">
        <v>20</v>
      </c>
      <c r="C48" s="307">
        <v>19.64</v>
      </c>
      <c r="D48" s="500">
        <v>20</v>
      </c>
      <c r="E48" s="272">
        <v>1</v>
      </c>
      <c r="F48" s="291">
        <v>20</v>
      </c>
      <c r="G48" s="211">
        <v>0.3211</v>
      </c>
      <c r="H48" s="67">
        <v>19.5</v>
      </c>
      <c r="I48" s="57">
        <v>22</v>
      </c>
      <c r="J48" s="90">
        <v>15</v>
      </c>
      <c r="K48" s="61">
        <v>15.138</v>
      </c>
      <c r="L48" s="68">
        <v>14121170</v>
      </c>
      <c r="M48" s="440">
        <v>7600</v>
      </c>
      <c r="N48" s="68">
        <v>853</v>
      </c>
      <c r="O48" s="86">
        <v>45442.708310185182</v>
      </c>
      <c r="P48" s="129">
        <v>47</v>
      </c>
      <c r="Q48" s="249"/>
      <c r="R48" s="280"/>
      <c r="S48" s="256"/>
      <c r="T48" s="277"/>
      <c r="U48" s="246"/>
      <c r="V48" s="210"/>
      <c r="W48" s="208"/>
      <c r="X48" s="178"/>
      <c r="Y48" s="285"/>
      <c r="Z48" s="538">
        <f t="shared" si="33"/>
        <v>15.727739750111198</v>
      </c>
      <c r="AA48" s="533">
        <f t="shared" si="34"/>
        <v>5076.5277397501113</v>
      </c>
      <c r="AB48" s="504"/>
      <c r="AC48" s="489"/>
      <c r="AD48" s="489"/>
      <c r="AE48" s="490"/>
      <c r="AF48" s="490"/>
      <c r="AG48" s="490"/>
      <c r="AH48" s="546"/>
      <c r="AI48" s="523"/>
      <c r="AJ48" s="523"/>
      <c r="AK48" s="523"/>
      <c r="AL48" s="523"/>
      <c r="AM48" s="523"/>
      <c r="AN48" s="523"/>
      <c r="AO48" s="523"/>
      <c r="AP48" s="523"/>
      <c r="AQ48" s="523"/>
      <c r="AR48" s="523"/>
      <c r="AS48" s="523"/>
      <c r="AT48" s="523"/>
      <c r="AU48" s="523"/>
      <c r="AV48" s="523"/>
      <c r="AW48" s="523"/>
      <c r="AX48" s="523"/>
      <c r="AY48" s="523"/>
      <c r="AZ48" s="523"/>
      <c r="BA48" s="523"/>
    </row>
    <row r="49" spans="1:53" ht="12.75" customHeight="1">
      <c r="A49" s="340" t="s">
        <v>499</v>
      </c>
      <c r="B49" s="341">
        <v>95</v>
      </c>
      <c r="C49" s="501">
        <v>12.105</v>
      </c>
      <c r="D49" s="501">
        <v>12.798999999999999</v>
      </c>
      <c r="E49" s="341">
        <v>3</v>
      </c>
      <c r="F49" s="342">
        <v>12.106</v>
      </c>
      <c r="G49" s="343">
        <v>0.21210000000000001</v>
      </c>
      <c r="H49" s="344">
        <v>10</v>
      </c>
      <c r="I49" s="345">
        <v>13.8</v>
      </c>
      <c r="J49" s="346">
        <v>8.5</v>
      </c>
      <c r="K49" s="347">
        <v>9.9870000000000001</v>
      </c>
      <c r="L49" s="348">
        <v>12331389</v>
      </c>
      <c r="M49" s="442">
        <v>10932</v>
      </c>
      <c r="N49" s="317">
        <v>1258</v>
      </c>
      <c r="O49" s="318">
        <v>45442.708148148151</v>
      </c>
      <c r="P49" s="319">
        <v>48</v>
      </c>
      <c r="Q49" s="248"/>
      <c r="R49" s="279"/>
      <c r="S49" s="257"/>
      <c r="T49" s="276"/>
      <c r="U49" s="247"/>
      <c r="V49" s="209"/>
      <c r="W49" s="349"/>
      <c r="X49" s="350"/>
      <c r="Y49" s="351"/>
      <c r="Z49" s="541">
        <f t="shared" si="33"/>
        <v>6.2753337286012538</v>
      </c>
      <c r="AA49" s="535">
        <f t="shared" si="34"/>
        <v>5267.0753337286014</v>
      </c>
      <c r="AB49" s="506"/>
      <c r="AC49" s="494"/>
      <c r="AD49" s="494"/>
      <c r="AE49" s="495"/>
      <c r="AF49" s="495"/>
      <c r="AG49" s="495"/>
      <c r="AH49" s="531"/>
      <c r="AI49" s="524"/>
      <c r="AJ49" s="524"/>
      <c r="AK49" s="524"/>
      <c r="AL49" s="523"/>
      <c r="AM49" s="523"/>
      <c r="AN49" s="523"/>
      <c r="AO49" s="523"/>
      <c r="AP49" s="523"/>
      <c r="AQ49" s="523"/>
      <c r="AR49" s="523"/>
      <c r="AS49" s="523"/>
      <c r="AT49" s="523"/>
      <c r="AU49" s="523"/>
      <c r="AV49" s="523"/>
      <c r="AW49" s="523"/>
      <c r="AX49" s="523"/>
      <c r="AY49" s="523"/>
      <c r="AZ49" s="523"/>
      <c r="BA49" s="523"/>
    </row>
    <row r="50" spans="1:53" ht="12.75" customHeight="1">
      <c r="A50" s="321" t="s">
        <v>505</v>
      </c>
      <c r="B50" s="269"/>
      <c r="C50" s="304"/>
      <c r="D50" s="305"/>
      <c r="E50" s="273"/>
      <c r="F50" s="292"/>
      <c r="G50" s="211"/>
      <c r="H50" s="66"/>
      <c r="I50" s="58"/>
      <c r="J50" s="89"/>
      <c r="K50" s="62"/>
      <c r="L50" s="69"/>
      <c r="M50" s="426"/>
      <c r="N50" s="69"/>
      <c r="O50" s="84"/>
      <c r="P50" s="129">
        <v>49</v>
      </c>
      <c r="Q50" s="249"/>
      <c r="R50" s="280"/>
      <c r="S50" s="256"/>
      <c r="T50" s="277"/>
      <c r="U50" s="246"/>
      <c r="V50" s="210"/>
      <c r="W50" s="208"/>
      <c r="X50" s="157"/>
      <c r="Y50" s="320"/>
      <c r="Z50" s="537">
        <f t="shared" si="31"/>
        <v>5.5078103846001536E-2</v>
      </c>
      <c r="AA50" s="533">
        <f t="shared" ref="AA50:AA54" si="35">_xlfn.CONCAT(MID($A50,5,4),",","8")+Z50</f>
        <v>3010.8550781038462</v>
      </c>
      <c r="AB50" s="502"/>
      <c r="AC50" s="484"/>
      <c r="AD50" s="484"/>
      <c r="AE50" s="485"/>
      <c r="AF50" s="485"/>
      <c r="AG50" s="485"/>
      <c r="AH50" s="531"/>
      <c r="AI50" s="524"/>
      <c r="AJ50" s="524"/>
      <c r="AK50" s="524"/>
      <c r="AL50" s="523"/>
      <c r="AM50" s="523"/>
      <c r="AN50" s="523"/>
      <c r="AO50" s="523"/>
      <c r="AP50" s="523"/>
      <c r="AQ50" s="523"/>
      <c r="AR50" s="523"/>
      <c r="AS50" s="523"/>
      <c r="AT50" s="523"/>
      <c r="AU50" s="523"/>
      <c r="AV50" s="523"/>
      <c r="AW50" s="523"/>
      <c r="AX50" s="523"/>
      <c r="AY50" s="523"/>
      <c r="AZ50" s="523"/>
      <c r="BA50" s="523"/>
    </row>
    <row r="51" spans="1:53" ht="12.75" customHeight="1">
      <c r="A51" s="322" t="s">
        <v>506</v>
      </c>
      <c r="B51" s="268"/>
      <c r="C51" s="306"/>
      <c r="D51" s="306">
        <v>15</v>
      </c>
      <c r="E51" s="268">
        <v>2</v>
      </c>
      <c r="F51" s="206"/>
      <c r="G51" s="212"/>
      <c r="H51" s="65"/>
      <c r="I51" s="56"/>
      <c r="J51" s="88"/>
      <c r="K51" s="60">
        <v>30</v>
      </c>
      <c r="L51" s="63"/>
      <c r="M51" s="431"/>
      <c r="N51" s="63"/>
      <c r="O51" s="85"/>
      <c r="P51" s="130">
        <v>50</v>
      </c>
      <c r="Q51" s="250"/>
      <c r="R51" s="279"/>
      <c r="S51" s="257"/>
      <c r="T51" s="276"/>
      <c r="U51" s="247"/>
      <c r="V51" s="209"/>
      <c r="W51" s="127"/>
      <c r="X51" s="156"/>
      <c r="Y51" s="172"/>
      <c r="Z51" s="539">
        <f t="shared" si="31"/>
        <v>0.25721295263931765</v>
      </c>
      <c r="AA51" s="532">
        <f t="shared" si="35"/>
        <v>3161.0572129526395</v>
      </c>
      <c r="AB51" s="503"/>
      <c r="AC51" s="486"/>
      <c r="AD51" s="486"/>
      <c r="AE51" s="487"/>
      <c r="AF51" s="487"/>
      <c r="AG51" s="487"/>
      <c r="AH51" s="531"/>
      <c r="AI51" s="524"/>
      <c r="AJ51" s="524"/>
      <c r="AK51" s="524"/>
      <c r="AL51" s="523"/>
      <c r="AM51" s="523"/>
      <c r="AN51" s="523"/>
      <c r="AO51" s="523"/>
      <c r="AP51" s="523"/>
      <c r="AQ51" s="523"/>
      <c r="AR51" s="523"/>
      <c r="AS51" s="523"/>
      <c r="AT51" s="523"/>
      <c r="AU51" s="523"/>
      <c r="AV51" s="523"/>
      <c r="AW51" s="523"/>
      <c r="AX51" s="523"/>
      <c r="AY51" s="523"/>
      <c r="AZ51" s="523"/>
      <c r="BA51" s="523"/>
    </row>
    <row r="52" spans="1:53" ht="12.75" customHeight="1">
      <c r="A52" s="321" t="s">
        <v>507</v>
      </c>
      <c r="B52" s="269"/>
      <c r="C52" s="307"/>
      <c r="D52" s="307"/>
      <c r="E52" s="273"/>
      <c r="F52" s="291"/>
      <c r="G52" s="211"/>
      <c r="H52" s="67"/>
      <c r="I52" s="57"/>
      <c r="J52" s="90"/>
      <c r="K52" s="61"/>
      <c r="L52" s="68"/>
      <c r="M52" s="440"/>
      <c r="N52" s="68"/>
      <c r="O52" s="86"/>
      <c r="P52" s="129">
        <v>51</v>
      </c>
      <c r="Q52" s="249"/>
      <c r="R52" s="280"/>
      <c r="S52" s="256"/>
      <c r="T52" s="277"/>
      <c r="U52" s="246"/>
      <c r="V52" s="210"/>
      <c r="W52" s="208"/>
      <c r="X52" s="178"/>
      <c r="Y52" s="173"/>
      <c r="Z52" s="538">
        <f t="shared" si="31"/>
        <v>0.96783857011446628</v>
      </c>
      <c r="AA52" s="533">
        <f t="shared" si="35"/>
        <v>3311.7678385701147</v>
      </c>
      <c r="AB52" s="504"/>
      <c r="AC52" s="489"/>
      <c r="AD52" s="489"/>
      <c r="AE52" s="490"/>
      <c r="AF52" s="490"/>
      <c r="AG52" s="490"/>
      <c r="AH52" s="531"/>
      <c r="AI52" s="524"/>
      <c r="AJ52" s="524"/>
      <c r="AK52" s="524"/>
      <c r="AL52" s="523"/>
      <c r="AM52" s="523"/>
      <c r="AN52" s="523"/>
      <c r="AO52" s="523"/>
      <c r="AP52" s="523"/>
      <c r="AQ52" s="523"/>
      <c r="AR52" s="523"/>
      <c r="AS52" s="523"/>
      <c r="AT52" s="523"/>
      <c r="AU52" s="523"/>
      <c r="AV52" s="523"/>
      <c r="AW52" s="523"/>
      <c r="AX52" s="523"/>
      <c r="AY52" s="523"/>
      <c r="AZ52" s="523"/>
      <c r="BA52" s="523"/>
    </row>
    <row r="53" spans="1:53" ht="12.75" customHeight="1">
      <c r="A53" s="322" t="s">
        <v>508</v>
      </c>
      <c r="B53" s="268"/>
      <c r="C53" s="306"/>
      <c r="D53" s="308"/>
      <c r="E53" s="268"/>
      <c r="F53" s="206"/>
      <c r="G53" s="212"/>
      <c r="H53" s="65"/>
      <c r="I53" s="56"/>
      <c r="J53" s="88"/>
      <c r="K53" s="60"/>
      <c r="L53" s="63"/>
      <c r="M53" s="431"/>
      <c r="N53" s="63"/>
      <c r="O53" s="85"/>
      <c r="P53" s="130">
        <v>52</v>
      </c>
      <c r="Q53" s="250"/>
      <c r="R53" s="279"/>
      <c r="S53" s="257"/>
      <c r="T53" s="276"/>
      <c r="U53" s="247"/>
      <c r="V53" s="209"/>
      <c r="W53" s="127"/>
      <c r="X53" s="156"/>
      <c r="Y53" s="172"/>
      <c r="Z53" s="539">
        <f t="shared" si="31"/>
        <v>3.0198640544726203</v>
      </c>
      <c r="AA53" s="532">
        <f t="shared" si="35"/>
        <v>3463.8198640544729</v>
      </c>
      <c r="AB53" s="503"/>
      <c r="AC53" s="486"/>
      <c r="AD53" s="486"/>
      <c r="AE53" s="487"/>
      <c r="AF53" s="487"/>
      <c r="AG53" s="487"/>
      <c r="AH53" s="531"/>
      <c r="AI53" s="524"/>
      <c r="AJ53" s="524"/>
      <c r="AK53" s="524"/>
      <c r="AL53" s="523"/>
      <c r="AM53" s="523"/>
      <c r="AN53" s="523"/>
      <c r="AO53" s="523"/>
      <c r="AP53" s="523"/>
      <c r="AQ53" s="523"/>
      <c r="AR53" s="523"/>
      <c r="AS53" s="523"/>
      <c r="AT53" s="523"/>
      <c r="AU53" s="523"/>
      <c r="AV53" s="523"/>
      <c r="AW53" s="523"/>
      <c r="AX53" s="523"/>
      <c r="AY53" s="523"/>
      <c r="AZ53" s="523"/>
      <c r="BA53" s="523"/>
    </row>
    <row r="54" spans="1:53" ht="12.75" customHeight="1">
      <c r="A54" s="321" t="s">
        <v>509</v>
      </c>
      <c r="B54" s="275"/>
      <c r="C54" s="307"/>
      <c r="D54" s="307">
        <v>79</v>
      </c>
      <c r="E54" s="272">
        <v>10</v>
      </c>
      <c r="F54" s="291"/>
      <c r="G54" s="211"/>
      <c r="H54" s="67"/>
      <c r="I54" s="57"/>
      <c r="J54" s="90"/>
      <c r="K54" s="61">
        <v>60</v>
      </c>
      <c r="L54" s="68"/>
      <c r="M54" s="440"/>
      <c r="N54" s="68"/>
      <c r="O54" s="86"/>
      <c r="P54" s="203">
        <v>53</v>
      </c>
      <c r="Q54" s="249"/>
      <c r="R54" s="280"/>
      <c r="S54" s="256"/>
      <c r="T54" s="277"/>
      <c r="U54" s="246"/>
      <c r="V54" s="210"/>
      <c r="W54" s="208"/>
      <c r="X54" s="158"/>
      <c r="Y54" s="173"/>
      <c r="Z54" s="538">
        <f t="shared" si="31"/>
        <v>8.0095221650282156</v>
      </c>
      <c r="AA54" s="533">
        <f t="shared" si="35"/>
        <v>3618.8095221650283</v>
      </c>
      <c r="AB54" s="504"/>
      <c r="AC54" s="489"/>
      <c r="AD54" s="489"/>
      <c r="AE54" s="490"/>
      <c r="AF54" s="490"/>
      <c r="AG54" s="490"/>
      <c r="AH54" s="531"/>
      <c r="AI54" s="524"/>
      <c r="AJ54" s="524"/>
      <c r="AK54" s="524"/>
      <c r="AL54" s="523"/>
      <c r="AM54" s="523"/>
      <c r="AN54" s="523"/>
      <c r="AO54" s="523"/>
      <c r="AP54" s="523"/>
      <c r="AQ54" s="523"/>
      <c r="AR54" s="523"/>
      <c r="AS54" s="523"/>
      <c r="AT54" s="523"/>
      <c r="AU54" s="523"/>
      <c r="AV54" s="523"/>
      <c r="AW54" s="523"/>
      <c r="AX54" s="523"/>
      <c r="AY54" s="523"/>
      <c r="AZ54" s="523"/>
      <c r="BA54" s="523"/>
    </row>
    <row r="55" spans="1:53" ht="12.75" customHeight="1">
      <c r="A55" s="323" t="s">
        <v>500</v>
      </c>
      <c r="B55" s="274">
        <v>1</v>
      </c>
      <c r="C55" s="306">
        <v>681</v>
      </c>
      <c r="D55" s="308">
        <v>694</v>
      </c>
      <c r="E55" s="271">
        <v>3</v>
      </c>
      <c r="F55" s="206">
        <v>690</v>
      </c>
      <c r="G55" s="212">
        <v>0.22329999999999997</v>
      </c>
      <c r="H55" s="65">
        <v>600</v>
      </c>
      <c r="I55" s="56">
        <v>730</v>
      </c>
      <c r="J55" s="88">
        <v>600</v>
      </c>
      <c r="K55" s="60">
        <v>564.03200000000004</v>
      </c>
      <c r="L55" s="63">
        <v>3342600</v>
      </c>
      <c r="M55" s="431">
        <v>49</v>
      </c>
      <c r="N55" s="63">
        <v>28</v>
      </c>
      <c r="O55" s="85">
        <v>45442.706180555557</v>
      </c>
      <c r="P55" s="130">
        <v>54</v>
      </c>
      <c r="Q55" s="250"/>
      <c r="R55" s="279"/>
      <c r="S55" s="257"/>
      <c r="T55" s="276"/>
      <c r="U55" s="247"/>
      <c r="V55" s="209"/>
      <c r="W55" s="127"/>
      <c r="X55" s="179"/>
      <c r="Y55" s="152"/>
      <c r="Z55" s="539">
        <f t="shared" ref="Z55:Z59" si="36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380.03275662083388</v>
      </c>
      <c r="AA55" s="532">
        <f>_xlfn.CONCAT(MID($A55,5,4),",","8")+Z55</f>
        <v>4440.8327566208336</v>
      </c>
      <c r="AB55" s="503"/>
      <c r="AC55" s="486"/>
      <c r="AD55" s="486"/>
      <c r="AE55" s="487"/>
      <c r="AF55" s="487"/>
      <c r="AG55" s="487"/>
      <c r="AH55" s="531"/>
      <c r="AI55" s="524"/>
      <c r="AJ55" s="524"/>
      <c r="AK55" s="524"/>
      <c r="AL55" s="523"/>
      <c r="AM55" s="523"/>
      <c r="AN55" s="523"/>
      <c r="AO55" s="523"/>
      <c r="AP55" s="523"/>
      <c r="AQ55" s="523"/>
      <c r="AR55" s="523"/>
      <c r="AS55" s="523"/>
      <c r="AT55" s="523"/>
      <c r="AU55" s="523"/>
      <c r="AV55" s="523"/>
      <c r="AW55" s="523"/>
      <c r="AX55" s="523"/>
      <c r="AY55" s="523"/>
      <c r="AZ55" s="523"/>
      <c r="BA55" s="523"/>
    </row>
    <row r="56" spans="1:53" ht="12.75" customHeight="1">
      <c r="A56" s="324" t="s">
        <v>501</v>
      </c>
      <c r="B56" s="272">
        <v>2</v>
      </c>
      <c r="C56" s="307">
        <v>536.00099999999998</v>
      </c>
      <c r="D56" s="307">
        <v>549</v>
      </c>
      <c r="E56" s="272">
        <v>5</v>
      </c>
      <c r="F56" s="291">
        <v>540</v>
      </c>
      <c r="G56" s="211">
        <v>0.23070000000000002</v>
      </c>
      <c r="H56" s="67">
        <v>480</v>
      </c>
      <c r="I56" s="57">
        <v>570</v>
      </c>
      <c r="J56" s="90">
        <v>480</v>
      </c>
      <c r="K56" s="61">
        <v>438.75900000000001</v>
      </c>
      <c r="L56" s="68">
        <v>31375781</v>
      </c>
      <c r="M56" s="440">
        <v>580</v>
      </c>
      <c r="N56" s="68">
        <v>87</v>
      </c>
      <c r="O56" s="86">
        <v>45442.705949074072</v>
      </c>
      <c r="P56" s="129">
        <v>55</v>
      </c>
      <c r="Q56" s="249"/>
      <c r="R56" s="280"/>
      <c r="S56" s="256"/>
      <c r="T56" s="277"/>
      <c r="U56" s="246"/>
      <c r="V56" s="210"/>
      <c r="W56" s="208"/>
      <c r="X56" s="178"/>
      <c r="Y56" s="174"/>
      <c r="Z56" s="538">
        <f t="shared" si="36"/>
        <v>243.26610891076962</v>
      </c>
      <c r="AA56" s="533">
        <f>_xlfn.CONCAT(MID($A56,5,4),",","8")+Z56</f>
        <v>4504.0661089107698</v>
      </c>
      <c r="AB56" s="504"/>
      <c r="AC56" s="489"/>
      <c r="AD56" s="489"/>
      <c r="AE56" s="490"/>
      <c r="AF56" s="490"/>
      <c r="AG56" s="490"/>
      <c r="AH56" s="529"/>
      <c r="AI56" s="522"/>
      <c r="AJ56" s="523"/>
      <c r="AK56" s="523"/>
      <c r="AL56" s="523"/>
      <c r="AM56" s="523"/>
      <c r="AN56" s="523"/>
      <c r="AO56" s="523"/>
      <c r="AP56" s="523"/>
      <c r="AQ56" s="523"/>
      <c r="AR56" s="523"/>
      <c r="AS56" s="523"/>
      <c r="AT56" s="523"/>
      <c r="AU56" s="523"/>
      <c r="AV56" s="523"/>
      <c r="AW56" s="523"/>
      <c r="AX56" s="523"/>
      <c r="AY56" s="523"/>
      <c r="AZ56" s="523"/>
      <c r="BA56" s="523"/>
    </row>
    <row r="57" spans="1:53" ht="12.75" customHeight="1">
      <c r="A57" s="323" t="s">
        <v>502</v>
      </c>
      <c r="B57" s="274">
        <v>3</v>
      </c>
      <c r="C57" s="306">
        <v>427</v>
      </c>
      <c r="D57" s="308">
        <v>448.99900000000002</v>
      </c>
      <c r="E57" s="271">
        <v>1</v>
      </c>
      <c r="F57" s="206">
        <v>426.00099999999998</v>
      </c>
      <c r="G57" s="212">
        <v>0.20850000000000002</v>
      </c>
      <c r="H57" s="65">
        <v>430</v>
      </c>
      <c r="I57" s="56">
        <v>455</v>
      </c>
      <c r="J57" s="88">
        <v>415</v>
      </c>
      <c r="K57" s="60">
        <v>352.5</v>
      </c>
      <c r="L57" s="63">
        <v>3495600</v>
      </c>
      <c r="M57" s="431">
        <v>81</v>
      </c>
      <c r="N57" s="63">
        <v>20</v>
      </c>
      <c r="O57" s="85">
        <v>45442.683437500003</v>
      </c>
      <c r="P57" s="130">
        <v>56</v>
      </c>
      <c r="Q57" s="250"/>
      <c r="R57" s="279"/>
      <c r="S57" s="257"/>
      <c r="T57" s="276"/>
      <c r="U57" s="247"/>
      <c r="V57" s="209"/>
      <c r="W57" s="127"/>
      <c r="X57" s="156"/>
      <c r="Y57" s="172"/>
      <c r="Z57" s="539">
        <f t="shared" si="36"/>
        <v>141.87161023750355</v>
      </c>
      <c r="AA57" s="532">
        <f>_xlfn.CONCAT(MID($A57,5,4),",","8")+Z57</f>
        <v>4602.671610237504</v>
      </c>
      <c r="AB57" s="503"/>
      <c r="AC57" s="486"/>
      <c r="AD57" s="486"/>
      <c r="AE57" s="487"/>
      <c r="AF57" s="487"/>
      <c r="AG57" s="487"/>
      <c r="AH57" s="529"/>
      <c r="AI57" s="522"/>
      <c r="AJ57" s="523"/>
      <c r="AK57" s="523"/>
      <c r="AL57" s="523"/>
      <c r="AM57" s="523"/>
      <c r="AN57" s="523"/>
      <c r="AO57" s="523"/>
      <c r="AP57" s="523"/>
      <c r="AQ57" s="523"/>
      <c r="AR57" s="523"/>
      <c r="AS57" s="523"/>
      <c r="AT57" s="523"/>
      <c r="AU57" s="523"/>
      <c r="AV57" s="523"/>
      <c r="AW57" s="523"/>
      <c r="AX57" s="523"/>
      <c r="AY57" s="523"/>
      <c r="AZ57" s="523"/>
      <c r="BA57" s="523"/>
    </row>
    <row r="58" spans="1:53" ht="12.75" customHeight="1">
      <c r="A58" s="324" t="s">
        <v>503</v>
      </c>
      <c r="B58" s="272">
        <v>6</v>
      </c>
      <c r="C58" s="307">
        <v>155</v>
      </c>
      <c r="D58" s="307">
        <v>180</v>
      </c>
      <c r="E58" s="272">
        <v>20</v>
      </c>
      <c r="F58" s="291">
        <v>155</v>
      </c>
      <c r="G58" s="211">
        <v>6.1600000000000002E-2</v>
      </c>
      <c r="H58" s="67">
        <v>155</v>
      </c>
      <c r="I58" s="57">
        <v>155</v>
      </c>
      <c r="J58" s="90">
        <v>155</v>
      </c>
      <c r="K58" s="61">
        <v>145.999</v>
      </c>
      <c r="L58" s="68">
        <v>15500</v>
      </c>
      <c r="M58" s="440">
        <v>1</v>
      </c>
      <c r="N58" s="68">
        <v>1</v>
      </c>
      <c r="O58" s="86">
        <v>45442.690312500003</v>
      </c>
      <c r="P58" s="129">
        <v>57</v>
      </c>
      <c r="Q58" s="249"/>
      <c r="R58" s="280"/>
      <c r="S58" s="256"/>
      <c r="T58" s="277"/>
      <c r="U58" s="246"/>
      <c r="V58" s="210"/>
      <c r="W58" s="208"/>
      <c r="X58" s="178"/>
      <c r="Y58" s="173"/>
      <c r="Z58" s="538">
        <f t="shared" si="36"/>
        <v>12.946437510842657</v>
      </c>
      <c r="AA58" s="533">
        <f>_xlfn.CONCAT(MID($A58,5,4),",","8")+Z58</f>
        <v>5117.746437510843</v>
      </c>
      <c r="AB58" s="504"/>
      <c r="AC58" s="489"/>
      <c r="AD58" s="489"/>
      <c r="AE58" s="490"/>
      <c r="AF58" s="490"/>
      <c r="AG58" s="490"/>
      <c r="AH58" s="529"/>
      <c r="AI58" s="522"/>
      <c r="AJ58" s="523"/>
      <c r="AK58" s="523"/>
      <c r="AL58" s="523"/>
      <c r="AM58" s="523"/>
      <c r="AN58" s="523"/>
      <c r="AO58" s="523"/>
      <c r="AP58" s="523"/>
      <c r="AQ58" s="523"/>
      <c r="AR58" s="523"/>
      <c r="AS58" s="523"/>
      <c r="AT58" s="523"/>
      <c r="AU58" s="523"/>
      <c r="AV58" s="523"/>
      <c r="AW58" s="523"/>
      <c r="AX58" s="523"/>
      <c r="AY58" s="523"/>
      <c r="AZ58" s="523"/>
      <c r="BA58" s="523"/>
    </row>
    <row r="59" spans="1:53" ht="12.75" customHeight="1">
      <c r="A59" s="355" t="s">
        <v>504</v>
      </c>
      <c r="B59" s="356">
        <v>2</v>
      </c>
      <c r="C59" s="357">
        <v>134</v>
      </c>
      <c r="D59" s="358">
        <v>139</v>
      </c>
      <c r="E59" s="359">
        <v>42</v>
      </c>
      <c r="F59" s="360">
        <v>134</v>
      </c>
      <c r="G59" s="361">
        <v>0.27229999999999999</v>
      </c>
      <c r="H59" s="362">
        <v>120</v>
      </c>
      <c r="I59" s="363">
        <v>138</v>
      </c>
      <c r="J59" s="364">
        <v>120</v>
      </c>
      <c r="K59" s="365">
        <v>105.313</v>
      </c>
      <c r="L59" s="366">
        <v>1805100</v>
      </c>
      <c r="M59" s="443">
        <v>135</v>
      </c>
      <c r="N59" s="366">
        <v>26</v>
      </c>
      <c r="O59" s="367">
        <v>45442.705393518518</v>
      </c>
      <c r="P59" s="368">
        <v>58</v>
      </c>
      <c r="Q59" s="250"/>
      <c r="R59" s="279"/>
      <c r="S59" s="257"/>
      <c r="T59" s="276"/>
      <c r="U59" s="247"/>
      <c r="V59" s="209"/>
      <c r="W59" s="369"/>
      <c r="X59" s="370"/>
      <c r="Y59" s="371"/>
      <c r="Z59" s="542">
        <f t="shared" si="36"/>
        <v>5.0681581379820955</v>
      </c>
      <c r="AA59" s="536">
        <f>_xlfn.CONCAT(MID($A59,5,4),",","8")+Z59</f>
        <v>5309.8681581379824</v>
      </c>
      <c r="AB59" s="507"/>
      <c r="AC59" s="496"/>
      <c r="AD59" s="496"/>
      <c r="AE59" s="497"/>
      <c r="AF59" s="497"/>
      <c r="AG59" s="497"/>
      <c r="AH59" s="529"/>
      <c r="AI59" s="522"/>
      <c r="AJ59" s="523"/>
      <c r="AK59" s="523"/>
      <c r="AL59" s="523"/>
      <c r="AM59" s="523"/>
      <c r="AN59" s="523"/>
      <c r="AO59" s="523"/>
      <c r="AP59" s="523"/>
      <c r="AQ59" s="523"/>
      <c r="AR59" s="523"/>
      <c r="AS59" s="523"/>
      <c r="AT59" s="523"/>
      <c r="AU59" s="523"/>
      <c r="AV59" s="523"/>
      <c r="AW59" s="523"/>
      <c r="AX59" s="523"/>
      <c r="AY59" s="523"/>
      <c r="AZ59" s="523"/>
      <c r="BA59" s="523"/>
    </row>
    <row r="60" spans="1:53">
      <c r="A60" s="263" t="s">
        <v>334</v>
      </c>
      <c r="B60" s="273">
        <v>40</v>
      </c>
      <c r="C60" s="309">
        <v>4323</v>
      </c>
      <c r="D60" s="309">
        <v>4348</v>
      </c>
      <c r="E60" s="273">
        <v>112</v>
      </c>
      <c r="F60" s="292">
        <v>4322.5</v>
      </c>
      <c r="G60" s="211">
        <v>4.3499999999999997E-2</v>
      </c>
      <c r="H60" s="66">
        <v>4354.05</v>
      </c>
      <c r="I60" s="58">
        <v>4394.8999999999996</v>
      </c>
      <c r="J60" s="89">
        <v>4254.55</v>
      </c>
      <c r="K60" s="62">
        <v>4142.05</v>
      </c>
      <c r="L60" s="69">
        <v>408361240</v>
      </c>
      <c r="M60" s="62">
        <v>94845</v>
      </c>
      <c r="N60" s="69">
        <v>1306</v>
      </c>
      <c r="O60" s="84">
        <v>45442.687210648146</v>
      </c>
      <c r="P60" s="129">
        <v>59</v>
      </c>
      <c r="Q60" s="80"/>
      <c r="R60" s="148">
        <v>0</v>
      </c>
      <c r="S60" s="160">
        <v>0</v>
      </c>
      <c r="T60" s="251">
        <v>0</v>
      </c>
      <c r="U60" s="251"/>
      <c r="V60" s="251"/>
      <c r="W60" s="352"/>
      <c r="X60" s="353"/>
      <c r="Y60" s="134">
        <f>IF(D60&lt;&gt;0,($C61*(1-$AB$1))-$D60,0)</f>
        <v>-30.431800000000294</v>
      </c>
      <c r="Z60" s="354"/>
      <c r="AA60" s="543">
        <v>36.619999999999997</v>
      </c>
      <c r="AB60" s="502"/>
      <c r="AC60" s="484"/>
      <c r="AD60" s="484"/>
      <c r="AE60" s="485"/>
      <c r="AF60" s="485"/>
      <c r="AG60" s="485"/>
      <c r="AH60" s="522"/>
      <c r="AI60" s="522"/>
      <c r="AJ60" s="523"/>
      <c r="AK60" s="523"/>
      <c r="AL60" s="523"/>
      <c r="AM60" s="523"/>
      <c r="AN60" s="523"/>
      <c r="AO60" s="523"/>
      <c r="AP60" s="523"/>
      <c r="AQ60" s="523"/>
      <c r="AR60" s="523"/>
      <c r="AS60" s="523"/>
      <c r="AT60" s="523"/>
      <c r="AU60" s="523"/>
      <c r="AV60" s="523"/>
      <c r="AW60" s="523"/>
      <c r="AX60" s="523"/>
      <c r="AY60" s="523"/>
      <c r="AZ60" s="523"/>
      <c r="BA60" s="523"/>
    </row>
    <row r="61" spans="1:53" ht="12.75" customHeight="1">
      <c r="A61" s="376" t="s">
        <v>516</v>
      </c>
      <c r="B61" s="377">
        <v>10</v>
      </c>
      <c r="C61" s="378">
        <v>4318</v>
      </c>
      <c r="D61" s="379">
        <v>4319</v>
      </c>
      <c r="E61" s="380">
        <v>1935</v>
      </c>
      <c r="F61" s="381">
        <v>4319</v>
      </c>
      <c r="G61" s="382">
        <v>3.8800000000000001E-2</v>
      </c>
      <c r="H61" s="383">
        <v>4278.1499999999996</v>
      </c>
      <c r="I61" s="384">
        <v>4398</v>
      </c>
      <c r="J61" s="385">
        <v>4260</v>
      </c>
      <c r="K61" s="386">
        <v>4157.5</v>
      </c>
      <c r="L61" s="387">
        <v>10611990467</v>
      </c>
      <c r="M61" s="386">
        <v>2461049</v>
      </c>
      <c r="N61" s="387">
        <v>7666</v>
      </c>
      <c r="O61" s="388">
        <v>45442.708275462966</v>
      </c>
      <c r="P61" s="389">
        <v>60</v>
      </c>
      <c r="Q61" s="390">
        <v>0</v>
      </c>
      <c r="R61" s="391">
        <v>0</v>
      </c>
      <c r="S61" s="392">
        <v>0</v>
      </c>
      <c r="T61" s="393">
        <v>0</v>
      </c>
      <c r="U61" s="393"/>
      <c r="V61" s="393"/>
      <c r="W61" s="394">
        <v>0</v>
      </c>
      <c r="X61" s="395">
        <v>0</v>
      </c>
      <c r="Y61" s="396" t="str">
        <f>IFERROR(INT(#REF!/(F60)),"")</f>
        <v/>
      </c>
      <c r="Z61" s="397"/>
      <c r="AA61" s="508">
        <f>F61/AA60*10</f>
        <v>1179.4101583833972</v>
      </c>
      <c r="AB61" s="503"/>
      <c r="AC61" s="486"/>
      <c r="AD61" s="486"/>
      <c r="AE61" s="487"/>
      <c r="AF61" s="487"/>
      <c r="AG61" s="487"/>
      <c r="AH61" s="522"/>
      <c r="AI61" s="522"/>
      <c r="AJ61" s="523"/>
      <c r="AK61" s="523"/>
      <c r="AL61" s="523"/>
      <c r="AM61" s="523"/>
      <c r="AN61" s="523"/>
      <c r="AO61" s="523"/>
      <c r="AP61" s="523"/>
      <c r="AQ61" s="523"/>
      <c r="AR61" s="523"/>
      <c r="AS61" s="523"/>
      <c r="AT61" s="523"/>
      <c r="AU61" s="523"/>
      <c r="AV61" s="523"/>
      <c r="AW61" s="523"/>
      <c r="AX61" s="523"/>
      <c r="AY61" s="523"/>
      <c r="AZ61" s="523"/>
      <c r="BA61" s="523"/>
    </row>
    <row r="62" spans="1:53" ht="12.75" customHeight="1">
      <c r="A62" s="201" t="s">
        <v>13</v>
      </c>
      <c r="B62" s="269">
        <v>4508</v>
      </c>
      <c r="C62" s="304">
        <v>68190</v>
      </c>
      <c r="D62" s="305">
        <v>68250</v>
      </c>
      <c r="E62" s="273">
        <v>268</v>
      </c>
      <c r="F62" s="292">
        <v>68200</v>
      </c>
      <c r="G62" s="211">
        <v>1.83E-2</v>
      </c>
      <c r="H62" s="66">
        <v>66520</v>
      </c>
      <c r="I62" s="58">
        <v>68370</v>
      </c>
      <c r="J62" s="89">
        <v>66520</v>
      </c>
      <c r="K62" s="62">
        <v>66970</v>
      </c>
      <c r="L62" s="69">
        <v>138775284024</v>
      </c>
      <c r="M62" s="62">
        <v>204455196</v>
      </c>
      <c r="N62" s="69">
        <v>90191</v>
      </c>
      <c r="O62" s="84">
        <v>45442.687800925924</v>
      </c>
      <c r="P62" s="129">
        <v>61</v>
      </c>
      <c r="Q62" s="80">
        <v>0</v>
      </c>
      <c r="R62" s="148">
        <v>0</v>
      </c>
      <c r="S62" s="160">
        <v>0</v>
      </c>
      <c r="T62" s="251">
        <v>0</v>
      </c>
      <c r="U62" s="251"/>
      <c r="V62" s="251"/>
      <c r="W62" s="221">
        <f t="shared" ref="W62" si="37">(V62*X62)</f>
        <v>0</v>
      </c>
      <c r="X62" s="157"/>
      <c r="Y62" s="134">
        <f>IF(D62&lt;&gt;0,($C63*(1-$AB$1))-$D62,0)</f>
        <v>143.16000000000349</v>
      </c>
      <c r="Z62" s="135"/>
      <c r="AA62" s="509"/>
      <c r="AB62" s="502"/>
      <c r="AC62" s="484"/>
      <c r="AD62" s="484"/>
      <c r="AE62" s="485"/>
      <c r="AF62" s="485"/>
      <c r="AG62" s="485"/>
      <c r="AH62" s="522"/>
      <c r="AI62" s="522"/>
      <c r="AJ62" s="523"/>
      <c r="AK62" s="523"/>
      <c r="AL62" s="523"/>
      <c r="AM62" s="523"/>
      <c r="AN62" s="525"/>
      <c r="AO62" s="523"/>
      <c r="AP62" s="523"/>
      <c r="AQ62" s="523"/>
      <c r="AR62" s="523"/>
      <c r="AS62" s="523"/>
      <c r="AT62" s="523"/>
      <c r="AU62" s="523"/>
      <c r="AV62" s="523"/>
      <c r="AW62" s="523"/>
      <c r="AX62" s="523"/>
      <c r="AY62" s="523"/>
      <c r="AZ62" s="523"/>
      <c r="BA62" s="523"/>
    </row>
    <row r="63" spans="1:53" ht="12.75" customHeight="1">
      <c r="A63" s="116" t="s">
        <v>517</v>
      </c>
      <c r="B63" s="268">
        <v>44876</v>
      </c>
      <c r="C63" s="306">
        <v>68400</v>
      </c>
      <c r="D63" s="306">
        <v>68420</v>
      </c>
      <c r="E63" s="268">
        <v>69535</v>
      </c>
      <c r="F63" s="206">
        <v>68420</v>
      </c>
      <c r="G63" s="212">
        <v>2.3399999999999997E-2</v>
      </c>
      <c r="H63" s="65">
        <v>67500</v>
      </c>
      <c r="I63" s="56">
        <v>68700</v>
      </c>
      <c r="J63" s="88">
        <v>67340</v>
      </c>
      <c r="K63" s="60">
        <v>66850</v>
      </c>
      <c r="L63" s="63">
        <v>95458992768</v>
      </c>
      <c r="M63" s="60">
        <v>140417266</v>
      </c>
      <c r="N63" s="63">
        <v>36182</v>
      </c>
      <c r="O63" s="85">
        <v>45442.708460648151</v>
      </c>
      <c r="P63" s="130">
        <v>30</v>
      </c>
      <c r="Q63" s="78">
        <v>0</v>
      </c>
      <c r="R63" s="147">
        <v>0</v>
      </c>
      <c r="S63" s="161">
        <v>0</v>
      </c>
      <c r="T63" s="252">
        <v>0</v>
      </c>
      <c r="U63" s="252"/>
      <c r="V63" s="252"/>
      <c r="W63" s="126">
        <f>V62*(F63/100)</f>
        <v>0</v>
      </c>
      <c r="X63" s="156"/>
      <c r="Y63" s="123" t="str">
        <f>IFERROR(INT(#REF!/(F30/100)),"")</f>
        <v/>
      </c>
      <c r="Z63" s="137"/>
      <c r="AA63" s="510"/>
      <c r="AB63" s="503"/>
      <c r="AC63" s="486"/>
      <c r="AD63" s="486"/>
      <c r="AE63" s="487"/>
      <c r="AF63" s="487"/>
      <c r="AG63" s="487"/>
      <c r="AH63" s="522"/>
      <c r="AI63" s="522"/>
      <c r="AJ63" s="523"/>
      <c r="AK63" s="523"/>
      <c r="AL63" s="523"/>
      <c r="AM63" s="523"/>
      <c r="AN63" s="525"/>
      <c r="AO63" s="523"/>
      <c r="AP63" s="523"/>
      <c r="AQ63" s="523"/>
      <c r="AR63" s="523"/>
      <c r="AS63" s="523"/>
      <c r="AT63" s="523"/>
      <c r="AU63" s="523"/>
      <c r="AV63" s="523"/>
      <c r="AW63" s="523"/>
      <c r="AX63" s="523"/>
      <c r="AY63" s="523"/>
      <c r="AZ63" s="523"/>
      <c r="BA63" s="523"/>
    </row>
    <row r="64" spans="1:53" ht="12.75" hidden="1" customHeight="1">
      <c r="A64" s="200" t="s">
        <v>15</v>
      </c>
      <c r="B64" s="269">
        <v>148278</v>
      </c>
      <c r="C64" s="304">
        <v>56</v>
      </c>
      <c r="D64" s="305">
        <v>56.4</v>
      </c>
      <c r="E64" s="273">
        <v>29298</v>
      </c>
      <c r="F64" s="291">
        <v>56</v>
      </c>
      <c r="G64" s="211">
        <v>2.3900000000000001E-2</v>
      </c>
      <c r="H64" s="67">
        <v>56.37</v>
      </c>
      <c r="I64" s="57">
        <v>56.8</v>
      </c>
      <c r="J64" s="90">
        <v>56</v>
      </c>
      <c r="K64" s="61">
        <v>54.69</v>
      </c>
      <c r="L64" s="68">
        <v>33172825</v>
      </c>
      <c r="M64" s="61">
        <v>58882836</v>
      </c>
      <c r="N64" s="68">
        <v>13138</v>
      </c>
      <c r="O64" s="86">
        <v>45442.687731481485</v>
      </c>
      <c r="P64" s="129">
        <v>63</v>
      </c>
      <c r="Q64" s="79">
        <v>0</v>
      </c>
      <c r="R64" s="150">
        <v>0</v>
      </c>
      <c r="S64" s="162">
        <v>0</v>
      </c>
      <c r="T64" s="253">
        <v>0</v>
      </c>
      <c r="U64" s="253"/>
      <c r="V64" s="253"/>
      <c r="W64" s="222">
        <f t="shared" ref="W64:W66" si="38">(V64*X64)</f>
        <v>0</v>
      </c>
      <c r="X64" s="159"/>
      <c r="Y64" s="139">
        <f>IF(D64&lt;&gt;0,($C65*(1-$AB$1))-$D64,0)</f>
        <v>-0.25561499999999882</v>
      </c>
      <c r="Z64" s="140">
        <f>IFERROR(IF(C64&lt;&gt;"",$AA$1/(D62/100)*(C64/100),""),"")</f>
        <v>0.96616766069364957</v>
      </c>
      <c r="AA64" s="511">
        <f>IFERROR($AC$1/(D64/100)*(C62/100),"")</f>
        <v>1209.0425531914893</v>
      </c>
      <c r="AB64" s="504"/>
      <c r="AC64" s="490"/>
      <c r="AD64" s="491"/>
      <c r="AE64" s="491"/>
      <c r="AF64" s="522"/>
      <c r="AG64" s="522"/>
      <c r="AH64" s="522"/>
      <c r="AI64" s="522"/>
      <c r="AJ64" s="523"/>
      <c r="AK64" s="523"/>
      <c r="AL64" s="523"/>
      <c r="AM64" s="523"/>
      <c r="AN64" s="525"/>
      <c r="AO64" s="523"/>
      <c r="AP64" s="523"/>
      <c r="AQ64" s="523"/>
      <c r="AR64" s="523"/>
      <c r="AS64" s="523"/>
      <c r="AT64" s="523"/>
      <c r="AU64" s="523"/>
      <c r="AV64" s="523"/>
      <c r="AW64" s="523"/>
      <c r="AX64" s="523"/>
      <c r="AY64" s="523"/>
      <c r="AZ64" s="523"/>
      <c r="BA64" s="523"/>
    </row>
    <row r="65" spans="1:53" ht="12.75" hidden="1" customHeight="1">
      <c r="A65" s="116" t="s">
        <v>518</v>
      </c>
      <c r="B65" s="268">
        <v>25000</v>
      </c>
      <c r="C65" s="306">
        <v>56.15</v>
      </c>
      <c r="D65" s="306">
        <v>56.75</v>
      </c>
      <c r="E65" s="268">
        <v>10000</v>
      </c>
      <c r="F65" s="206">
        <v>56.25</v>
      </c>
      <c r="G65" s="293">
        <v>1.7299999999999999E-2</v>
      </c>
      <c r="H65" s="65">
        <v>56.39</v>
      </c>
      <c r="I65" s="56">
        <v>56.64</v>
      </c>
      <c r="J65" s="88">
        <v>56.09</v>
      </c>
      <c r="K65" s="60">
        <v>55.29</v>
      </c>
      <c r="L65" s="63">
        <v>4317646</v>
      </c>
      <c r="M65" s="60">
        <v>7670862</v>
      </c>
      <c r="N65" s="63">
        <v>1872</v>
      </c>
      <c r="O65" s="85">
        <v>45442.706122685187</v>
      </c>
      <c r="P65" s="130">
        <v>64</v>
      </c>
      <c r="Q65" s="78">
        <v>0</v>
      </c>
      <c r="R65" s="147">
        <v>0</v>
      </c>
      <c r="S65" s="161">
        <v>0</v>
      </c>
      <c r="T65" s="252">
        <v>0</v>
      </c>
      <c r="U65" s="252"/>
      <c r="V65" s="252"/>
      <c r="W65" s="223">
        <f>V64*(F64/100)</f>
        <v>0</v>
      </c>
      <c r="X65" s="156"/>
      <c r="Y65" s="124" t="str">
        <f>IFERROR(INT(#REF!/(F64/100)),"")</f>
        <v/>
      </c>
      <c r="Z65" s="142">
        <f>IFERROR(IF(C65&lt;&gt;"",$AA$1/(D63/100)*(C65/100),""),"")</f>
        <v>0.96634858766167975</v>
      </c>
      <c r="AA65" s="512">
        <f>IFERROR($AC$1/(D65/100)*(C63/100),"")</f>
        <v>1205.2863436123348</v>
      </c>
      <c r="AB65" s="503"/>
      <c r="AC65" s="487"/>
      <c r="AD65" s="488"/>
      <c r="AE65" s="488"/>
      <c r="AF65" s="522"/>
      <c r="AG65" s="522"/>
      <c r="AH65" s="522"/>
      <c r="AI65" s="522"/>
      <c r="AJ65" s="523"/>
      <c r="AK65" s="523"/>
      <c r="AL65" s="523"/>
      <c r="AM65" s="523"/>
      <c r="AN65" s="525"/>
      <c r="AO65" s="523"/>
      <c r="AP65" s="523"/>
      <c r="AQ65" s="523"/>
      <c r="AR65" s="523"/>
      <c r="AS65" s="523"/>
      <c r="AT65" s="523"/>
      <c r="AU65" s="523"/>
      <c r="AV65" s="523"/>
      <c r="AW65" s="523"/>
      <c r="AX65" s="523"/>
      <c r="AY65" s="523"/>
      <c r="AZ65" s="523"/>
      <c r="BA65" s="523"/>
    </row>
    <row r="66" spans="1:53" ht="12.75" customHeight="1">
      <c r="A66" s="200" t="s">
        <v>14</v>
      </c>
      <c r="B66" s="269">
        <v>1000</v>
      </c>
      <c r="C66" s="304">
        <v>57.81</v>
      </c>
      <c r="D66" s="305">
        <v>57.91</v>
      </c>
      <c r="E66" s="273">
        <v>5101</v>
      </c>
      <c r="F66" s="292">
        <v>57.91</v>
      </c>
      <c r="G66" s="211">
        <v>1.6799999999999999E-2</v>
      </c>
      <c r="H66" s="67">
        <v>56.8</v>
      </c>
      <c r="I66" s="57">
        <v>58.48</v>
      </c>
      <c r="J66" s="90">
        <v>56.8</v>
      </c>
      <c r="K66" s="61">
        <v>56.95</v>
      </c>
      <c r="L66" s="68">
        <v>80716463</v>
      </c>
      <c r="M66" s="61">
        <v>139337246</v>
      </c>
      <c r="N66" s="68">
        <v>63953</v>
      </c>
      <c r="O66" s="86">
        <v>45442.687557870369</v>
      </c>
      <c r="P66" s="129">
        <v>65</v>
      </c>
      <c r="Q66" s="79">
        <v>0</v>
      </c>
      <c r="R66" s="150">
        <v>0</v>
      </c>
      <c r="S66" s="162">
        <v>0</v>
      </c>
      <c r="T66" s="253">
        <v>0</v>
      </c>
      <c r="U66" s="253"/>
      <c r="V66" s="253"/>
      <c r="W66" s="224">
        <f t="shared" si="38"/>
        <v>0</v>
      </c>
      <c r="X66" s="158"/>
      <c r="Y66" s="144">
        <f>IF(D66&lt;&gt;0,($C67*(1-$AB$1))-$D66,0)</f>
        <v>-6.5784999999991101E-2</v>
      </c>
      <c r="Z66" s="145">
        <f>IFERROR(IF(C66&lt;&gt;"",$AA$1/(D62/100)*(C66/100),""),"")</f>
        <v>0.99739557972678361</v>
      </c>
      <c r="AA66" s="513">
        <f>IFERROR($AC$1/(D66/100)*(C62/100),"")</f>
        <v>1177.5168364703852</v>
      </c>
      <c r="AB66" s="502"/>
      <c r="AC66" s="484"/>
      <c r="AD66" s="484"/>
      <c r="AE66" s="485"/>
      <c r="AF66" s="485"/>
      <c r="AG66" s="485"/>
      <c r="AH66" s="522"/>
      <c r="AI66" s="522"/>
      <c r="AJ66" s="523"/>
      <c r="AK66" s="523"/>
      <c r="AL66" s="523"/>
      <c r="AM66" s="523"/>
      <c r="AN66" s="523"/>
      <c r="AO66" s="523"/>
      <c r="AP66" s="523"/>
      <c r="AQ66" s="523"/>
      <c r="AR66" s="523"/>
      <c r="AS66" s="523"/>
      <c r="AT66" s="523"/>
      <c r="AU66" s="523"/>
      <c r="AV66" s="523"/>
      <c r="AW66" s="523"/>
      <c r="AX66" s="523"/>
      <c r="AY66" s="523"/>
      <c r="AZ66" s="523"/>
      <c r="BA66" s="523"/>
    </row>
    <row r="67" spans="1:53" ht="12.75" customHeight="1">
      <c r="A67" s="185" t="s">
        <v>519</v>
      </c>
      <c r="B67" s="310">
        <v>96889</v>
      </c>
      <c r="C67" s="311">
        <v>57.85</v>
      </c>
      <c r="D67" s="311">
        <v>57.9</v>
      </c>
      <c r="E67" s="310">
        <v>9220</v>
      </c>
      <c r="F67" s="207">
        <v>57.85</v>
      </c>
      <c r="G67" s="214">
        <v>1.8600000000000002E-2</v>
      </c>
      <c r="H67" s="186">
        <v>57.31</v>
      </c>
      <c r="I67" s="187">
        <v>58.49</v>
      </c>
      <c r="J67" s="188">
        <v>57.31</v>
      </c>
      <c r="K67" s="189">
        <v>56.79</v>
      </c>
      <c r="L67" s="190">
        <v>17884593</v>
      </c>
      <c r="M67" s="189">
        <v>30866532</v>
      </c>
      <c r="N67" s="190">
        <v>12243</v>
      </c>
      <c r="O67" s="191">
        <v>45442.708564814813</v>
      </c>
      <c r="P67" s="130">
        <v>66</v>
      </c>
      <c r="Q67" s="192">
        <v>0</v>
      </c>
      <c r="R67" s="193">
        <v>0</v>
      </c>
      <c r="S67" s="194">
        <v>0</v>
      </c>
      <c r="T67" s="254">
        <v>0</v>
      </c>
      <c r="U67" s="254"/>
      <c r="V67" s="254"/>
      <c r="W67" s="225">
        <f>V66*(C66/100)</f>
        <v>0</v>
      </c>
      <c r="X67" s="195"/>
      <c r="Y67" s="196" t="str">
        <f>IFERROR(INT(#REF!/(F66/100)),"")</f>
        <v/>
      </c>
      <c r="Z67" s="197">
        <f>IFERROR(IF(C67&lt;&gt;"",$AA$1/(D63/100)*(C67/100),""),"")</f>
        <v>0.99560580224805295</v>
      </c>
      <c r="AA67" s="514">
        <f>IFERROR($AC$1/(D67/100)*(C63/100),"")</f>
        <v>1181.3471502590676</v>
      </c>
      <c r="AB67" s="503"/>
      <c r="AC67" s="486"/>
      <c r="AD67" s="486"/>
      <c r="AE67" s="487"/>
      <c r="AF67" s="487"/>
      <c r="AG67" s="487"/>
      <c r="AH67" s="522"/>
      <c r="AI67" s="522"/>
      <c r="AJ67" s="523"/>
      <c r="AK67" s="523"/>
      <c r="AL67" s="523"/>
      <c r="AM67" s="523"/>
      <c r="AN67" s="523"/>
      <c r="AO67" s="523"/>
      <c r="AP67" s="523"/>
      <c r="AQ67" s="523"/>
      <c r="AR67" s="523"/>
      <c r="AS67" s="523"/>
      <c r="AT67" s="523"/>
      <c r="AU67" s="523"/>
      <c r="AV67" s="523"/>
      <c r="AW67" s="523"/>
      <c r="AX67" s="523"/>
      <c r="AY67" s="523"/>
      <c r="AZ67" s="523"/>
      <c r="BA67" s="523"/>
    </row>
    <row r="68" spans="1:53" ht="12.75" customHeight="1">
      <c r="A68" s="201" t="s">
        <v>16</v>
      </c>
      <c r="B68" s="269">
        <v>622</v>
      </c>
      <c r="C68" s="304">
        <v>70190</v>
      </c>
      <c r="D68" s="305">
        <v>70410</v>
      </c>
      <c r="E68" s="273">
        <v>3945</v>
      </c>
      <c r="F68" s="291">
        <v>70190</v>
      </c>
      <c r="G68" s="211">
        <v>1.72E-2</v>
      </c>
      <c r="H68" s="66">
        <v>69690</v>
      </c>
      <c r="I68" s="58">
        <v>70410</v>
      </c>
      <c r="J68" s="89">
        <v>69290</v>
      </c>
      <c r="K68" s="62">
        <v>69000</v>
      </c>
      <c r="L68" s="69">
        <v>9618489895</v>
      </c>
      <c r="M68" s="62">
        <v>13735302</v>
      </c>
      <c r="N68" s="69">
        <v>3733</v>
      </c>
      <c r="O68" s="84">
        <v>45442.687719907408</v>
      </c>
      <c r="P68" s="129">
        <v>67</v>
      </c>
      <c r="Q68" s="80"/>
      <c r="R68" s="148">
        <v>0</v>
      </c>
      <c r="S68" s="160">
        <v>0</v>
      </c>
      <c r="T68" s="251">
        <v>0</v>
      </c>
      <c r="U68" s="251"/>
      <c r="V68" s="251">
        <v>0</v>
      </c>
      <c r="W68" s="221">
        <f t="shared" ref="W68:W80" si="39">(V68*X68)</f>
        <v>0</v>
      </c>
      <c r="X68" s="157"/>
      <c r="Y68" s="134">
        <f>IF(D68&lt;&gt;0,($C69*(1-$AB$1))-$D68,0)</f>
        <v>-197.02199999999721</v>
      </c>
      <c r="Z68" s="135"/>
      <c r="AA68" s="509"/>
      <c r="AB68" s="502"/>
      <c r="AC68" s="484"/>
      <c r="AD68" s="484"/>
      <c r="AE68" s="485"/>
      <c r="AF68" s="485"/>
      <c r="AG68" s="485"/>
      <c r="AH68" s="522"/>
      <c r="AI68" s="522"/>
      <c r="AJ68" s="523"/>
      <c r="AK68" s="523"/>
      <c r="AL68" s="523"/>
      <c r="AM68" s="523"/>
      <c r="AN68" s="523"/>
      <c r="AO68" s="523"/>
      <c r="AP68" s="523"/>
      <c r="AQ68" s="523"/>
      <c r="AR68" s="523"/>
      <c r="AS68" s="523"/>
      <c r="AT68" s="523"/>
      <c r="AU68" s="523"/>
      <c r="AV68" s="523"/>
      <c r="AW68" s="523"/>
      <c r="AX68" s="523"/>
      <c r="AY68" s="523"/>
      <c r="AZ68" s="523"/>
      <c r="BA68" s="523"/>
    </row>
    <row r="69" spans="1:53" ht="12.75" customHeight="1">
      <c r="A69" s="116" t="s">
        <v>520</v>
      </c>
      <c r="B69" s="268">
        <v>47</v>
      </c>
      <c r="C69" s="306">
        <v>70220</v>
      </c>
      <c r="D69" s="306">
        <v>70300</v>
      </c>
      <c r="E69" s="268">
        <v>62828</v>
      </c>
      <c r="F69" s="206">
        <v>70300</v>
      </c>
      <c r="G69" s="212">
        <v>0.02</v>
      </c>
      <c r="H69" s="65">
        <v>70000</v>
      </c>
      <c r="I69" s="56">
        <v>70500</v>
      </c>
      <c r="J69" s="88">
        <v>69400</v>
      </c>
      <c r="K69" s="60">
        <v>68920</v>
      </c>
      <c r="L69" s="63">
        <v>19591343968</v>
      </c>
      <c r="M69" s="60">
        <v>27939193</v>
      </c>
      <c r="N69" s="63">
        <v>4341</v>
      </c>
      <c r="O69" s="85">
        <v>45442.70853009259</v>
      </c>
      <c r="P69" s="130">
        <v>68</v>
      </c>
      <c r="Q69" s="78">
        <v>0</v>
      </c>
      <c r="R69" s="147">
        <v>0</v>
      </c>
      <c r="S69" s="161">
        <v>0</v>
      </c>
      <c r="T69" s="252">
        <v>0</v>
      </c>
      <c r="U69" s="252"/>
      <c r="V69" s="252">
        <v>0</v>
      </c>
      <c r="W69" s="125">
        <f>V68*(F69/100)</f>
        <v>0</v>
      </c>
      <c r="X69" s="156"/>
      <c r="Y69" s="123" t="str">
        <f>IFERROR(INT(#REF!/(F68/100)),"")</f>
        <v/>
      </c>
      <c r="Z69" s="137"/>
      <c r="AA69" s="510"/>
      <c r="AB69" s="503"/>
      <c r="AC69" s="486"/>
      <c r="AD69" s="486"/>
      <c r="AE69" s="487"/>
      <c r="AF69" s="487"/>
      <c r="AG69" s="487"/>
      <c r="AH69" s="522"/>
      <c r="AI69" s="522"/>
      <c r="AJ69" s="523"/>
      <c r="AK69" s="523"/>
      <c r="AL69" s="523"/>
      <c r="AM69" s="523"/>
      <c r="AN69" s="523"/>
      <c r="AO69" s="523"/>
      <c r="AP69" s="523"/>
      <c r="AQ69" s="523"/>
      <c r="AR69" s="523"/>
      <c r="AS69" s="523"/>
      <c r="AT69" s="523"/>
      <c r="AU69" s="523"/>
      <c r="AV69" s="523"/>
      <c r="AW69" s="523"/>
      <c r="AX69" s="523"/>
      <c r="AY69" s="523"/>
      <c r="AZ69" s="523"/>
      <c r="BA69" s="523"/>
    </row>
    <row r="70" spans="1:53" ht="12.75" hidden="1" customHeight="1">
      <c r="A70" s="200" t="s">
        <v>17</v>
      </c>
      <c r="B70" s="269">
        <v>133279</v>
      </c>
      <c r="C70" s="304">
        <v>57.55</v>
      </c>
      <c r="D70" s="305">
        <v>58.25</v>
      </c>
      <c r="E70" s="273">
        <v>239610</v>
      </c>
      <c r="F70" s="291">
        <v>58.25</v>
      </c>
      <c r="G70" s="211">
        <v>1.3000000000000001E-2</v>
      </c>
      <c r="H70" s="67">
        <v>58.2</v>
      </c>
      <c r="I70" s="57">
        <v>59.49</v>
      </c>
      <c r="J70" s="90">
        <v>57.55</v>
      </c>
      <c r="K70" s="61">
        <v>57.5</v>
      </c>
      <c r="L70" s="68">
        <v>285283</v>
      </c>
      <c r="M70" s="61">
        <v>490745</v>
      </c>
      <c r="N70" s="68">
        <v>299</v>
      </c>
      <c r="O70" s="86">
        <v>45442.685162037036</v>
      </c>
      <c r="P70" s="129">
        <v>69</v>
      </c>
      <c r="Q70" s="79">
        <v>0</v>
      </c>
      <c r="R70" s="150">
        <v>0</v>
      </c>
      <c r="S70" s="162">
        <v>0</v>
      </c>
      <c r="T70" s="253">
        <v>0</v>
      </c>
      <c r="U70" s="253"/>
      <c r="V70" s="253">
        <v>0</v>
      </c>
      <c r="W70" s="222">
        <f t="shared" ref="W70" si="40">(V70*X70)</f>
        <v>0</v>
      </c>
      <c r="X70" s="159"/>
      <c r="Y70" s="139">
        <f>IF(D70&lt;&gt;0,($C71*(1-$AB$1))-$D70,0)</f>
        <v>-0.70575500000000346</v>
      </c>
      <c r="Z70" s="140">
        <f>IFERROR(IF(C70&lt;&gt;"",$AA$1/(D68/100)*(C70/100),""),"")</f>
        <v>0.9624498500052644</v>
      </c>
      <c r="AA70" s="511">
        <f>IFERROR($AC$1/(D70/100)*(C68/100),"")</f>
        <v>1204.9785407725321</v>
      </c>
      <c r="AB70" s="502"/>
      <c r="AC70" s="484"/>
      <c r="AD70" s="484"/>
      <c r="AE70" s="485"/>
      <c r="AF70" s="485"/>
      <c r="AG70" s="485"/>
      <c r="AH70" s="522"/>
      <c r="AI70" s="522"/>
      <c r="AJ70" s="523"/>
      <c r="AK70" s="523"/>
      <c r="AL70" s="523"/>
      <c r="AM70" s="523"/>
      <c r="AN70" s="523"/>
      <c r="AO70" s="523"/>
      <c r="AP70" s="523"/>
      <c r="AQ70" s="523"/>
      <c r="AR70" s="523"/>
      <c r="AS70" s="523"/>
      <c r="AT70" s="523"/>
      <c r="AU70" s="523"/>
      <c r="AV70" s="523"/>
      <c r="AW70" s="523"/>
      <c r="AX70" s="523"/>
      <c r="AY70" s="523"/>
      <c r="AZ70" s="523"/>
      <c r="BA70" s="523"/>
    </row>
    <row r="71" spans="1:53" ht="12.75" hidden="1" customHeight="1">
      <c r="A71" s="116" t="s">
        <v>521</v>
      </c>
      <c r="B71" s="268">
        <v>143035</v>
      </c>
      <c r="C71" s="306">
        <v>57.55</v>
      </c>
      <c r="D71" s="306">
        <v>58.25</v>
      </c>
      <c r="E71" s="268">
        <v>200000</v>
      </c>
      <c r="F71" s="206">
        <v>58.69</v>
      </c>
      <c r="G71" s="293">
        <v>4.7800000000000002E-2</v>
      </c>
      <c r="H71" s="65">
        <v>57.9</v>
      </c>
      <c r="I71" s="56">
        <v>58.7</v>
      </c>
      <c r="J71" s="88">
        <v>57.67</v>
      </c>
      <c r="K71" s="60">
        <v>56.01</v>
      </c>
      <c r="L71" s="63">
        <v>75331</v>
      </c>
      <c r="M71" s="60">
        <v>130127</v>
      </c>
      <c r="N71" s="63">
        <v>97</v>
      </c>
      <c r="O71" s="85">
        <v>45442.683888888889</v>
      </c>
      <c r="P71" s="130">
        <v>70</v>
      </c>
      <c r="Q71" s="78">
        <v>0</v>
      </c>
      <c r="R71" s="147">
        <v>0</v>
      </c>
      <c r="S71" s="161">
        <v>0</v>
      </c>
      <c r="T71" s="252">
        <v>0</v>
      </c>
      <c r="U71" s="252"/>
      <c r="V71" s="252">
        <v>0</v>
      </c>
      <c r="W71" s="223">
        <f>V70*(F70/100)</f>
        <v>0</v>
      </c>
      <c r="X71" s="156"/>
      <c r="Y71" s="124" t="str">
        <f>IFERROR(INT(#REF!/(F70/100)),"")</f>
        <v/>
      </c>
      <c r="Z71" s="142">
        <f>IFERROR(IF(C71&lt;&gt;"",$AA$1/(D69/100)*(C71/100),""),"")</f>
        <v>0.96395581705363687</v>
      </c>
      <c r="AA71" s="512">
        <f>IFERROR($AC$1/(D71/100)*(C69/100),"")</f>
        <v>1205.4935622317598</v>
      </c>
      <c r="AB71" s="503"/>
      <c r="AC71" s="486"/>
      <c r="AD71" s="486"/>
      <c r="AE71" s="487"/>
      <c r="AF71" s="487"/>
      <c r="AG71" s="487"/>
      <c r="AH71" s="522"/>
      <c r="AI71" s="522"/>
      <c r="AJ71" s="523"/>
      <c r="AK71" s="523"/>
      <c r="AL71" s="523"/>
      <c r="AM71" s="523"/>
      <c r="AN71" s="523"/>
      <c r="AO71" s="523"/>
      <c r="AP71" s="523"/>
      <c r="AQ71" s="523"/>
      <c r="AR71" s="523"/>
      <c r="AS71" s="523"/>
      <c r="AT71" s="523"/>
      <c r="AU71" s="523"/>
      <c r="AV71" s="523"/>
      <c r="AW71" s="523"/>
      <c r="AX71" s="523"/>
      <c r="AY71" s="523"/>
      <c r="AZ71" s="523"/>
      <c r="BA71" s="523"/>
    </row>
    <row r="72" spans="1:53" ht="12.75" customHeight="1">
      <c r="A72" s="200" t="s">
        <v>18</v>
      </c>
      <c r="B72" s="269">
        <v>200</v>
      </c>
      <c r="C72" s="304">
        <v>59.64</v>
      </c>
      <c r="D72" s="305">
        <v>60</v>
      </c>
      <c r="E72" s="273">
        <v>35345</v>
      </c>
      <c r="F72" s="292">
        <v>59.85</v>
      </c>
      <c r="G72" s="211">
        <v>1.8700000000000001E-2</v>
      </c>
      <c r="H72" s="67">
        <v>59.94</v>
      </c>
      <c r="I72" s="57">
        <v>60.25</v>
      </c>
      <c r="J72" s="90">
        <v>59.51</v>
      </c>
      <c r="K72" s="61">
        <v>58.75</v>
      </c>
      <c r="L72" s="68">
        <v>2770835</v>
      </c>
      <c r="M72" s="61">
        <v>4635689</v>
      </c>
      <c r="N72" s="68">
        <v>2073</v>
      </c>
      <c r="O72" s="86">
        <v>45442.687673611108</v>
      </c>
      <c r="P72" s="129">
        <v>71</v>
      </c>
      <c r="Q72" s="79">
        <v>0</v>
      </c>
      <c r="R72" s="150">
        <v>0</v>
      </c>
      <c r="S72" s="162">
        <v>0</v>
      </c>
      <c r="T72" s="253">
        <v>0</v>
      </c>
      <c r="U72" s="253"/>
      <c r="V72" s="253">
        <v>0</v>
      </c>
      <c r="W72" s="224">
        <f t="shared" si="39"/>
        <v>0</v>
      </c>
      <c r="X72" s="158"/>
      <c r="Y72" s="144">
        <f>IF(D72&lt;&gt;0,($C73*(1-$AB$1))-$D72,0)</f>
        <v>-0.30596999999999497</v>
      </c>
      <c r="Z72" s="145">
        <f>IFERROR(IF(C72&lt;&gt;"",$AA$1/(D68/100)*(C72/100),""),"")</f>
        <v>0.9974024162348214</v>
      </c>
      <c r="AA72" s="513">
        <f>IFERROR($AC$1/(D72/100)*(C68/100),"")</f>
        <v>1169.8333333333333</v>
      </c>
      <c r="AB72" s="502"/>
      <c r="AC72" s="484"/>
      <c r="AD72" s="484"/>
      <c r="AE72" s="485"/>
      <c r="AF72" s="485"/>
      <c r="AG72" s="485"/>
      <c r="AH72" s="522"/>
      <c r="AI72" s="522"/>
      <c r="AJ72" s="523"/>
      <c r="AK72" s="523"/>
      <c r="AL72" s="523"/>
      <c r="AM72" s="523"/>
      <c r="AN72" s="523"/>
      <c r="AO72" s="523"/>
      <c r="AP72" s="523"/>
      <c r="AQ72" s="523"/>
      <c r="AR72" s="523"/>
      <c r="AS72" s="523"/>
      <c r="AT72" s="523"/>
      <c r="AU72" s="523"/>
      <c r="AV72" s="523"/>
      <c r="AW72" s="523"/>
      <c r="AX72" s="523"/>
      <c r="AY72" s="523"/>
      <c r="AZ72" s="523"/>
      <c r="BA72" s="523"/>
    </row>
    <row r="73" spans="1:53" ht="12.75" customHeight="1">
      <c r="A73" s="185" t="s">
        <v>522</v>
      </c>
      <c r="B73" s="310">
        <v>500</v>
      </c>
      <c r="C73" s="311">
        <v>59.7</v>
      </c>
      <c r="D73" s="311">
        <v>59.8</v>
      </c>
      <c r="E73" s="310">
        <v>200</v>
      </c>
      <c r="F73" s="207">
        <v>59.8</v>
      </c>
      <c r="G73" s="214">
        <v>1.47E-2</v>
      </c>
      <c r="H73" s="186">
        <v>59.25</v>
      </c>
      <c r="I73" s="187">
        <v>60.21</v>
      </c>
      <c r="J73" s="188">
        <v>59.25</v>
      </c>
      <c r="K73" s="189">
        <v>58.93</v>
      </c>
      <c r="L73" s="198">
        <v>1230602</v>
      </c>
      <c r="M73" s="189">
        <v>2059003</v>
      </c>
      <c r="N73" s="190">
        <v>968</v>
      </c>
      <c r="O73" s="191">
        <v>45442.708402777775</v>
      </c>
      <c r="P73" s="130">
        <v>72</v>
      </c>
      <c r="Q73" s="192">
        <v>0</v>
      </c>
      <c r="R73" s="193">
        <v>0</v>
      </c>
      <c r="S73" s="194">
        <v>0</v>
      </c>
      <c r="T73" s="254">
        <v>0</v>
      </c>
      <c r="U73" s="254"/>
      <c r="V73" s="254">
        <v>0</v>
      </c>
      <c r="W73" s="226">
        <f>V72*(F72/100)</f>
        <v>0</v>
      </c>
      <c r="X73" s="168"/>
      <c r="Y73" s="180" t="str">
        <f>IFERROR(INT(#REF!/(F72/100)),"")</f>
        <v/>
      </c>
      <c r="Z73" s="181">
        <f>IFERROR(IF(C73&lt;&gt;"",$AA$1/(D69/100)*(C73/100),""),"")</f>
        <v>0.99996806738665711</v>
      </c>
      <c r="AA73" s="515">
        <f>IFERROR($AC$1/(D73/100)*(C69/100),"")</f>
        <v>1174.247491638796</v>
      </c>
      <c r="AB73" s="503"/>
      <c r="AC73" s="486"/>
      <c r="AD73" s="486"/>
      <c r="AE73" s="487"/>
      <c r="AF73" s="487"/>
      <c r="AG73" s="487"/>
      <c r="AH73" s="522"/>
      <c r="AI73" s="522"/>
      <c r="AJ73" s="523"/>
      <c r="AK73" s="523"/>
      <c r="AL73" s="523"/>
      <c r="AM73" s="523"/>
      <c r="AN73" s="523"/>
      <c r="AO73" s="523"/>
      <c r="AP73" s="523"/>
      <c r="AQ73" s="523"/>
      <c r="AR73" s="523"/>
      <c r="AS73" s="523"/>
      <c r="AT73" s="523"/>
      <c r="AU73" s="523"/>
      <c r="AV73" s="523"/>
      <c r="AW73" s="523"/>
      <c r="AX73" s="523"/>
      <c r="AY73" s="523"/>
      <c r="AZ73" s="523"/>
      <c r="BA73" s="523"/>
    </row>
    <row r="74" spans="1:53" ht="12.75" customHeight="1">
      <c r="A74" s="201" t="s">
        <v>510</v>
      </c>
      <c r="B74" s="269">
        <v>290235</v>
      </c>
      <c r="C74" s="304">
        <v>101.75</v>
      </c>
      <c r="D74" s="305">
        <v>101.8</v>
      </c>
      <c r="E74" s="273">
        <v>10500000</v>
      </c>
      <c r="F74" s="291">
        <v>101.75</v>
      </c>
      <c r="G74" s="211">
        <v>1.5E-3</v>
      </c>
      <c r="H74" s="66">
        <v>102</v>
      </c>
      <c r="I74" s="58">
        <v>102</v>
      </c>
      <c r="J74" s="89">
        <v>101.54900000000001</v>
      </c>
      <c r="K74" s="62">
        <v>101.59</v>
      </c>
      <c r="L74" s="69">
        <v>17799231276</v>
      </c>
      <c r="M74" s="62">
        <v>17488521090</v>
      </c>
      <c r="N74" s="69">
        <v>2323</v>
      </c>
      <c r="O74" s="84">
        <v>45442.687604166669</v>
      </c>
      <c r="P74" s="129">
        <v>73</v>
      </c>
      <c r="Q74" s="80">
        <v>0</v>
      </c>
      <c r="R74" s="148">
        <v>0</v>
      </c>
      <c r="S74" s="160">
        <v>0</v>
      </c>
      <c r="T74" s="251">
        <v>0</v>
      </c>
      <c r="U74" s="251"/>
      <c r="V74" s="251"/>
      <c r="W74" s="227">
        <f>V74*X74</f>
        <v>0</v>
      </c>
      <c r="X74" s="157"/>
      <c r="Y74" s="134">
        <f>IF(D74&lt;&gt;0,($C75*(1-$AB$1))-$D74,0)</f>
        <v>9.8179999999956635E-3</v>
      </c>
      <c r="Z74" s="135"/>
      <c r="AA74" s="509"/>
      <c r="AB74" s="502"/>
      <c r="AC74" s="484"/>
      <c r="AD74" s="484"/>
      <c r="AE74" s="485"/>
      <c r="AF74" s="485"/>
      <c r="AG74" s="485"/>
      <c r="AH74" s="522"/>
      <c r="AI74" s="522"/>
      <c r="AJ74" s="523"/>
      <c r="AK74" s="523"/>
      <c r="AL74" s="523"/>
      <c r="AM74" s="523"/>
      <c r="AN74" s="523"/>
      <c r="AO74" s="523"/>
      <c r="AP74" s="523"/>
      <c r="AQ74" s="523"/>
      <c r="AR74" s="523"/>
      <c r="AS74" s="523"/>
      <c r="AT74" s="523"/>
      <c r="AU74" s="523"/>
      <c r="AV74" s="523"/>
      <c r="AW74" s="523"/>
      <c r="AX74" s="523"/>
      <c r="AY74" s="523"/>
      <c r="AZ74" s="523"/>
      <c r="BA74" s="523"/>
    </row>
    <row r="75" spans="1:53" ht="12.75" customHeight="1">
      <c r="A75" s="116" t="s">
        <v>523</v>
      </c>
      <c r="B75" s="268">
        <v>235803679</v>
      </c>
      <c r="C75" s="306">
        <v>101.82</v>
      </c>
      <c r="D75" s="306">
        <v>101.83</v>
      </c>
      <c r="E75" s="268">
        <v>90154626</v>
      </c>
      <c r="F75" s="206">
        <v>101.82</v>
      </c>
      <c r="G75" s="212">
        <v>1.6000000000000001E-3</v>
      </c>
      <c r="H75" s="65">
        <v>101.99</v>
      </c>
      <c r="I75" s="56">
        <v>101.99</v>
      </c>
      <c r="J75" s="88">
        <v>101.66</v>
      </c>
      <c r="K75" s="60">
        <v>101.649</v>
      </c>
      <c r="L75" s="63">
        <v>32472525521</v>
      </c>
      <c r="M75" s="60">
        <v>31885593700</v>
      </c>
      <c r="N75" s="63">
        <v>3009</v>
      </c>
      <c r="O75" s="85">
        <v>45442.708402777775</v>
      </c>
      <c r="P75" s="130">
        <v>74</v>
      </c>
      <c r="Q75" s="78">
        <v>0</v>
      </c>
      <c r="R75" s="147">
        <v>0</v>
      </c>
      <c r="S75" s="161">
        <v>0</v>
      </c>
      <c r="T75" s="252">
        <v>0</v>
      </c>
      <c r="U75" s="252"/>
      <c r="V75" s="252">
        <v>0</v>
      </c>
      <c r="W75" s="115">
        <f>V74*(F74/100)</f>
        <v>0</v>
      </c>
      <c r="X75" s="156"/>
      <c r="Y75" s="123" t="str">
        <f>IFERROR(INT(#REF!/(F74/100)),"")</f>
        <v/>
      </c>
      <c r="Z75" s="137"/>
      <c r="AA75" s="510"/>
      <c r="AB75" s="503"/>
      <c r="AC75" s="486"/>
      <c r="AD75" s="486"/>
      <c r="AE75" s="487"/>
      <c r="AF75" s="487"/>
      <c r="AG75" s="487"/>
      <c r="AH75" s="522"/>
      <c r="AI75" s="522"/>
      <c r="AJ75" s="523"/>
      <c r="AK75" s="523"/>
      <c r="AL75" s="523"/>
      <c r="AM75" s="523"/>
      <c r="AN75" s="523"/>
      <c r="AO75" s="523"/>
      <c r="AP75" s="523"/>
      <c r="AQ75" s="523"/>
      <c r="AR75" s="523"/>
      <c r="AS75" s="523"/>
      <c r="AT75" s="523"/>
      <c r="AU75" s="523"/>
      <c r="AV75" s="523"/>
      <c r="AW75" s="523"/>
      <c r="AX75" s="523"/>
      <c r="AY75" s="523"/>
      <c r="AZ75" s="523"/>
      <c r="BA75" s="523"/>
    </row>
    <row r="76" spans="1:53" ht="12.75" customHeight="1">
      <c r="A76" s="200" t="s">
        <v>511</v>
      </c>
      <c r="B76" s="269">
        <v>3549999999</v>
      </c>
      <c r="C76" s="304">
        <v>8.3000000000000004E-2</v>
      </c>
      <c r="D76" s="305">
        <v>8.4000000000000005E-2</v>
      </c>
      <c r="E76" s="273">
        <v>1120650433</v>
      </c>
      <c r="F76" s="291">
        <v>8.4000000000000005E-2</v>
      </c>
      <c r="G76" s="211">
        <v>-1.1699999999999999E-2</v>
      </c>
      <c r="H76" s="67">
        <v>8.5000000000000006E-2</v>
      </c>
      <c r="I76" s="57">
        <v>8.5999999999999993E-2</v>
      </c>
      <c r="J76" s="90">
        <v>8.4000000000000005E-2</v>
      </c>
      <c r="K76" s="61">
        <v>8.5000000000000006E-2</v>
      </c>
      <c r="L76" s="68">
        <v>4301420</v>
      </c>
      <c r="M76" s="61">
        <v>5095767734</v>
      </c>
      <c r="N76" s="68">
        <v>325</v>
      </c>
      <c r="O76" s="86">
        <v>45442.68372685185</v>
      </c>
      <c r="P76" s="129">
        <v>75</v>
      </c>
      <c r="Q76" s="79">
        <v>0</v>
      </c>
      <c r="R76" s="150">
        <v>0</v>
      </c>
      <c r="S76" s="162">
        <v>0</v>
      </c>
      <c r="T76" s="253">
        <v>0</v>
      </c>
      <c r="U76" s="253"/>
      <c r="V76" s="253">
        <v>0</v>
      </c>
      <c r="W76" s="228">
        <f t="shared" ref="W76" si="41">(V76*X76)</f>
        <v>0</v>
      </c>
      <c r="X76" s="159"/>
      <c r="Y76" s="139">
        <f>IF(D76&lt;&gt;0,($C77*(1-$AB$1))-$D76,0)</f>
        <v>-8.4000000000000005E-2</v>
      </c>
      <c r="Z76" s="140">
        <f>IFERROR(IF(C76&lt;&gt;"",$AA$1/(D74/100)*(C76/100),""),"")</f>
        <v>0.96005793150335927</v>
      </c>
      <c r="AA76" s="511">
        <f>IFERROR($AC$1/(D76/100)*(C74/100),"")</f>
        <v>1211.3095238095239</v>
      </c>
      <c r="AB76" s="502"/>
      <c r="AC76" s="484"/>
      <c r="AD76" s="484"/>
      <c r="AE76" s="485"/>
      <c r="AF76" s="485"/>
      <c r="AG76" s="485"/>
      <c r="AH76" s="522"/>
      <c r="AI76" s="522"/>
      <c r="AJ76" s="523"/>
      <c r="AK76" s="523"/>
      <c r="AL76" s="523"/>
      <c r="AM76" s="523"/>
      <c r="AN76" s="523"/>
      <c r="AO76" s="523"/>
      <c r="AP76" s="523"/>
      <c r="AQ76" s="523"/>
      <c r="AR76" s="523"/>
      <c r="AS76" s="523"/>
      <c r="AT76" s="523"/>
      <c r="AU76" s="523"/>
      <c r="AV76" s="523"/>
      <c r="AW76" s="523"/>
      <c r="AX76" s="523"/>
      <c r="AY76" s="523"/>
      <c r="AZ76" s="523"/>
      <c r="BA76" s="523"/>
    </row>
    <row r="77" spans="1:53" ht="12.75" customHeight="1">
      <c r="A77" s="116" t="s">
        <v>524</v>
      </c>
      <c r="B77" s="268"/>
      <c r="C77" s="306"/>
      <c r="D77" s="306"/>
      <c r="E77" s="268"/>
      <c r="F77" s="206"/>
      <c r="G77" s="293"/>
      <c r="H77" s="65"/>
      <c r="I77" s="56"/>
      <c r="J77" s="88"/>
      <c r="K77" s="60">
        <v>8.1000000000000003E-2</v>
      </c>
      <c r="L77" s="63"/>
      <c r="M77" s="60"/>
      <c r="N77" s="63"/>
      <c r="O77" s="85"/>
      <c r="P77" s="130">
        <v>76</v>
      </c>
      <c r="Q77" s="78">
        <v>0</v>
      </c>
      <c r="R77" s="147">
        <v>0</v>
      </c>
      <c r="S77" s="161">
        <v>0</v>
      </c>
      <c r="T77" s="252">
        <v>0</v>
      </c>
      <c r="U77" s="252"/>
      <c r="V77" s="252">
        <v>0</v>
      </c>
      <c r="W77" s="229">
        <f>V76*(F76/100)</f>
        <v>0</v>
      </c>
      <c r="X77" s="156"/>
      <c r="Y77" s="124" t="str">
        <f>IFERROR(INT(#REF!/(F76/100)),"")</f>
        <v/>
      </c>
      <c r="Z77" s="142" t="str">
        <f>IFERROR(IF(C77&lt;&gt;"",$AA$1/(D75/100)*(C77/100),""),"")</f>
        <v/>
      </c>
      <c r="AA77" s="512" t="str">
        <f>IFERROR($AC$1/(D77/100)*(C75/100),"")</f>
        <v/>
      </c>
      <c r="AB77" s="503"/>
      <c r="AC77" s="486"/>
      <c r="AD77" s="486"/>
      <c r="AE77" s="487"/>
      <c r="AF77" s="487"/>
      <c r="AG77" s="487"/>
      <c r="AH77" s="522"/>
      <c r="AI77" s="522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</row>
    <row r="78" spans="1:53" ht="12.75" customHeight="1">
      <c r="A78" s="200" t="s">
        <v>512</v>
      </c>
      <c r="B78" s="269">
        <v>3366746927</v>
      </c>
      <c r="C78" s="304">
        <v>8.5999999999999993E-2</v>
      </c>
      <c r="D78" s="305">
        <v>8.6999999999999994E-2</v>
      </c>
      <c r="E78" s="273">
        <v>1850413000</v>
      </c>
      <c r="F78" s="292">
        <v>8.6999999999999994E-2</v>
      </c>
      <c r="G78" s="211"/>
      <c r="H78" s="67">
        <v>8.5999999999999993E-2</v>
      </c>
      <c r="I78" s="57">
        <v>8.7999999999999995E-2</v>
      </c>
      <c r="J78" s="90">
        <v>8.5999999999999993E-2</v>
      </c>
      <c r="K78" s="61">
        <v>8.6999999999999994E-2</v>
      </c>
      <c r="L78" s="68">
        <v>6106304</v>
      </c>
      <c r="M78" s="61">
        <v>7020127636</v>
      </c>
      <c r="N78" s="68">
        <v>258</v>
      </c>
      <c r="O78" s="86">
        <v>45442.683298611111</v>
      </c>
      <c r="P78" s="129">
        <v>77</v>
      </c>
      <c r="Q78" s="79">
        <v>0</v>
      </c>
      <c r="R78" s="150">
        <v>0</v>
      </c>
      <c r="S78" s="162">
        <v>0</v>
      </c>
      <c r="T78" s="253">
        <v>0</v>
      </c>
      <c r="U78" s="253"/>
      <c r="V78" s="253">
        <v>0</v>
      </c>
      <c r="W78" s="230">
        <f t="shared" si="39"/>
        <v>0</v>
      </c>
      <c r="X78" s="158"/>
      <c r="Y78" s="144">
        <f>IF(D78&lt;&gt;0,($C79*(1-$AB$1))-$D78,0)</f>
        <v>-1.0085999999999984E-3</v>
      </c>
      <c r="Z78" s="145">
        <f>IFERROR(IF(C78&lt;&gt;"",$AA$1/(D74/100)*(C78/100),""),"")</f>
        <v>0.99475882059384213</v>
      </c>
      <c r="AA78" s="513">
        <f>IFERROR($AC$1/(D78/100)*(C74/100),"")</f>
        <v>1169.5402298850579</v>
      </c>
      <c r="AB78" s="502"/>
      <c r="AC78" s="484"/>
      <c r="AD78" s="484"/>
      <c r="AE78" s="485"/>
      <c r="AF78" s="485"/>
      <c r="AG78" s="485"/>
      <c r="AH78" s="522"/>
      <c r="AI78" s="522"/>
      <c r="AJ78" s="523"/>
      <c r="AK78" s="523"/>
      <c r="AL78" s="523"/>
      <c r="AM78" s="523"/>
      <c r="AN78" s="523"/>
      <c r="AO78" s="523"/>
      <c r="AP78" s="523"/>
      <c r="AQ78" s="523"/>
      <c r="AR78" s="523"/>
      <c r="AS78" s="523"/>
      <c r="AT78" s="523"/>
      <c r="AU78" s="523"/>
      <c r="AV78" s="523"/>
      <c r="AW78" s="523"/>
      <c r="AX78" s="523"/>
      <c r="AY78" s="523"/>
      <c r="AZ78" s="523"/>
      <c r="BA78" s="523"/>
    </row>
    <row r="79" spans="1:53" ht="12.75" customHeight="1">
      <c r="A79" s="185" t="s">
        <v>525</v>
      </c>
      <c r="B79" s="310">
        <v>10061707</v>
      </c>
      <c r="C79" s="311">
        <v>8.5999999999999993E-2</v>
      </c>
      <c r="D79" s="311">
        <v>8.7999999999999995E-2</v>
      </c>
      <c r="E79" s="310">
        <v>1401446</v>
      </c>
      <c r="F79" s="207">
        <v>8.5999999999999993E-2</v>
      </c>
      <c r="G79" s="214">
        <v>-4.4400000000000002E-2</v>
      </c>
      <c r="H79" s="186">
        <v>8.7999999999999995E-2</v>
      </c>
      <c r="I79" s="187">
        <v>8.7999999999999995E-2</v>
      </c>
      <c r="J79" s="188">
        <v>8.5999999999999993E-2</v>
      </c>
      <c r="K79" s="189">
        <v>0.09</v>
      </c>
      <c r="L79" s="190">
        <v>13275</v>
      </c>
      <c r="M79" s="189">
        <v>15419199</v>
      </c>
      <c r="N79" s="190">
        <v>17</v>
      </c>
      <c r="O79" s="191">
        <v>45442.704305555555</v>
      </c>
      <c r="P79" s="130">
        <v>78</v>
      </c>
      <c r="Q79" s="192">
        <v>0</v>
      </c>
      <c r="R79" s="193">
        <v>0</v>
      </c>
      <c r="S79" s="194">
        <v>0</v>
      </c>
      <c r="T79" s="254">
        <v>0</v>
      </c>
      <c r="U79" s="254"/>
      <c r="V79" s="254">
        <v>0</v>
      </c>
      <c r="W79" s="231">
        <f>V78*(F78/100)</f>
        <v>0</v>
      </c>
      <c r="X79" s="168"/>
      <c r="Y79" s="180" t="str">
        <f>IFERROR(INT(#REF!/(F78/100)),"")</f>
        <v/>
      </c>
      <c r="Z79" s="181">
        <f>IFERROR(IF(C79&lt;&gt;"",$AA$1/(D75/100)*(C79/100),""),"")</f>
        <v>0.99446575602919696</v>
      </c>
      <c r="AA79" s="515">
        <f>IFERROR($AC$1/(D79/100)*(C75/100),"")</f>
        <v>1157.0454545454547</v>
      </c>
      <c r="AB79" s="503"/>
      <c r="AC79" s="486"/>
      <c r="AD79" s="486"/>
      <c r="AE79" s="487"/>
      <c r="AF79" s="487"/>
      <c r="AG79" s="487"/>
      <c r="AH79" s="522"/>
      <c r="AI79" s="522"/>
      <c r="AJ79" s="523"/>
      <c r="AK79" s="523"/>
      <c r="AL79" s="523"/>
      <c r="AM79" s="523"/>
      <c r="AN79" s="523"/>
      <c r="AO79" s="523"/>
      <c r="AP79" s="523"/>
      <c r="AQ79" s="523"/>
      <c r="AR79" s="523"/>
      <c r="AS79" s="523"/>
      <c r="AT79" s="523"/>
      <c r="AU79" s="523"/>
      <c r="AV79" s="523"/>
      <c r="AW79" s="523"/>
      <c r="AX79" s="523"/>
      <c r="AY79" s="523"/>
      <c r="AZ79" s="523"/>
      <c r="BA79" s="523"/>
    </row>
    <row r="80" spans="1:53" ht="12.75" customHeight="1">
      <c r="A80" s="201" t="s">
        <v>513</v>
      </c>
      <c r="B80" s="269">
        <v>371225</v>
      </c>
      <c r="C80" s="304">
        <v>102.29900000000001</v>
      </c>
      <c r="D80" s="305">
        <v>102.6</v>
      </c>
      <c r="E80" s="273">
        <v>12345346</v>
      </c>
      <c r="F80" s="291">
        <v>102.6</v>
      </c>
      <c r="G80" s="211">
        <v>7.1999999999999998E-3</v>
      </c>
      <c r="H80" s="66">
        <v>101.85</v>
      </c>
      <c r="I80" s="58">
        <v>102.6</v>
      </c>
      <c r="J80" s="89">
        <v>101.7</v>
      </c>
      <c r="K80" s="62">
        <v>101.85899999999999</v>
      </c>
      <c r="L80" s="69">
        <v>2189894622</v>
      </c>
      <c r="M80" s="62">
        <v>2136948582</v>
      </c>
      <c r="N80" s="69">
        <v>256</v>
      </c>
      <c r="O80" s="84">
        <v>45442.687824074077</v>
      </c>
      <c r="P80" s="129">
        <v>79</v>
      </c>
      <c r="Q80" s="80">
        <v>0</v>
      </c>
      <c r="R80" s="148">
        <v>0</v>
      </c>
      <c r="S80" s="160">
        <v>0</v>
      </c>
      <c r="T80" s="251">
        <v>0</v>
      </c>
      <c r="U80" s="251"/>
      <c r="V80" s="251"/>
      <c r="W80" s="227">
        <f t="shared" si="39"/>
        <v>0</v>
      </c>
      <c r="X80" s="157"/>
      <c r="Y80" s="134">
        <f>IF(D80&lt;&gt;0,($C81*(1-$AB$1))-$D80,0)</f>
        <v>-0.12024900000000116</v>
      </c>
      <c r="Z80" s="135"/>
      <c r="AA80" s="509"/>
      <c r="AB80" s="502"/>
      <c r="AC80" s="484"/>
      <c r="AD80" s="484"/>
      <c r="AE80" s="485"/>
      <c r="AF80" s="485"/>
      <c r="AG80" s="485"/>
      <c r="AH80" s="522"/>
      <c r="AI80" s="522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</row>
    <row r="81" spans="1:53" ht="12.75" customHeight="1">
      <c r="A81" s="116" t="s">
        <v>526</v>
      </c>
      <c r="B81" s="268">
        <v>24274935</v>
      </c>
      <c r="C81" s="306">
        <v>102.49</v>
      </c>
      <c r="D81" s="306">
        <v>102.52</v>
      </c>
      <c r="E81" s="268">
        <v>13939260</v>
      </c>
      <c r="F81" s="206">
        <v>102.52</v>
      </c>
      <c r="G81" s="212">
        <v>5.1000000000000004E-3</v>
      </c>
      <c r="H81" s="65">
        <v>102</v>
      </c>
      <c r="I81" s="56">
        <v>103.5</v>
      </c>
      <c r="J81" s="88">
        <v>101.1</v>
      </c>
      <c r="K81" s="60">
        <v>101.999</v>
      </c>
      <c r="L81" s="63">
        <v>13602762363</v>
      </c>
      <c r="M81" s="60">
        <v>13271413994</v>
      </c>
      <c r="N81" s="63">
        <v>951</v>
      </c>
      <c r="O81" s="85">
        <v>45442.708356481482</v>
      </c>
      <c r="P81" s="130">
        <v>80</v>
      </c>
      <c r="Q81" s="78">
        <v>0</v>
      </c>
      <c r="R81" s="147">
        <v>0</v>
      </c>
      <c r="S81" s="161">
        <v>0</v>
      </c>
      <c r="T81" s="252">
        <v>0</v>
      </c>
      <c r="U81" s="252"/>
      <c r="V81" s="252"/>
      <c r="W81" s="115">
        <f>V80*(D81/100)</f>
        <v>0</v>
      </c>
      <c r="X81" s="156"/>
      <c r="Y81" s="123" t="str">
        <f>IFERROR(INT(#REF!/(F80/100)),"")</f>
        <v/>
      </c>
      <c r="Z81" s="137"/>
      <c r="AA81" s="510"/>
      <c r="AB81" s="503"/>
      <c r="AC81" s="486"/>
      <c r="AD81" s="486"/>
      <c r="AE81" s="487"/>
      <c r="AF81" s="487"/>
      <c r="AG81" s="487"/>
      <c r="AH81" s="522"/>
      <c r="AI81" s="522"/>
      <c r="AJ81" s="523"/>
      <c r="AK81" s="523"/>
      <c r="AL81" s="523"/>
      <c r="AM81" s="523"/>
      <c r="AN81" s="523"/>
      <c r="AO81" s="523"/>
      <c r="AP81" s="523"/>
      <c r="AQ81" s="523"/>
      <c r="AR81" s="523"/>
      <c r="AS81" s="523"/>
      <c r="AT81" s="523"/>
      <c r="AU81" s="523"/>
      <c r="AV81" s="523"/>
      <c r="AW81" s="523"/>
      <c r="AX81" s="523"/>
      <c r="AY81" s="523"/>
      <c r="AZ81" s="523"/>
      <c r="BA81" s="523"/>
    </row>
    <row r="82" spans="1:53" ht="12.75" customHeight="1">
      <c r="A82" s="200" t="s">
        <v>514</v>
      </c>
      <c r="B82" s="269"/>
      <c r="C82" s="304"/>
      <c r="D82" s="305"/>
      <c r="E82" s="273"/>
      <c r="F82" s="291"/>
      <c r="G82" s="211"/>
      <c r="H82" s="67"/>
      <c r="I82" s="57"/>
      <c r="J82" s="90"/>
      <c r="K82" s="61"/>
      <c r="L82" s="68"/>
      <c r="M82" s="61"/>
      <c r="N82" s="68"/>
      <c r="O82" s="86"/>
      <c r="P82" s="129">
        <v>81</v>
      </c>
      <c r="Q82" s="79">
        <v>0</v>
      </c>
      <c r="R82" s="150">
        <v>0</v>
      </c>
      <c r="S82" s="162">
        <v>0</v>
      </c>
      <c r="T82" s="253">
        <v>0</v>
      </c>
      <c r="U82" s="253"/>
      <c r="V82" s="253"/>
      <c r="W82" s="228">
        <f t="shared" ref="W82" si="42">(V82*X82)</f>
        <v>0</v>
      </c>
      <c r="X82" s="159"/>
      <c r="Y82" s="139">
        <f>IF(D82&lt;&gt;0,($C83*(1-$AB$1))-$D82,0)</f>
        <v>0</v>
      </c>
      <c r="Z82" s="140" t="str">
        <f>IFERROR(IF(C82&lt;&gt;"",$AA$1/(D80/100)*(C82/100),""),"")</f>
        <v/>
      </c>
      <c r="AA82" s="511" t="str">
        <f t="shared" ref="AA82:AA83" si="43">IFERROR($AC$1/(D82/100)*(C80/100),"")</f>
        <v/>
      </c>
      <c r="AB82" s="502"/>
      <c r="AC82" s="484"/>
      <c r="AD82" s="484"/>
      <c r="AE82" s="485"/>
      <c r="AF82" s="485"/>
      <c r="AG82" s="485"/>
      <c r="AH82" s="522"/>
      <c r="AI82" s="522"/>
      <c r="AJ82" s="523"/>
      <c r="AK82" s="523"/>
      <c r="AL82" s="523"/>
      <c r="AM82" s="523"/>
      <c r="AN82" s="523"/>
      <c r="AO82" s="523"/>
      <c r="AP82" s="523"/>
      <c r="AQ82" s="523"/>
      <c r="AR82" s="523"/>
      <c r="AS82" s="523"/>
      <c r="AT82" s="523"/>
      <c r="AU82" s="523"/>
      <c r="AV82" s="523"/>
      <c r="AW82" s="523"/>
      <c r="AX82" s="523"/>
      <c r="AY82" s="523"/>
      <c r="AZ82" s="523"/>
      <c r="BA82" s="523"/>
    </row>
    <row r="83" spans="1:53" ht="12.75" customHeight="1">
      <c r="A83" s="116" t="s">
        <v>527</v>
      </c>
      <c r="B83" s="268"/>
      <c r="C83" s="306"/>
      <c r="D83" s="306"/>
      <c r="E83" s="268"/>
      <c r="F83" s="206"/>
      <c r="G83" s="293"/>
      <c r="H83" s="65"/>
      <c r="I83" s="56"/>
      <c r="J83" s="88"/>
      <c r="K83" s="60">
        <v>0.09</v>
      </c>
      <c r="L83" s="63"/>
      <c r="M83" s="60"/>
      <c r="N83" s="63"/>
      <c r="O83" s="85"/>
      <c r="P83" s="130">
        <v>82</v>
      </c>
      <c r="Q83" s="78">
        <v>0</v>
      </c>
      <c r="R83" s="147">
        <v>0</v>
      </c>
      <c r="S83" s="161">
        <v>0</v>
      </c>
      <c r="T83" s="252">
        <v>0</v>
      </c>
      <c r="U83" s="252"/>
      <c r="V83" s="252">
        <v>0</v>
      </c>
      <c r="W83" s="229">
        <f>V82*(F82/100)</f>
        <v>0</v>
      </c>
      <c r="X83" s="156"/>
      <c r="Y83" s="124" t="str">
        <f>IFERROR(INT(#REF!/(F82/100)),"")</f>
        <v/>
      </c>
      <c r="Z83" s="142" t="str">
        <f>IFERROR(IF(C83&lt;&gt;"",$AA$1/(D81/100)*(C83/100),""),"")</f>
        <v/>
      </c>
      <c r="AA83" s="512" t="str">
        <f t="shared" si="43"/>
        <v/>
      </c>
      <c r="AB83" s="503"/>
      <c r="AC83" s="486"/>
      <c r="AD83" s="486"/>
      <c r="AE83" s="487"/>
      <c r="AF83" s="487"/>
      <c r="AG83" s="487"/>
      <c r="AH83" s="522"/>
      <c r="AI83" s="522"/>
      <c r="AJ83" s="523"/>
      <c r="AK83" s="523"/>
      <c r="AL83" s="523"/>
      <c r="AM83" s="523"/>
      <c r="AN83" s="523"/>
      <c r="AO83" s="523"/>
      <c r="AP83" s="523"/>
      <c r="AQ83" s="523"/>
      <c r="AR83" s="523"/>
      <c r="AS83" s="523"/>
      <c r="AT83" s="523"/>
      <c r="AU83" s="523"/>
      <c r="AV83" s="523"/>
      <c r="AW83" s="523"/>
      <c r="AX83" s="523"/>
      <c r="AY83" s="523"/>
      <c r="AZ83" s="523"/>
      <c r="BA83" s="523"/>
    </row>
    <row r="84" spans="1:53" ht="12.75" customHeight="1">
      <c r="A84" s="200" t="s">
        <v>515</v>
      </c>
      <c r="B84" s="269"/>
      <c r="C84" s="304"/>
      <c r="D84" s="305"/>
      <c r="E84" s="273"/>
      <c r="F84" s="292"/>
      <c r="G84" s="211"/>
      <c r="H84" s="67"/>
      <c r="I84" s="57"/>
      <c r="J84" s="90"/>
      <c r="K84" s="61">
        <v>0.09</v>
      </c>
      <c r="L84" s="68"/>
      <c r="M84" s="61"/>
      <c r="N84" s="68"/>
      <c r="O84" s="86"/>
      <c r="P84" s="129">
        <v>83</v>
      </c>
      <c r="Q84" s="79">
        <v>0</v>
      </c>
      <c r="R84" s="150">
        <v>0</v>
      </c>
      <c r="S84" s="162">
        <v>0</v>
      </c>
      <c r="T84" s="253">
        <v>0</v>
      </c>
      <c r="U84" s="253"/>
      <c r="V84" s="253">
        <v>0</v>
      </c>
      <c r="W84" s="230">
        <f t="shared" ref="W84" si="44">(V84*X84)</f>
        <v>0</v>
      </c>
      <c r="X84" s="158"/>
      <c r="Y84" s="144">
        <f>IF(D84&lt;&gt;0,($C85*(1-$AB$1))-$D84,0)</f>
        <v>0</v>
      </c>
      <c r="Z84" s="145" t="str">
        <f>IFERROR(IF(C84&lt;&gt;"",$AA$1/(D80/100)*(C84/100),""),"")</f>
        <v/>
      </c>
      <c r="AA84" s="513" t="str">
        <f t="shared" ref="AA84:AA85" si="45">IFERROR($AC$1/(D84/100)*(C80/100),"")</f>
        <v/>
      </c>
      <c r="AB84" s="502"/>
      <c r="AC84" s="484"/>
      <c r="AD84" s="484"/>
      <c r="AE84" s="485"/>
      <c r="AF84" s="485"/>
      <c r="AG84" s="485"/>
      <c r="AH84" s="522"/>
      <c r="AI84" s="522"/>
      <c r="AJ84" s="523"/>
      <c r="AK84" s="523"/>
      <c r="AL84" s="523"/>
      <c r="AM84" s="523"/>
      <c r="AN84" s="523"/>
      <c r="AO84" s="523"/>
      <c r="AP84" s="523"/>
      <c r="AQ84" s="523"/>
      <c r="AR84" s="523"/>
      <c r="AS84" s="523"/>
      <c r="AT84" s="523"/>
      <c r="AU84" s="523"/>
      <c r="AV84" s="523"/>
      <c r="AW84" s="523"/>
      <c r="AX84" s="523"/>
      <c r="AY84" s="523"/>
      <c r="AZ84" s="523"/>
      <c r="BA84" s="523"/>
    </row>
    <row r="85" spans="1:53" ht="12.75" customHeight="1">
      <c r="A85" s="185" t="s">
        <v>528</v>
      </c>
      <c r="B85" s="310"/>
      <c r="C85" s="311"/>
      <c r="D85" s="311"/>
      <c r="E85" s="310"/>
      <c r="F85" s="207"/>
      <c r="G85" s="214"/>
      <c r="H85" s="186"/>
      <c r="I85" s="187"/>
      <c r="J85" s="188"/>
      <c r="K85" s="189">
        <v>0.09</v>
      </c>
      <c r="L85" s="190"/>
      <c r="M85" s="189"/>
      <c r="N85" s="190"/>
      <c r="O85" s="191"/>
      <c r="P85" s="130">
        <v>84</v>
      </c>
      <c r="Q85" s="192">
        <v>0</v>
      </c>
      <c r="R85" s="193">
        <v>0</v>
      </c>
      <c r="S85" s="194">
        <v>0</v>
      </c>
      <c r="T85" s="254">
        <v>0</v>
      </c>
      <c r="U85" s="254"/>
      <c r="V85" s="254">
        <v>0</v>
      </c>
      <c r="W85" s="232">
        <f>V84*(F84/100)</f>
        <v>0</v>
      </c>
      <c r="X85" s="168"/>
      <c r="Y85" s="180" t="str">
        <f>IFERROR(INT(#REF!/(F84/100)),"")</f>
        <v/>
      </c>
      <c r="Z85" s="181" t="str">
        <f>IFERROR(IF(C85&lt;&gt;"",$AA$1/(D81/100)*(C85/100),""),"")</f>
        <v/>
      </c>
      <c r="AA85" s="515" t="str">
        <f t="shared" si="45"/>
        <v/>
      </c>
      <c r="AB85" s="503"/>
      <c r="AC85" s="486"/>
      <c r="AD85" s="486"/>
      <c r="AE85" s="487"/>
      <c r="AF85" s="487"/>
      <c r="AG85" s="487"/>
      <c r="AH85" s="522"/>
      <c r="AI85" s="522"/>
      <c r="AJ85" s="523"/>
      <c r="AK85" s="523"/>
      <c r="AL85" s="523"/>
      <c r="AM85" s="523"/>
      <c r="AN85" s="523"/>
      <c r="AO85" s="523"/>
      <c r="AP85" s="523"/>
      <c r="AQ85" s="523"/>
      <c r="AR85" s="523"/>
      <c r="AS85" s="523"/>
      <c r="AT85" s="523"/>
      <c r="AU85" s="523"/>
      <c r="AV85" s="523"/>
      <c r="AW85" s="523"/>
      <c r="AX85" s="523"/>
      <c r="AY85" s="523"/>
      <c r="AZ85" s="523"/>
      <c r="BA85" s="523"/>
    </row>
    <row r="86" spans="1:53" ht="12.75" customHeight="1">
      <c r="A86" s="201" t="s">
        <v>428</v>
      </c>
      <c r="B86" s="269">
        <v>22</v>
      </c>
      <c r="C86" s="304">
        <v>57740</v>
      </c>
      <c r="D86" s="305">
        <v>57810</v>
      </c>
      <c r="E86" s="273">
        <v>70</v>
      </c>
      <c r="F86" s="291">
        <v>57800</v>
      </c>
      <c r="G86" s="211">
        <v>2.75E-2</v>
      </c>
      <c r="H86" s="66">
        <v>56850</v>
      </c>
      <c r="I86" s="58">
        <v>58010</v>
      </c>
      <c r="J86" s="89">
        <v>56850</v>
      </c>
      <c r="K86" s="62">
        <v>56250</v>
      </c>
      <c r="L86" s="69">
        <v>800598555</v>
      </c>
      <c r="M86" s="62">
        <v>1390336</v>
      </c>
      <c r="N86" s="69">
        <v>1717</v>
      </c>
      <c r="O86" s="84">
        <v>45442.687754629631</v>
      </c>
      <c r="P86" s="129">
        <v>85</v>
      </c>
      <c r="Q86" s="80">
        <v>0</v>
      </c>
      <c r="R86" s="148">
        <v>0</v>
      </c>
      <c r="S86" s="160">
        <v>0</v>
      </c>
      <c r="T86" s="251">
        <v>0</v>
      </c>
      <c r="U86" s="251"/>
      <c r="V86" s="251"/>
      <c r="W86" s="227">
        <f t="shared" ref="W86" si="46">(V86*X86)</f>
        <v>0</v>
      </c>
      <c r="X86" s="157"/>
      <c r="Y86" s="134">
        <f>IF(D86&lt;&gt;0,($C87*(1-$AB$1))-$D86,0)</f>
        <v>134.20500000000175</v>
      </c>
      <c r="Z86" s="135"/>
      <c r="AA86" s="509"/>
      <c r="AB86" s="502"/>
      <c r="AC86" s="484"/>
      <c r="AD86" s="484"/>
      <c r="AE86" s="485"/>
      <c r="AF86" s="485"/>
      <c r="AG86" s="485"/>
      <c r="AH86" s="522"/>
      <c r="AI86" s="522"/>
      <c r="AJ86" s="523"/>
      <c r="AK86" s="523"/>
      <c r="AL86" s="523"/>
      <c r="AM86" s="523"/>
      <c r="AN86" s="523"/>
      <c r="AO86" s="523"/>
      <c r="AP86" s="523"/>
      <c r="AQ86" s="523"/>
      <c r="AR86" s="523"/>
      <c r="AS86" s="523"/>
      <c r="AT86" s="523"/>
      <c r="AU86" s="523"/>
      <c r="AV86" s="523"/>
      <c r="AW86" s="523"/>
      <c r="AX86" s="523"/>
      <c r="AY86" s="523"/>
      <c r="AZ86" s="523"/>
      <c r="BA86" s="523"/>
    </row>
    <row r="87" spans="1:53" ht="12.75" customHeight="1">
      <c r="A87" s="116" t="s">
        <v>529</v>
      </c>
      <c r="B87" s="268">
        <v>17420</v>
      </c>
      <c r="C87" s="306">
        <v>57950</v>
      </c>
      <c r="D87" s="306">
        <v>58200</v>
      </c>
      <c r="E87" s="268">
        <v>2500</v>
      </c>
      <c r="F87" s="206">
        <v>57990</v>
      </c>
      <c r="G87" s="212">
        <v>2.3399999999999997E-2</v>
      </c>
      <c r="H87" s="65">
        <v>57400</v>
      </c>
      <c r="I87" s="56">
        <v>58290</v>
      </c>
      <c r="J87" s="88">
        <v>57050</v>
      </c>
      <c r="K87" s="60">
        <v>56660</v>
      </c>
      <c r="L87" s="63">
        <v>8510289534</v>
      </c>
      <c r="M87" s="60">
        <v>14781787</v>
      </c>
      <c r="N87" s="63">
        <v>3674</v>
      </c>
      <c r="O87" s="85">
        <v>45442.708437499998</v>
      </c>
      <c r="P87" s="130">
        <v>86</v>
      </c>
      <c r="Q87" s="78">
        <v>0</v>
      </c>
      <c r="R87" s="147">
        <v>0</v>
      </c>
      <c r="S87" s="161">
        <v>0</v>
      </c>
      <c r="T87" s="252">
        <v>0</v>
      </c>
      <c r="U87" s="252"/>
      <c r="V87" s="252">
        <v>0</v>
      </c>
      <c r="W87" s="115">
        <f>V86*(F86/100)</f>
        <v>0</v>
      </c>
      <c r="X87" s="156"/>
      <c r="Y87" s="123" t="str">
        <f>IFERROR(INT(#REF!/(F86/100)),"")</f>
        <v/>
      </c>
      <c r="Z87" s="137"/>
      <c r="AA87" s="510"/>
      <c r="AB87" s="503"/>
      <c r="AC87" s="486"/>
      <c r="AD87" s="486"/>
      <c r="AE87" s="487"/>
      <c r="AF87" s="487"/>
      <c r="AG87" s="487"/>
      <c r="AH87" s="522"/>
      <c r="AI87" s="522"/>
      <c r="AJ87" s="523"/>
      <c r="AK87" s="523"/>
      <c r="AL87" s="523"/>
      <c r="AM87" s="523"/>
      <c r="AN87" s="523"/>
      <c r="AO87" s="523"/>
      <c r="AP87" s="523"/>
      <c r="AQ87" s="523"/>
      <c r="AR87" s="523"/>
      <c r="AS87" s="523"/>
      <c r="AT87" s="523"/>
      <c r="AU87" s="523"/>
      <c r="AV87" s="523"/>
      <c r="AW87" s="523"/>
      <c r="AX87" s="523"/>
      <c r="AY87" s="523"/>
      <c r="AZ87" s="523"/>
      <c r="BA87" s="523"/>
    </row>
    <row r="88" spans="1:53">
      <c r="A88" s="200" t="s">
        <v>429</v>
      </c>
      <c r="B88" s="269"/>
      <c r="C88" s="304"/>
      <c r="D88" s="305"/>
      <c r="E88" s="273"/>
      <c r="F88" s="291"/>
      <c r="G88" s="211"/>
      <c r="H88" s="67"/>
      <c r="I88" s="57"/>
      <c r="J88" s="57"/>
      <c r="K88" s="77"/>
      <c r="L88" s="68"/>
      <c r="M88" s="61"/>
      <c r="N88" s="68"/>
      <c r="O88" s="86"/>
      <c r="P88" s="129">
        <v>87</v>
      </c>
      <c r="Q88" s="79">
        <v>0</v>
      </c>
      <c r="R88" s="150">
        <v>0</v>
      </c>
      <c r="S88" s="162">
        <v>0</v>
      </c>
      <c r="T88" s="253">
        <v>0</v>
      </c>
      <c r="U88" s="253"/>
      <c r="V88" s="253"/>
      <c r="W88" s="228">
        <f t="shared" ref="W88" si="47">(V88*X88)</f>
        <v>0</v>
      </c>
      <c r="X88" s="159"/>
      <c r="Y88" s="139">
        <f>IF(D88&lt;&gt;0,($C89*(1-$AB$1))-$D88,0)</f>
        <v>0</v>
      </c>
      <c r="Z88" s="140" t="str">
        <f>IFERROR(IF(C88&lt;&gt;"",$AA$1/(D86/100)*(C88/100),""),"")</f>
        <v/>
      </c>
      <c r="AA88" s="511" t="str">
        <f t="shared" ref="AA88:AA89" si="48">IFERROR($AC$1/(D88/100)*(C86/100),"")</f>
        <v/>
      </c>
      <c r="AB88" s="502"/>
      <c r="AC88" s="484"/>
      <c r="AD88" s="484"/>
      <c r="AE88" s="485"/>
      <c r="AF88" s="485"/>
      <c r="AG88" s="485"/>
      <c r="AH88" s="522"/>
      <c r="AI88" s="522"/>
      <c r="AJ88" s="523"/>
      <c r="AK88" s="523"/>
      <c r="AL88" s="523"/>
      <c r="AM88" s="523"/>
      <c r="AN88" s="523"/>
      <c r="AO88" s="523"/>
      <c r="AP88" s="523"/>
      <c r="AQ88" s="523"/>
      <c r="AR88" s="523"/>
      <c r="AS88" s="523"/>
      <c r="AT88" s="523"/>
      <c r="AU88" s="523"/>
      <c r="AV88" s="523"/>
      <c r="AW88" s="523"/>
      <c r="AX88" s="523"/>
      <c r="AY88" s="523"/>
      <c r="AZ88" s="523"/>
      <c r="BA88" s="523"/>
    </row>
    <row r="89" spans="1:53" ht="12.75" customHeight="1">
      <c r="A89" s="116" t="s">
        <v>530</v>
      </c>
      <c r="B89" s="268"/>
      <c r="C89" s="306"/>
      <c r="D89" s="306"/>
      <c r="E89" s="268"/>
      <c r="F89" s="206"/>
      <c r="G89" s="293"/>
      <c r="H89" s="65"/>
      <c r="I89" s="56"/>
      <c r="J89" s="56"/>
      <c r="K89" s="74">
        <v>46</v>
      </c>
      <c r="L89" s="63"/>
      <c r="M89" s="60"/>
      <c r="N89" s="63"/>
      <c r="O89" s="85"/>
      <c r="P89" s="130">
        <v>88</v>
      </c>
      <c r="Q89" s="78">
        <v>0</v>
      </c>
      <c r="R89" s="147">
        <v>0</v>
      </c>
      <c r="S89" s="161">
        <v>0</v>
      </c>
      <c r="T89" s="252">
        <v>0</v>
      </c>
      <c r="U89" s="252"/>
      <c r="V89" s="252">
        <v>0</v>
      </c>
      <c r="W89" s="229">
        <f>V88*(F88/100)</f>
        <v>0</v>
      </c>
      <c r="X89" s="156"/>
      <c r="Y89" s="124" t="str">
        <f>IFERROR(INT(#REF!/(F88/100)),"")</f>
        <v/>
      </c>
      <c r="Z89" s="142" t="str">
        <f>IFERROR(IF(C89&lt;&gt;"",$AA$1/(D87/100)*(C89/100),""),"")</f>
        <v/>
      </c>
      <c r="AA89" s="512" t="str">
        <f t="shared" si="48"/>
        <v/>
      </c>
      <c r="AB89" s="503"/>
      <c r="AC89" s="486"/>
      <c r="AD89" s="486"/>
      <c r="AE89" s="487"/>
      <c r="AF89" s="487"/>
      <c r="AG89" s="487"/>
      <c r="AH89" s="522"/>
      <c r="AI89" s="522"/>
      <c r="AJ89" s="523"/>
      <c r="AK89" s="523"/>
      <c r="AL89" s="523"/>
      <c r="AM89" s="523"/>
      <c r="AN89" s="523"/>
      <c r="AO89" s="523"/>
      <c r="AP89" s="523"/>
      <c r="AQ89" s="523"/>
      <c r="AR89" s="523"/>
      <c r="AS89" s="523"/>
      <c r="AT89" s="523"/>
      <c r="AU89" s="523"/>
      <c r="AV89" s="523"/>
      <c r="AW89" s="523"/>
      <c r="AX89" s="523"/>
      <c r="AY89" s="523"/>
      <c r="AZ89" s="523"/>
      <c r="BA89" s="523"/>
    </row>
    <row r="90" spans="1:53" ht="12.75" customHeight="1">
      <c r="A90" s="200" t="s">
        <v>430</v>
      </c>
      <c r="B90" s="269">
        <v>1014</v>
      </c>
      <c r="C90" s="304">
        <v>49.3</v>
      </c>
      <c r="D90" s="305">
        <v>49.62</v>
      </c>
      <c r="E90" s="273">
        <v>780</v>
      </c>
      <c r="F90" s="292">
        <v>49.36</v>
      </c>
      <c r="G90" s="211">
        <v>1.77E-2</v>
      </c>
      <c r="H90" s="67">
        <v>48.3</v>
      </c>
      <c r="I90" s="57">
        <v>50.3</v>
      </c>
      <c r="J90" s="57">
        <v>48.3</v>
      </c>
      <c r="K90" s="77">
        <v>48.499000000000002</v>
      </c>
      <c r="L90" s="68">
        <v>329629</v>
      </c>
      <c r="M90" s="61">
        <v>668038</v>
      </c>
      <c r="N90" s="68">
        <v>695</v>
      </c>
      <c r="O90" s="86">
        <v>45442.6875462963</v>
      </c>
      <c r="P90" s="129">
        <v>89</v>
      </c>
      <c r="Q90" s="79">
        <v>0</v>
      </c>
      <c r="R90" s="150">
        <v>0</v>
      </c>
      <c r="S90" s="162">
        <v>0</v>
      </c>
      <c r="T90" s="253">
        <v>0</v>
      </c>
      <c r="U90" s="253"/>
      <c r="V90" s="253">
        <v>0</v>
      </c>
      <c r="W90" s="230">
        <f t="shared" ref="W90" si="49">(V90*X90)</f>
        <v>0</v>
      </c>
      <c r="X90" s="158"/>
      <c r="Y90" s="144">
        <f>IF(D90&lt;&gt;0,($C91*(1-$AB$1))-$D90,0)</f>
        <v>-0.19494299999999498</v>
      </c>
      <c r="Z90" s="145">
        <f>IFERROR(IF(C90&lt;&gt;"",$AA$1/(D86/100)*(C90/100),""),"")</f>
        <v>1.0041788624457704</v>
      </c>
      <c r="AA90" s="513">
        <f t="shared" ref="AA90:AA91" si="50">IFERROR($AC$1/(D90/100)*(C86/100),"")</f>
        <v>1163.6436920596534</v>
      </c>
      <c r="AB90" s="502"/>
      <c r="AC90" s="484"/>
      <c r="AD90" s="484"/>
      <c r="AE90" s="485"/>
      <c r="AF90" s="485"/>
      <c r="AG90" s="485"/>
      <c r="AH90" s="522"/>
      <c r="AI90" s="522"/>
      <c r="AJ90" s="523"/>
      <c r="AK90" s="523"/>
      <c r="AL90" s="523"/>
      <c r="AM90" s="523"/>
      <c r="AN90" s="523"/>
      <c r="AO90" s="523"/>
      <c r="AP90" s="523"/>
      <c r="AQ90" s="523"/>
      <c r="AR90" s="523"/>
      <c r="AS90" s="523"/>
      <c r="AT90" s="523"/>
      <c r="AU90" s="523"/>
      <c r="AV90" s="523"/>
      <c r="AW90" s="523"/>
      <c r="AX90" s="523"/>
      <c r="AY90" s="523"/>
      <c r="AZ90" s="523"/>
      <c r="BA90" s="523"/>
    </row>
    <row r="91" spans="1:53" ht="12.75" customHeight="1">
      <c r="A91" s="185" t="s">
        <v>531</v>
      </c>
      <c r="B91" s="310">
        <v>4000</v>
      </c>
      <c r="C91" s="311">
        <v>49.43</v>
      </c>
      <c r="D91" s="311">
        <v>49.45</v>
      </c>
      <c r="E91" s="310">
        <v>23</v>
      </c>
      <c r="F91" s="207">
        <v>49.45</v>
      </c>
      <c r="G91" s="214">
        <v>1.3500000000000002E-2</v>
      </c>
      <c r="H91" s="186">
        <v>48.79</v>
      </c>
      <c r="I91" s="187">
        <v>50.3</v>
      </c>
      <c r="J91" s="187">
        <v>48.3</v>
      </c>
      <c r="K91" s="199">
        <v>48.79</v>
      </c>
      <c r="L91" s="190">
        <v>976989</v>
      </c>
      <c r="M91" s="189">
        <v>1977329</v>
      </c>
      <c r="N91" s="190">
        <v>905</v>
      </c>
      <c r="O91" s="191">
        <v>45442.708437499998</v>
      </c>
      <c r="P91" s="130">
        <v>90</v>
      </c>
      <c r="Q91" s="192">
        <v>0</v>
      </c>
      <c r="R91" s="193">
        <v>0</v>
      </c>
      <c r="S91" s="194">
        <v>0</v>
      </c>
      <c r="T91" s="254">
        <v>0</v>
      </c>
      <c r="U91" s="254"/>
      <c r="V91" s="254">
        <v>0</v>
      </c>
      <c r="W91" s="232">
        <f>V90*(F90/100)</f>
        <v>0</v>
      </c>
      <c r="X91" s="168"/>
      <c r="Y91" s="180" t="str">
        <f>IFERROR(INT(#REF!/(F90/100)),"")</f>
        <v/>
      </c>
      <c r="Z91" s="181">
        <f>IFERROR(IF(C91&lt;&gt;"",$AA$1/(D87/100)*(C91/100),""),"")</f>
        <v>1.0000800210778547</v>
      </c>
      <c r="AA91" s="515">
        <f t="shared" si="50"/>
        <v>1171.890798786653</v>
      </c>
      <c r="AB91" s="503"/>
      <c r="AC91" s="486"/>
      <c r="AD91" s="486"/>
      <c r="AE91" s="487"/>
      <c r="AF91" s="487"/>
      <c r="AG91" s="487"/>
      <c r="AH91" s="522"/>
      <c r="AI91" s="522"/>
      <c r="AJ91" s="523"/>
      <c r="AK91" s="523"/>
      <c r="AL91" s="523"/>
      <c r="AM91" s="523"/>
      <c r="AN91" s="523"/>
      <c r="AO91" s="523"/>
      <c r="AP91" s="523"/>
      <c r="AQ91" s="523"/>
      <c r="AR91" s="523"/>
      <c r="AS91" s="523"/>
      <c r="AT91" s="523"/>
      <c r="AU91" s="523"/>
      <c r="AV91" s="523"/>
      <c r="AW91" s="523"/>
      <c r="AX91" s="523"/>
      <c r="AY91" s="523"/>
      <c r="AZ91" s="523"/>
      <c r="BA91" s="523"/>
    </row>
    <row r="92" spans="1:53" ht="12.75" customHeight="1">
      <c r="A92" s="201" t="s">
        <v>422</v>
      </c>
      <c r="B92" s="269">
        <v>2959</v>
      </c>
      <c r="C92" s="304">
        <v>69930</v>
      </c>
      <c r="D92" s="305">
        <v>70160</v>
      </c>
      <c r="E92" s="273">
        <v>200</v>
      </c>
      <c r="F92" s="291">
        <v>69930</v>
      </c>
      <c r="G92" s="211">
        <v>1.5600000000000001E-2</v>
      </c>
      <c r="H92" s="66">
        <v>69300</v>
      </c>
      <c r="I92" s="58">
        <v>70810</v>
      </c>
      <c r="J92" s="58">
        <v>69200</v>
      </c>
      <c r="K92" s="76">
        <v>68850</v>
      </c>
      <c r="L92" s="69">
        <v>212992386</v>
      </c>
      <c r="M92" s="62">
        <v>305045</v>
      </c>
      <c r="N92" s="69">
        <v>659</v>
      </c>
      <c r="O92" s="84">
        <v>45442.687754629631</v>
      </c>
      <c r="P92" s="129">
        <v>91</v>
      </c>
      <c r="Q92" s="80">
        <v>0</v>
      </c>
      <c r="R92" s="148">
        <v>0</v>
      </c>
      <c r="S92" s="160">
        <v>0</v>
      </c>
      <c r="T92" s="251">
        <v>0</v>
      </c>
      <c r="U92" s="251"/>
      <c r="V92" s="251">
        <v>0</v>
      </c>
      <c r="W92" s="227">
        <f t="shared" ref="W92" si="51">(V92*X92)</f>
        <v>0</v>
      </c>
      <c r="X92" s="157"/>
      <c r="Y92" s="134">
        <f>IF(D92&lt;&gt;0,($C93*(1-$AB$1))-$D92,0)</f>
        <v>82.975000000005821</v>
      </c>
      <c r="Z92" s="135"/>
      <c r="AA92" s="509"/>
      <c r="AB92" s="502"/>
      <c r="AC92" s="484"/>
      <c r="AD92" s="484"/>
      <c r="AE92" s="485"/>
      <c r="AF92" s="485"/>
      <c r="AG92" s="485"/>
      <c r="AH92" s="522"/>
      <c r="AI92" s="522"/>
      <c r="AJ92" s="523"/>
      <c r="AK92" s="523"/>
      <c r="AL92" s="523"/>
      <c r="AM92" s="523"/>
      <c r="AN92" s="523"/>
      <c r="AO92" s="523"/>
      <c r="AP92" s="523"/>
      <c r="AQ92" s="523"/>
      <c r="AR92" s="523"/>
      <c r="AS92" s="523"/>
      <c r="AT92" s="523"/>
      <c r="AU92" s="523"/>
      <c r="AV92" s="523"/>
      <c r="AW92" s="523"/>
      <c r="AX92" s="523"/>
      <c r="AY92" s="523"/>
      <c r="AZ92" s="523"/>
      <c r="BA92" s="523"/>
    </row>
    <row r="93" spans="1:53" ht="12.75" customHeight="1">
      <c r="A93" s="116" t="s">
        <v>532</v>
      </c>
      <c r="B93" s="268">
        <v>300</v>
      </c>
      <c r="C93" s="306">
        <v>70250</v>
      </c>
      <c r="D93" s="306">
        <v>70330</v>
      </c>
      <c r="E93" s="268">
        <v>11253</v>
      </c>
      <c r="F93" s="206">
        <v>70330</v>
      </c>
      <c r="G93" s="212">
        <v>1.9799999999999998E-2</v>
      </c>
      <c r="H93" s="65">
        <v>68970</v>
      </c>
      <c r="I93" s="56">
        <v>71000</v>
      </c>
      <c r="J93" s="56">
        <v>68960</v>
      </c>
      <c r="K93" s="74">
        <v>68960</v>
      </c>
      <c r="L93" s="63">
        <v>622957596</v>
      </c>
      <c r="M93" s="60">
        <v>890536</v>
      </c>
      <c r="N93" s="63">
        <v>1317</v>
      </c>
      <c r="O93" s="85">
        <v>45442.708611111113</v>
      </c>
      <c r="P93" s="130">
        <v>92</v>
      </c>
      <c r="Q93" s="78">
        <v>0</v>
      </c>
      <c r="R93" s="147">
        <v>0</v>
      </c>
      <c r="S93" s="161">
        <v>0</v>
      </c>
      <c r="T93" s="252">
        <v>0</v>
      </c>
      <c r="U93" s="252"/>
      <c r="V93" s="252">
        <v>0</v>
      </c>
      <c r="W93" s="115">
        <f>V92*(F92/100)</f>
        <v>0</v>
      </c>
      <c r="X93" s="156"/>
      <c r="Y93" s="123" t="str">
        <f>IFERROR(INT(#REF!/(F92/100)),"")</f>
        <v/>
      </c>
      <c r="Z93" s="137"/>
      <c r="AA93" s="510"/>
      <c r="AB93" s="503"/>
      <c r="AC93" s="486"/>
      <c r="AD93" s="486"/>
      <c r="AE93" s="487"/>
      <c r="AF93" s="487"/>
      <c r="AG93" s="487"/>
      <c r="AH93" s="522"/>
      <c r="AI93" s="522"/>
      <c r="AJ93" s="523"/>
      <c r="AK93" s="523"/>
      <c r="AL93" s="523"/>
      <c r="AM93" s="523"/>
      <c r="AN93" s="523"/>
      <c r="AO93" s="523"/>
      <c r="AP93" s="523"/>
      <c r="AQ93" s="523"/>
      <c r="AR93" s="523"/>
      <c r="AS93" s="523"/>
      <c r="AT93" s="523"/>
      <c r="AU93" s="523"/>
      <c r="AV93" s="523"/>
      <c r="AW93" s="523"/>
      <c r="AX93" s="523"/>
      <c r="AY93" s="523"/>
      <c r="AZ93" s="523"/>
      <c r="BA93" s="523"/>
    </row>
    <row r="94" spans="1:53" ht="12.75" customHeight="1">
      <c r="A94" s="200" t="s">
        <v>423</v>
      </c>
      <c r="B94" s="269"/>
      <c r="C94" s="304"/>
      <c r="D94" s="305"/>
      <c r="E94" s="273"/>
      <c r="F94" s="291"/>
      <c r="G94" s="211"/>
      <c r="H94" s="67"/>
      <c r="I94" s="57"/>
      <c r="J94" s="57"/>
      <c r="K94" s="77">
        <v>57</v>
      </c>
      <c r="L94" s="68"/>
      <c r="M94" s="61"/>
      <c r="N94" s="68"/>
      <c r="O94" s="86"/>
      <c r="P94" s="129">
        <v>93</v>
      </c>
      <c r="Q94" s="79">
        <v>0</v>
      </c>
      <c r="R94" s="150">
        <v>0</v>
      </c>
      <c r="S94" s="162">
        <v>0</v>
      </c>
      <c r="T94" s="253">
        <v>0</v>
      </c>
      <c r="U94" s="253"/>
      <c r="V94" s="253"/>
      <c r="W94" s="228">
        <f t="shared" ref="W94" si="52">(V94*X94)</f>
        <v>0</v>
      </c>
      <c r="X94" s="159"/>
      <c r="Y94" s="139">
        <f>IF(D94&lt;&gt;0,($C95*(1-$AB$1))-$D94,0)</f>
        <v>0</v>
      </c>
      <c r="Z94" s="140" t="str">
        <f>IFERROR(IF(C94&lt;&gt;"",$AA$1/(D92/100)*(C94/100),""),"")</f>
        <v/>
      </c>
      <c r="AA94" s="511" t="str">
        <f t="shared" ref="AA94:AA95" si="53">IFERROR($AC$1/(D94/100)*(C92/100),"")</f>
        <v/>
      </c>
      <c r="AB94" s="502"/>
      <c r="AC94" s="484"/>
      <c r="AD94" s="484"/>
      <c r="AE94" s="485"/>
      <c r="AF94" s="485"/>
      <c r="AG94" s="485"/>
      <c r="AH94" s="522"/>
      <c r="AI94" s="522"/>
      <c r="AJ94" s="523"/>
      <c r="AK94" s="523"/>
      <c r="AL94" s="523"/>
      <c r="AM94" s="523"/>
      <c r="AN94" s="523"/>
      <c r="AO94" s="523"/>
      <c r="AP94" s="523"/>
      <c r="AQ94" s="523"/>
      <c r="AR94" s="523"/>
      <c r="AS94" s="523"/>
      <c r="AT94" s="523"/>
      <c r="AU94" s="523"/>
      <c r="AV94" s="523"/>
      <c r="AW94" s="523"/>
      <c r="AX94" s="523"/>
      <c r="AY94" s="523"/>
      <c r="AZ94" s="523"/>
      <c r="BA94" s="523"/>
    </row>
    <row r="95" spans="1:53" ht="12.75" customHeight="1">
      <c r="A95" s="116" t="s">
        <v>533</v>
      </c>
      <c r="B95" s="268"/>
      <c r="C95" s="306"/>
      <c r="D95" s="306"/>
      <c r="E95" s="268"/>
      <c r="F95" s="206"/>
      <c r="G95" s="293"/>
      <c r="H95" s="65"/>
      <c r="I95" s="56"/>
      <c r="J95" s="56"/>
      <c r="K95" s="74">
        <v>46.3</v>
      </c>
      <c r="L95" s="63"/>
      <c r="M95" s="60"/>
      <c r="N95" s="63"/>
      <c r="O95" s="85"/>
      <c r="P95" s="130">
        <v>94</v>
      </c>
      <c r="Q95" s="78">
        <v>0</v>
      </c>
      <c r="R95" s="147">
        <v>0</v>
      </c>
      <c r="S95" s="161">
        <v>0</v>
      </c>
      <c r="T95" s="252">
        <v>0</v>
      </c>
      <c r="U95" s="252"/>
      <c r="V95" s="252">
        <v>0</v>
      </c>
      <c r="W95" s="229">
        <f>V94*(F94/100)</f>
        <v>0</v>
      </c>
      <c r="X95" s="156"/>
      <c r="Y95" s="124" t="str">
        <f>IFERROR(INT(#REF!/(F94/100)),"")</f>
        <v/>
      </c>
      <c r="Z95" s="142" t="str">
        <f>IFERROR(IF(C95&lt;&gt;"",$AA$1/(D93/100)*(C95/100),""),"")</f>
        <v/>
      </c>
      <c r="AA95" s="512" t="str">
        <f t="shared" si="53"/>
        <v/>
      </c>
      <c r="AB95" s="503"/>
      <c r="AC95" s="486"/>
      <c r="AD95" s="486"/>
      <c r="AE95" s="487"/>
      <c r="AF95" s="487"/>
      <c r="AG95" s="487"/>
      <c r="AH95" s="522"/>
      <c r="AI95" s="522"/>
      <c r="AJ95" s="523"/>
      <c r="AK95" s="523"/>
      <c r="AL95" s="523"/>
      <c r="AM95" s="523"/>
      <c r="AN95" s="523"/>
      <c r="AO95" s="523"/>
      <c r="AP95" s="523"/>
      <c r="AQ95" s="523"/>
      <c r="AR95" s="523"/>
      <c r="AS95" s="523"/>
      <c r="AT95" s="523"/>
      <c r="AU95" s="523"/>
      <c r="AV95" s="523"/>
      <c r="AW95" s="523"/>
      <c r="AX95" s="523"/>
      <c r="AY95" s="523"/>
      <c r="AZ95" s="523"/>
      <c r="BA95" s="523"/>
    </row>
    <row r="96" spans="1:53" ht="12.75" customHeight="1">
      <c r="A96" s="200" t="s">
        <v>424</v>
      </c>
      <c r="B96" s="269">
        <v>162</v>
      </c>
      <c r="C96" s="304">
        <v>59.5</v>
      </c>
      <c r="D96" s="305">
        <v>59.7</v>
      </c>
      <c r="E96" s="273">
        <v>4833</v>
      </c>
      <c r="F96" s="292">
        <v>59.7</v>
      </c>
      <c r="G96" s="211">
        <v>1.15E-2</v>
      </c>
      <c r="H96" s="67">
        <v>59.98</v>
      </c>
      <c r="I96" s="57">
        <v>60.54</v>
      </c>
      <c r="J96" s="57">
        <v>58.9</v>
      </c>
      <c r="K96" s="77">
        <v>59.02</v>
      </c>
      <c r="L96" s="68">
        <v>67666</v>
      </c>
      <c r="M96" s="61">
        <v>113499</v>
      </c>
      <c r="N96" s="68">
        <v>218</v>
      </c>
      <c r="O96" s="86">
        <v>45442.687627314815</v>
      </c>
      <c r="P96" s="129">
        <v>95</v>
      </c>
      <c r="Q96" s="79">
        <v>0</v>
      </c>
      <c r="R96" s="150">
        <v>0</v>
      </c>
      <c r="S96" s="162">
        <v>0</v>
      </c>
      <c r="T96" s="253">
        <v>0</v>
      </c>
      <c r="U96" s="253"/>
      <c r="V96" s="253">
        <v>0</v>
      </c>
      <c r="W96" s="230">
        <f t="shared" ref="W96" si="54">(V96*X96)</f>
        <v>0</v>
      </c>
      <c r="X96" s="158"/>
      <c r="Y96" s="144">
        <f>IF(D96&lt;&gt;0,($C97*(1-$AB$1))-$D96,0)</f>
        <v>-0.28594199999999859</v>
      </c>
      <c r="Z96" s="145">
        <f>IFERROR(IF(C96&lt;&gt;"",$AA$1/(D92/100)*(C96/100),""),"")</f>
        <v>0.99860678121419488</v>
      </c>
      <c r="AA96" s="513">
        <f t="shared" ref="AA96:AA97" si="55">IFERROR($AC$1/(D96/100)*(C92/100),"")</f>
        <v>1171.356783919598</v>
      </c>
      <c r="AB96" s="502"/>
      <c r="AC96" s="484"/>
      <c r="AD96" s="484"/>
      <c r="AE96" s="485"/>
      <c r="AF96" s="485"/>
      <c r="AG96" s="485"/>
      <c r="AH96" s="522"/>
      <c r="AI96" s="522"/>
      <c r="AJ96" s="523"/>
      <c r="AK96" s="523"/>
      <c r="AL96" s="523"/>
      <c r="AM96" s="523"/>
      <c r="AN96" s="523"/>
      <c r="AO96" s="523"/>
      <c r="AP96" s="523"/>
      <c r="AQ96" s="523"/>
      <c r="AR96" s="523"/>
      <c r="AS96" s="523"/>
      <c r="AT96" s="523"/>
      <c r="AU96" s="523"/>
      <c r="AV96" s="523"/>
      <c r="AW96" s="523"/>
      <c r="AX96" s="523"/>
      <c r="AY96" s="523"/>
      <c r="AZ96" s="523"/>
      <c r="BA96" s="523"/>
    </row>
    <row r="97" spans="1:53" ht="12.75" customHeight="1">
      <c r="A97" s="185" t="s">
        <v>534</v>
      </c>
      <c r="B97" s="310">
        <v>200</v>
      </c>
      <c r="C97" s="311">
        <v>59.42</v>
      </c>
      <c r="D97" s="311">
        <v>59.73</v>
      </c>
      <c r="E97" s="310">
        <v>200</v>
      </c>
      <c r="F97" s="207">
        <v>59.41</v>
      </c>
      <c r="G97" s="214">
        <v>9.1000000000000004E-3</v>
      </c>
      <c r="H97" s="186">
        <v>59</v>
      </c>
      <c r="I97" s="187">
        <v>60.85</v>
      </c>
      <c r="J97" s="187">
        <v>58.71</v>
      </c>
      <c r="K97" s="199">
        <v>58.87</v>
      </c>
      <c r="L97" s="190">
        <v>75593</v>
      </c>
      <c r="M97" s="189">
        <v>126539</v>
      </c>
      <c r="N97" s="190">
        <v>374</v>
      </c>
      <c r="O97" s="191">
        <v>45442.706076388888</v>
      </c>
      <c r="P97" s="130">
        <v>96</v>
      </c>
      <c r="Q97" s="192">
        <v>0</v>
      </c>
      <c r="R97" s="193">
        <v>0</v>
      </c>
      <c r="S97" s="194">
        <v>0</v>
      </c>
      <c r="T97" s="254">
        <v>0</v>
      </c>
      <c r="U97" s="254"/>
      <c r="V97" s="254">
        <v>0</v>
      </c>
      <c r="W97" s="232">
        <f>V96*(F96/100)</f>
        <v>0</v>
      </c>
      <c r="X97" s="168"/>
      <c r="Y97" s="180" t="str">
        <f>IFERROR(INT(#REF!/(F96/100)),"")</f>
        <v/>
      </c>
      <c r="Z97" s="181">
        <f>IFERROR(IF(C97&lt;&gt;"",$AA$1/(D93/100)*(C97/100),""),"")</f>
        <v>0.99485355357699845</v>
      </c>
      <c r="AA97" s="515">
        <f t="shared" si="55"/>
        <v>1176.1258998828059</v>
      </c>
      <c r="AB97" s="503"/>
      <c r="AC97" s="486"/>
      <c r="AD97" s="486"/>
      <c r="AE97" s="487"/>
      <c r="AF97" s="487"/>
      <c r="AG97" s="487"/>
      <c r="AH97" s="522"/>
      <c r="AI97" s="522"/>
      <c r="AJ97" s="523"/>
      <c r="AK97" s="523"/>
      <c r="AL97" s="523"/>
      <c r="AM97" s="523"/>
      <c r="AN97" s="523"/>
      <c r="AO97" s="523"/>
      <c r="AP97" s="523"/>
      <c r="AQ97" s="523"/>
      <c r="AR97" s="523"/>
      <c r="AS97" s="523"/>
      <c r="AT97" s="523"/>
      <c r="AU97" s="523"/>
      <c r="AV97" s="523"/>
      <c r="AW97" s="523"/>
      <c r="AX97" s="523"/>
      <c r="AY97" s="523"/>
      <c r="AZ97" s="523"/>
      <c r="BA97" s="523"/>
    </row>
    <row r="98" spans="1:53" ht="12.75" customHeight="1">
      <c r="A98" s="201" t="s">
        <v>425</v>
      </c>
      <c r="B98" s="269">
        <v>20</v>
      </c>
      <c r="C98" s="304">
        <v>55540</v>
      </c>
      <c r="D98" s="305">
        <v>55600</v>
      </c>
      <c r="E98" s="273">
        <v>2610</v>
      </c>
      <c r="F98" s="291">
        <v>55570</v>
      </c>
      <c r="G98" s="211">
        <v>2.1499999999999998E-2</v>
      </c>
      <c r="H98" s="66">
        <v>54900</v>
      </c>
      <c r="I98" s="58">
        <v>55700</v>
      </c>
      <c r="J98" s="58">
        <v>54660</v>
      </c>
      <c r="K98" s="76">
        <v>54400</v>
      </c>
      <c r="L98" s="69">
        <v>506643760</v>
      </c>
      <c r="M98" s="62">
        <v>916082</v>
      </c>
      <c r="N98" s="69">
        <v>943</v>
      </c>
      <c r="O98" s="84">
        <v>45442.684548611112</v>
      </c>
      <c r="P98" s="129">
        <v>97</v>
      </c>
      <c r="Q98" s="80">
        <v>0</v>
      </c>
      <c r="R98" s="148">
        <v>0</v>
      </c>
      <c r="S98" s="160">
        <v>0</v>
      </c>
      <c r="T98" s="251">
        <v>0</v>
      </c>
      <c r="U98" s="251"/>
      <c r="V98" s="251">
        <v>0</v>
      </c>
      <c r="W98" s="227">
        <f t="shared" ref="W98" si="56">(V98*X98)</f>
        <v>0</v>
      </c>
      <c r="X98" s="157"/>
      <c r="Y98" s="134">
        <f>IF(D98&lt;&gt;0,($C99*(1-$AB$1))-$D98,0)</f>
        <v>94.430000000000291</v>
      </c>
      <c r="Z98" s="135"/>
      <c r="AA98" s="509"/>
      <c r="AB98" s="502"/>
      <c r="AC98" s="484"/>
      <c r="AD98" s="484"/>
      <c r="AE98" s="485"/>
      <c r="AF98" s="485"/>
      <c r="AG98" s="485"/>
      <c r="AH98" s="522"/>
      <c r="AI98" s="522"/>
      <c r="AJ98" s="523"/>
      <c r="AK98" s="523"/>
      <c r="AL98" s="523"/>
      <c r="AM98" s="523"/>
      <c r="AN98" s="523"/>
      <c r="AO98" s="523"/>
      <c r="AP98" s="523"/>
      <c r="AQ98" s="523"/>
      <c r="AR98" s="523"/>
      <c r="AS98" s="523"/>
      <c r="AT98" s="523"/>
      <c r="AU98" s="523"/>
      <c r="AV98" s="523"/>
      <c r="AW98" s="523"/>
      <c r="AX98" s="523"/>
      <c r="AY98" s="523"/>
      <c r="AZ98" s="523"/>
      <c r="BA98" s="523"/>
    </row>
    <row r="99" spans="1:53" ht="12.75" customHeight="1">
      <c r="A99" s="116" t="s">
        <v>535</v>
      </c>
      <c r="B99" s="268">
        <v>3</v>
      </c>
      <c r="C99" s="306">
        <v>55700</v>
      </c>
      <c r="D99" s="306">
        <v>55740</v>
      </c>
      <c r="E99" s="268">
        <v>630</v>
      </c>
      <c r="F99" s="206">
        <v>55740</v>
      </c>
      <c r="G99" s="212">
        <v>3.2199999999999999E-2</v>
      </c>
      <c r="H99" s="65">
        <v>54550</v>
      </c>
      <c r="I99" s="56">
        <v>55740</v>
      </c>
      <c r="J99" s="56">
        <v>54550</v>
      </c>
      <c r="K99" s="74">
        <v>54000</v>
      </c>
      <c r="L99" s="63">
        <v>2909005268</v>
      </c>
      <c r="M99" s="60">
        <v>5261950</v>
      </c>
      <c r="N99" s="63">
        <v>1951</v>
      </c>
      <c r="O99" s="85">
        <v>45442.708541666667</v>
      </c>
      <c r="P99" s="130">
        <v>98</v>
      </c>
      <c r="Q99" s="78">
        <v>0</v>
      </c>
      <c r="R99" s="147">
        <v>0</v>
      </c>
      <c r="S99" s="161">
        <v>0</v>
      </c>
      <c r="T99" s="252">
        <v>0</v>
      </c>
      <c r="U99" s="252"/>
      <c r="V99" s="252">
        <v>0</v>
      </c>
      <c r="W99" s="115">
        <f>V98*(F98/100)</f>
        <v>0</v>
      </c>
      <c r="X99" s="156"/>
      <c r="Y99" s="123" t="str">
        <f>IFERROR(INT(#REF!/(F98/100)),"")</f>
        <v/>
      </c>
      <c r="Z99" s="137"/>
      <c r="AA99" s="510"/>
      <c r="AB99" s="503"/>
      <c r="AC99" s="486"/>
      <c r="AD99" s="486"/>
      <c r="AE99" s="487"/>
      <c r="AF99" s="487"/>
      <c r="AG99" s="487"/>
      <c r="AH99" s="522"/>
      <c r="AI99" s="522"/>
      <c r="AJ99" s="523"/>
      <c r="AK99" s="523"/>
      <c r="AL99" s="523"/>
      <c r="AM99" s="523"/>
      <c r="AN99" s="523"/>
      <c r="AO99" s="523"/>
      <c r="AP99" s="523"/>
      <c r="AQ99" s="523"/>
      <c r="AR99" s="523"/>
      <c r="AS99" s="523"/>
      <c r="AT99" s="523"/>
      <c r="AU99" s="523"/>
      <c r="AV99" s="523"/>
      <c r="AW99" s="523"/>
      <c r="AX99" s="523"/>
      <c r="AY99" s="523"/>
      <c r="AZ99" s="523"/>
      <c r="BA99" s="523"/>
    </row>
    <row r="100" spans="1:53" ht="12.75" customHeight="1">
      <c r="A100" s="200" t="s">
        <v>426</v>
      </c>
      <c r="B100" s="269"/>
      <c r="C100" s="304"/>
      <c r="D100" s="305"/>
      <c r="E100" s="273"/>
      <c r="F100" s="291">
        <v>46.01</v>
      </c>
      <c r="G100" s="211">
        <v>-8.0000000000000004E-4</v>
      </c>
      <c r="H100" s="67">
        <v>46.847000000000001</v>
      </c>
      <c r="I100" s="57">
        <v>47.024999999999999</v>
      </c>
      <c r="J100" s="57">
        <v>46.01</v>
      </c>
      <c r="K100" s="77">
        <v>46.051000000000002</v>
      </c>
      <c r="L100" s="68">
        <v>3</v>
      </c>
      <c r="M100" s="61">
        <v>7</v>
      </c>
      <c r="N100" s="68">
        <v>7</v>
      </c>
      <c r="O100" s="86">
        <v>45442.650127314817</v>
      </c>
      <c r="P100" s="129">
        <v>99</v>
      </c>
      <c r="Q100" s="79">
        <v>0</v>
      </c>
      <c r="R100" s="150">
        <v>0</v>
      </c>
      <c r="S100" s="162">
        <v>0</v>
      </c>
      <c r="T100" s="253">
        <v>0</v>
      </c>
      <c r="U100" s="253"/>
      <c r="V100" s="253"/>
      <c r="W100" s="228">
        <f t="shared" ref="W100" si="57">(V100*X100)</f>
        <v>0</v>
      </c>
      <c r="X100" s="159"/>
      <c r="Y100" s="139">
        <f>IF(D100&lt;&gt;0,($C101*(1-$AB$1))-$D100,0)</f>
        <v>0</v>
      </c>
      <c r="Z100" s="140" t="str">
        <f>IFERROR(IF(C100&lt;&gt;"",$AA$1/(D98/100)*(C100/100),""),"")</f>
        <v/>
      </c>
      <c r="AA100" s="511" t="str">
        <f t="shared" ref="AA100:AA101" si="58">IFERROR($AC$1/(D100/100)*(C98/100),"")</f>
        <v/>
      </c>
      <c r="AB100" s="502"/>
      <c r="AC100" s="484"/>
      <c r="AD100" s="484"/>
      <c r="AE100" s="485"/>
      <c r="AF100" s="485"/>
      <c r="AG100" s="485"/>
      <c r="AH100" s="522"/>
      <c r="AI100" s="522"/>
      <c r="AJ100" s="523"/>
      <c r="AK100" s="523"/>
      <c r="AL100" s="523"/>
      <c r="AM100" s="523"/>
      <c r="AN100" s="523"/>
      <c r="AO100" s="523"/>
      <c r="AP100" s="523"/>
      <c r="AQ100" s="523"/>
      <c r="AR100" s="523"/>
      <c r="AS100" s="523"/>
      <c r="AT100" s="523"/>
      <c r="AU100" s="523"/>
      <c r="AV100" s="523"/>
      <c r="AW100" s="523"/>
      <c r="AX100" s="523"/>
      <c r="AY100" s="523"/>
      <c r="AZ100" s="523"/>
      <c r="BA100" s="523"/>
    </row>
    <row r="101" spans="1:53" ht="12.75" customHeight="1">
      <c r="A101" s="116" t="s">
        <v>536</v>
      </c>
      <c r="B101" s="268"/>
      <c r="C101" s="306"/>
      <c r="D101" s="306"/>
      <c r="E101" s="268"/>
      <c r="F101" s="206"/>
      <c r="G101" s="293"/>
      <c r="H101" s="65"/>
      <c r="I101" s="56"/>
      <c r="J101" s="56"/>
      <c r="K101" s="74">
        <v>47</v>
      </c>
      <c r="L101" s="63"/>
      <c r="M101" s="60"/>
      <c r="N101" s="63"/>
      <c r="O101" s="85"/>
      <c r="P101" s="130">
        <v>100</v>
      </c>
      <c r="Q101" s="78">
        <v>0</v>
      </c>
      <c r="R101" s="147">
        <v>0</v>
      </c>
      <c r="S101" s="161">
        <v>0</v>
      </c>
      <c r="T101" s="252">
        <v>0</v>
      </c>
      <c r="U101" s="252"/>
      <c r="V101" s="252">
        <v>0</v>
      </c>
      <c r="W101" s="229">
        <f>V100*(F100/100)</f>
        <v>0</v>
      </c>
      <c r="X101" s="156"/>
      <c r="Y101" s="124" t="str">
        <f>IFERROR(INT(#REF!/(F100/100)),"")</f>
        <v/>
      </c>
      <c r="Z101" s="142" t="str">
        <f>IFERROR(IF(C101&lt;&gt;"",$AA$1/(D99/100)*(C101/100),""),"")</f>
        <v/>
      </c>
      <c r="AA101" s="512" t="str">
        <f t="shared" si="58"/>
        <v/>
      </c>
      <c r="AB101" s="503"/>
      <c r="AC101" s="486"/>
      <c r="AD101" s="486"/>
      <c r="AE101" s="487"/>
      <c r="AF101" s="487"/>
      <c r="AG101" s="487"/>
      <c r="AH101" s="522"/>
      <c r="AI101" s="522"/>
      <c r="AJ101" s="523"/>
      <c r="AK101" s="523"/>
      <c r="AL101" s="523"/>
      <c r="AM101" s="523"/>
      <c r="AN101" s="523"/>
      <c r="AO101" s="523"/>
      <c r="AP101" s="523"/>
      <c r="AQ101" s="523"/>
      <c r="AR101" s="523"/>
      <c r="AS101" s="523"/>
      <c r="AT101" s="523"/>
      <c r="AU101" s="523"/>
      <c r="AV101" s="523"/>
      <c r="AW101" s="523"/>
      <c r="AX101" s="523"/>
      <c r="AY101" s="523"/>
      <c r="AZ101" s="523"/>
      <c r="BA101" s="523"/>
    </row>
    <row r="102" spans="1:53" ht="12.75" customHeight="1">
      <c r="A102" s="200" t="s">
        <v>427</v>
      </c>
      <c r="B102" s="269">
        <v>8431</v>
      </c>
      <c r="C102" s="304">
        <v>47.3</v>
      </c>
      <c r="D102" s="305">
        <v>48</v>
      </c>
      <c r="E102" s="273">
        <v>6103</v>
      </c>
      <c r="F102" s="292">
        <v>47.33</v>
      </c>
      <c r="G102" s="211">
        <v>0.02</v>
      </c>
      <c r="H102" s="67">
        <v>46.23</v>
      </c>
      <c r="I102" s="57">
        <v>48.99</v>
      </c>
      <c r="J102" s="57">
        <v>46.2</v>
      </c>
      <c r="K102" s="77">
        <v>46.401000000000003</v>
      </c>
      <c r="L102" s="68">
        <v>254178</v>
      </c>
      <c r="M102" s="61">
        <v>536534</v>
      </c>
      <c r="N102" s="68">
        <v>419</v>
      </c>
      <c r="O102" s="86">
        <v>45442.682384259257</v>
      </c>
      <c r="P102" s="129">
        <v>101</v>
      </c>
      <c r="Q102" s="79">
        <v>0</v>
      </c>
      <c r="R102" s="150">
        <v>0</v>
      </c>
      <c r="S102" s="162">
        <v>0</v>
      </c>
      <c r="T102" s="253">
        <v>0</v>
      </c>
      <c r="U102" s="253"/>
      <c r="V102" s="253">
        <v>0</v>
      </c>
      <c r="W102" s="230">
        <f t="shared" ref="W102" si="59">(V102*X102)</f>
        <v>0</v>
      </c>
      <c r="X102" s="158"/>
      <c r="Y102" s="144">
        <f>IF(D102&lt;&gt;0,($C103*(1-$AB$1))-$D102,0)</f>
        <v>-0.58474199999999854</v>
      </c>
      <c r="Z102" s="145">
        <f>IFERROR(IF(C102&lt;&gt;"",$AA$1/(D98/100)*(C102/100),""),"")</f>
        <v>1.0017364454145543</v>
      </c>
      <c r="AA102" s="513">
        <f t="shared" ref="AA102:AA103" si="60">IFERROR($AC$1/(D102/100)*(C98/100),"")</f>
        <v>1157.0833333333333</v>
      </c>
      <c r="AB102" s="502"/>
      <c r="AC102" s="484"/>
      <c r="AD102" s="484"/>
      <c r="AE102" s="485"/>
      <c r="AF102" s="485"/>
      <c r="AG102" s="485"/>
      <c r="AH102" s="522"/>
      <c r="AI102" s="522"/>
      <c r="AJ102" s="523"/>
      <c r="AK102" s="523"/>
      <c r="AL102" s="523"/>
      <c r="AM102" s="523"/>
      <c r="AN102" s="523"/>
      <c r="AO102" s="523"/>
      <c r="AP102" s="523"/>
      <c r="AQ102" s="523"/>
      <c r="AR102" s="523"/>
      <c r="AS102" s="523"/>
      <c r="AT102" s="523"/>
      <c r="AU102" s="523"/>
      <c r="AV102" s="523"/>
      <c r="AW102" s="523"/>
      <c r="AX102" s="523"/>
      <c r="AY102" s="523"/>
      <c r="AZ102" s="523"/>
      <c r="BA102" s="523"/>
    </row>
    <row r="103" spans="1:53" ht="12.75" customHeight="1">
      <c r="A103" s="185" t="s">
        <v>537</v>
      </c>
      <c r="B103" s="310">
        <v>7380</v>
      </c>
      <c r="C103" s="311">
        <v>47.42</v>
      </c>
      <c r="D103" s="311">
        <v>47.6</v>
      </c>
      <c r="E103" s="310">
        <v>500</v>
      </c>
      <c r="F103" s="207">
        <v>47.6</v>
      </c>
      <c r="G103" s="214">
        <v>3.2500000000000001E-2</v>
      </c>
      <c r="H103" s="186">
        <v>46.311</v>
      </c>
      <c r="I103" s="187">
        <v>48.496000000000002</v>
      </c>
      <c r="J103" s="187">
        <v>46.311</v>
      </c>
      <c r="K103" s="199">
        <v>46.1</v>
      </c>
      <c r="L103" s="190">
        <v>409104</v>
      </c>
      <c r="M103" s="189">
        <v>863204</v>
      </c>
      <c r="N103" s="190">
        <v>641</v>
      </c>
      <c r="O103" s="191">
        <v>45442.708657407406</v>
      </c>
      <c r="P103" s="130">
        <v>102</v>
      </c>
      <c r="Q103" s="192">
        <v>0</v>
      </c>
      <c r="R103" s="193">
        <v>0</v>
      </c>
      <c r="S103" s="194">
        <v>0</v>
      </c>
      <c r="T103" s="254">
        <v>0</v>
      </c>
      <c r="U103" s="254"/>
      <c r="V103" s="254">
        <v>0</v>
      </c>
      <c r="W103" s="232">
        <f>V102*(F102/100)</f>
        <v>0</v>
      </c>
      <c r="X103" s="168"/>
      <c r="Y103" s="180" t="str">
        <f>IFERROR(INT(#REF!/(F102/100)),"")</f>
        <v/>
      </c>
      <c r="Z103" s="181">
        <f>IFERROR(IF(C103&lt;&gt;"",$AA$1/(D99/100)*(C103/100),""),"")</f>
        <v>1.0017554428673425</v>
      </c>
      <c r="AA103" s="515">
        <f t="shared" si="60"/>
        <v>1170.1680672268906</v>
      </c>
      <c r="AB103" s="503"/>
      <c r="AC103" s="486"/>
      <c r="AD103" s="486"/>
      <c r="AE103" s="487"/>
      <c r="AF103" s="487"/>
      <c r="AG103" s="487"/>
      <c r="AH103" s="522"/>
      <c r="AI103" s="522"/>
      <c r="AJ103" s="523"/>
      <c r="AK103" s="523"/>
      <c r="AL103" s="523"/>
      <c r="AM103" s="523"/>
      <c r="AN103" s="523"/>
      <c r="AO103" s="523"/>
      <c r="AP103" s="523"/>
      <c r="AQ103" s="523"/>
      <c r="AR103" s="523"/>
      <c r="AS103" s="523"/>
      <c r="AT103" s="523"/>
      <c r="AU103" s="523"/>
      <c r="AV103" s="523"/>
      <c r="AW103" s="523"/>
      <c r="AX103" s="523"/>
      <c r="AY103" s="523"/>
      <c r="AZ103" s="523"/>
      <c r="BA103" s="523"/>
    </row>
    <row r="104" spans="1:53" ht="12.75" customHeight="1">
      <c r="A104" s="201" t="s">
        <v>431</v>
      </c>
      <c r="B104" s="269">
        <v>92</v>
      </c>
      <c r="C104" s="304">
        <v>52140</v>
      </c>
      <c r="D104" s="305">
        <v>52940</v>
      </c>
      <c r="E104" s="273">
        <v>900</v>
      </c>
      <c r="F104" s="291">
        <v>52270</v>
      </c>
      <c r="G104" s="211">
        <v>2.8500000000000001E-2</v>
      </c>
      <c r="H104" s="66">
        <v>51490</v>
      </c>
      <c r="I104" s="58">
        <v>53000</v>
      </c>
      <c r="J104" s="58">
        <v>51490</v>
      </c>
      <c r="K104" s="76">
        <v>50820</v>
      </c>
      <c r="L104" s="69">
        <v>112850522</v>
      </c>
      <c r="M104" s="62">
        <v>216114</v>
      </c>
      <c r="N104" s="69">
        <v>368</v>
      </c>
      <c r="O104" s="84">
        <v>45442.682800925926</v>
      </c>
      <c r="P104" s="129">
        <v>103</v>
      </c>
      <c r="Q104" s="80">
        <v>0</v>
      </c>
      <c r="R104" s="148">
        <v>0</v>
      </c>
      <c r="S104" s="160">
        <v>0</v>
      </c>
      <c r="T104" s="251">
        <v>0</v>
      </c>
      <c r="U104" s="251"/>
      <c r="V104" s="251"/>
      <c r="W104" s="227">
        <f t="shared" ref="W104" si="61">(V104*X104)</f>
        <v>0</v>
      </c>
      <c r="X104" s="157"/>
      <c r="Y104" s="134">
        <f>IF(D104&lt;&gt;0,($C105*(1-$AB$1))-$D104,0)</f>
        <v>-125.28199999999924</v>
      </c>
      <c r="Z104" s="135"/>
      <c r="AA104" s="509"/>
      <c r="AB104" s="502"/>
      <c r="AC104" s="484"/>
      <c r="AD104" s="484"/>
      <c r="AE104" s="485"/>
      <c r="AF104" s="485"/>
      <c r="AG104" s="485"/>
      <c r="AH104" s="522"/>
      <c r="AI104" s="522"/>
      <c r="AJ104" s="523"/>
      <c r="AK104" s="523"/>
      <c r="AL104" s="523"/>
      <c r="AM104" s="523"/>
      <c r="AN104" s="523"/>
      <c r="AO104" s="523"/>
      <c r="AP104" s="523"/>
      <c r="AQ104" s="523"/>
      <c r="AR104" s="523"/>
      <c r="AS104" s="523"/>
      <c r="AT104" s="523"/>
      <c r="AU104" s="523"/>
      <c r="AV104" s="523"/>
      <c r="AW104" s="523"/>
      <c r="AX104" s="523"/>
      <c r="AY104" s="523"/>
      <c r="AZ104" s="523"/>
      <c r="BA104" s="523"/>
    </row>
    <row r="105" spans="1:53" ht="12.75" customHeight="1">
      <c r="A105" s="116" t="s">
        <v>538</v>
      </c>
      <c r="B105" s="268">
        <v>340130</v>
      </c>
      <c r="C105" s="306">
        <v>52820</v>
      </c>
      <c r="D105" s="306">
        <v>53200</v>
      </c>
      <c r="E105" s="268">
        <v>10000</v>
      </c>
      <c r="F105" s="206">
        <v>52820</v>
      </c>
      <c r="G105" s="212">
        <v>3.9100000000000003E-2</v>
      </c>
      <c r="H105" s="65">
        <v>51400</v>
      </c>
      <c r="I105" s="56">
        <v>53290</v>
      </c>
      <c r="J105" s="56">
        <v>51400</v>
      </c>
      <c r="K105" s="74">
        <v>50830</v>
      </c>
      <c r="L105" s="63">
        <v>758588148</v>
      </c>
      <c r="M105" s="60">
        <v>1456693</v>
      </c>
      <c r="N105" s="63">
        <v>1025</v>
      </c>
      <c r="O105" s="85">
        <v>45442.708483796298</v>
      </c>
      <c r="P105" s="130">
        <v>104</v>
      </c>
      <c r="Q105" s="78">
        <v>0</v>
      </c>
      <c r="R105" s="147">
        <v>0</v>
      </c>
      <c r="S105" s="161">
        <v>0</v>
      </c>
      <c r="T105" s="252">
        <v>0</v>
      </c>
      <c r="U105" s="252"/>
      <c r="V105" s="252">
        <v>0</v>
      </c>
      <c r="W105" s="115">
        <f>V104*(F104/100)</f>
        <v>0</v>
      </c>
      <c r="X105" s="156"/>
      <c r="Y105" s="123" t="str">
        <f>IFERROR(INT(#REF!/(F104/100)),"")</f>
        <v/>
      </c>
      <c r="Z105" s="137"/>
      <c r="AA105" s="510"/>
      <c r="AB105" s="503"/>
      <c r="AC105" s="486"/>
      <c r="AD105" s="486"/>
      <c r="AE105" s="487"/>
      <c r="AF105" s="487"/>
      <c r="AG105" s="487"/>
      <c r="AH105" s="522"/>
      <c r="AI105" s="522"/>
      <c r="AJ105" s="523"/>
      <c r="AK105" s="523"/>
      <c r="AL105" s="523"/>
      <c r="AM105" s="523"/>
      <c r="AN105" s="523"/>
      <c r="AO105" s="523"/>
      <c r="AP105" s="523"/>
      <c r="AQ105" s="523"/>
      <c r="AR105" s="523"/>
      <c r="AS105" s="523"/>
      <c r="AT105" s="523"/>
      <c r="AU105" s="523"/>
      <c r="AV105" s="523"/>
      <c r="AW105" s="523"/>
      <c r="AX105" s="523"/>
      <c r="AY105" s="523"/>
      <c r="AZ105" s="523"/>
      <c r="BA105" s="523"/>
    </row>
    <row r="106" spans="1:53" ht="12.75" customHeight="1">
      <c r="A106" s="200" t="s">
        <v>432</v>
      </c>
      <c r="B106" s="269"/>
      <c r="C106" s="304"/>
      <c r="D106" s="305"/>
      <c r="E106" s="273"/>
      <c r="F106" s="291"/>
      <c r="G106" s="211"/>
      <c r="H106" s="67"/>
      <c r="I106" s="57"/>
      <c r="J106" s="57"/>
      <c r="K106" s="77">
        <v>23.22</v>
      </c>
      <c r="L106" s="68"/>
      <c r="M106" s="61"/>
      <c r="N106" s="68"/>
      <c r="O106" s="86"/>
      <c r="P106" s="129">
        <v>105</v>
      </c>
      <c r="Q106" s="79">
        <v>0</v>
      </c>
      <c r="R106" s="150">
        <v>0</v>
      </c>
      <c r="S106" s="162">
        <v>0</v>
      </c>
      <c r="T106" s="253">
        <v>0</v>
      </c>
      <c r="U106" s="253"/>
      <c r="V106" s="253"/>
      <c r="W106" s="228">
        <f t="shared" ref="W106" si="62">(V106*X106)</f>
        <v>0</v>
      </c>
      <c r="X106" s="159"/>
      <c r="Y106" s="139">
        <f>IF(D106&lt;&gt;0,($C107*(1-$AB$1))-$D106,0)</f>
        <v>0</v>
      </c>
      <c r="Z106" s="140" t="str">
        <f>IFERROR(IF(C106&lt;&gt;"",$AA$1/(D104/100)*(C106/100),""),"")</f>
        <v/>
      </c>
      <c r="AA106" s="511" t="str">
        <f t="shared" ref="AA106:AA107" si="63">IFERROR($AC$1/(D106/100)*(C104/100),"")</f>
        <v/>
      </c>
      <c r="AB106" s="502"/>
      <c r="AC106" s="484"/>
      <c r="AD106" s="484"/>
      <c r="AE106" s="485"/>
      <c r="AF106" s="485"/>
      <c r="AG106" s="485"/>
      <c r="AH106" s="522"/>
      <c r="AI106" s="522"/>
      <c r="AJ106" s="523"/>
      <c r="AK106" s="523"/>
      <c r="AL106" s="523"/>
      <c r="AM106" s="523"/>
      <c r="AN106" s="523"/>
      <c r="AO106" s="523"/>
      <c r="AP106" s="523"/>
      <c r="AQ106" s="523"/>
      <c r="AR106" s="523"/>
      <c r="AS106" s="523"/>
      <c r="AT106" s="523"/>
      <c r="AU106" s="523"/>
      <c r="AV106" s="523"/>
      <c r="AW106" s="523"/>
      <c r="AX106" s="523"/>
      <c r="AY106" s="523"/>
      <c r="AZ106" s="523"/>
      <c r="BA106" s="523"/>
    </row>
    <row r="107" spans="1:53" ht="12.75" customHeight="1">
      <c r="A107" s="116" t="s">
        <v>539</v>
      </c>
      <c r="B107" s="268"/>
      <c r="C107" s="306"/>
      <c r="D107" s="306"/>
      <c r="E107" s="268"/>
      <c r="F107" s="206"/>
      <c r="G107" s="293"/>
      <c r="H107" s="65"/>
      <c r="I107" s="56"/>
      <c r="J107" s="56"/>
      <c r="K107" s="74">
        <v>26</v>
      </c>
      <c r="L107" s="63"/>
      <c r="M107" s="60"/>
      <c r="N107" s="63"/>
      <c r="O107" s="85"/>
      <c r="P107" s="130">
        <v>106</v>
      </c>
      <c r="Q107" s="78">
        <v>0</v>
      </c>
      <c r="R107" s="147">
        <v>0</v>
      </c>
      <c r="S107" s="161">
        <v>0</v>
      </c>
      <c r="T107" s="252">
        <v>0</v>
      </c>
      <c r="U107" s="252"/>
      <c r="V107" s="252">
        <v>0</v>
      </c>
      <c r="W107" s="229">
        <f>V106*(F106/100)</f>
        <v>0</v>
      </c>
      <c r="X107" s="156"/>
      <c r="Y107" s="124" t="str">
        <f>IFERROR(INT(#REF!/(F106/100)),"")</f>
        <v/>
      </c>
      <c r="Z107" s="142" t="str">
        <f>IFERROR(IF(C107&lt;&gt;"",$AA$1/(D105/100)*(C107/100),""),"")</f>
        <v/>
      </c>
      <c r="AA107" s="512" t="str">
        <f t="shared" si="63"/>
        <v/>
      </c>
      <c r="AB107" s="503"/>
      <c r="AC107" s="486"/>
      <c r="AD107" s="486"/>
      <c r="AE107" s="487"/>
      <c r="AF107" s="487"/>
      <c r="AG107" s="487"/>
      <c r="AH107" s="522"/>
      <c r="AI107" s="522"/>
      <c r="AJ107" s="523"/>
      <c r="AK107" s="523"/>
      <c r="AL107" s="523"/>
      <c r="AM107" s="523"/>
      <c r="AN107" s="523"/>
      <c r="AO107" s="523"/>
      <c r="AP107" s="523"/>
      <c r="AQ107" s="523"/>
      <c r="AR107" s="523"/>
      <c r="AS107" s="523"/>
      <c r="AT107" s="523"/>
      <c r="AU107" s="523"/>
      <c r="AV107" s="523"/>
      <c r="AW107" s="523"/>
      <c r="AX107" s="523"/>
      <c r="AY107" s="523"/>
      <c r="AZ107" s="523"/>
      <c r="BA107" s="523"/>
    </row>
    <row r="108" spans="1:53" ht="12.75" customHeight="1">
      <c r="A108" s="200" t="s">
        <v>433</v>
      </c>
      <c r="B108" s="269">
        <v>224</v>
      </c>
      <c r="C108" s="304">
        <v>44.6</v>
      </c>
      <c r="D108" s="305">
        <v>44.97</v>
      </c>
      <c r="E108" s="273">
        <v>292</v>
      </c>
      <c r="F108" s="292">
        <v>44.65</v>
      </c>
      <c r="G108" s="211">
        <v>2.1899999999999999E-2</v>
      </c>
      <c r="H108" s="67">
        <v>43.953000000000003</v>
      </c>
      <c r="I108" s="57">
        <v>45.19</v>
      </c>
      <c r="J108" s="57">
        <v>43.945</v>
      </c>
      <c r="K108" s="77">
        <v>43.692</v>
      </c>
      <c r="L108" s="68">
        <v>90251</v>
      </c>
      <c r="M108" s="61">
        <v>201471</v>
      </c>
      <c r="N108" s="68">
        <v>200</v>
      </c>
      <c r="O108" s="86">
        <v>45442.680081018516</v>
      </c>
      <c r="P108" s="129">
        <v>107</v>
      </c>
      <c r="Q108" s="79">
        <v>0</v>
      </c>
      <c r="R108" s="150">
        <v>0</v>
      </c>
      <c r="S108" s="162">
        <v>0</v>
      </c>
      <c r="T108" s="253">
        <v>0</v>
      </c>
      <c r="U108" s="253"/>
      <c r="V108" s="253">
        <v>0</v>
      </c>
      <c r="W108" s="230">
        <f t="shared" ref="W108" si="64">(V108*X108)</f>
        <v>0</v>
      </c>
      <c r="X108" s="158"/>
      <c r="Y108" s="144">
        <f>IF(D108&lt;&gt;0,($C109*(1-$AB$1))-$D108,0)</f>
        <v>-0.17448000000000263</v>
      </c>
      <c r="Z108" s="145">
        <f>IFERROR(IF(C108&lt;&gt;"",$AA$1/(D104/100)*(C108/100),""),"")</f>
        <v>0.99201456189231552</v>
      </c>
      <c r="AA108" s="513">
        <f t="shared" ref="AA108:AA109" si="65">IFERROR($AC$1/(D108/100)*(C104/100),"")</f>
        <v>1159.4396264176119</v>
      </c>
      <c r="AB108" s="502"/>
      <c r="AC108" s="484"/>
      <c r="AD108" s="484"/>
      <c r="AE108" s="485"/>
      <c r="AF108" s="485"/>
      <c r="AG108" s="485"/>
      <c r="AH108" s="522"/>
      <c r="AI108" s="522"/>
      <c r="AJ108" s="523"/>
      <c r="AK108" s="523"/>
      <c r="AL108" s="523"/>
      <c r="AM108" s="523"/>
      <c r="AN108" s="523"/>
      <c r="AO108" s="523"/>
      <c r="AP108" s="523"/>
      <c r="AQ108" s="523"/>
      <c r="AR108" s="523"/>
      <c r="AS108" s="523"/>
      <c r="AT108" s="523"/>
      <c r="AU108" s="523"/>
      <c r="AV108" s="523"/>
      <c r="AW108" s="523"/>
      <c r="AX108" s="523"/>
      <c r="AY108" s="523"/>
      <c r="AZ108" s="523"/>
      <c r="BA108" s="523"/>
    </row>
    <row r="109" spans="1:53" ht="12.75" customHeight="1">
      <c r="A109" s="185" t="s">
        <v>540</v>
      </c>
      <c r="B109" s="310">
        <v>1906</v>
      </c>
      <c r="C109" s="311">
        <v>44.8</v>
      </c>
      <c r="D109" s="311">
        <v>44.95</v>
      </c>
      <c r="E109" s="310">
        <v>3428</v>
      </c>
      <c r="F109" s="207">
        <v>44.95</v>
      </c>
      <c r="G109" s="214">
        <v>4.53E-2</v>
      </c>
      <c r="H109" s="186">
        <v>43.5</v>
      </c>
      <c r="I109" s="187">
        <v>45.13</v>
      </c>
      <c r="J109" s="187">
        <v>43.5</v>
      </c>
      <c r="K109" s="199">
        <v>43.000999999999998</v>
      </c>
      <c r="L109" s="190">
        <v>201172</v>
      </c>
      <c r="M109" s="189">
        <v>450861</v>
      </c>
      <c r="N109" s="190">
        <v>405</v>
      </c>
      <c r="O109" s="191">
        <v>45442.703101851854</v>
      </c>
      <c r="P109" s="130">
        <v>108</v>
      </c>
      <c r="Q109" s="192">
        <v>0</v>
      </c>
      <c r="R109" s="193">
        <v>0</v>
      </c>
      <c r="S109" s="194">
        <v>0</v>
      </c>
      <c r="T109" s="254">
        <v>0</v>
      </c>
      <c r="U109" s="254"/>
      <c r="V109" s="254">
        <v>0</v>
      </c>
      <c r="W109" s="232">
        <f>V108*(F108/100)</f>
        <v>0</v>
      </c>
      <c r="X109" s="168"/>
      <c r="Y109" s="180" t="str">
        <f>IFERROR(INT(#REF!/(F108/100)),"")</f>
        <v/>
      </c>
      <c r="Z109" s="181">
        <f>IFERROR(IF(C109&lt;&gt;"",$AA$1/(D105/100)*(C109/100),""),"")</f>
        <v>0.99159312544874534</v>
      </c>
      <c r="AA109" s="515">
        <f t="shared" si="65"/>
        <v>1175.0834260289209</v>
      </c>
      <c r="AB109" s="503"/>
      <c r="AC109" s="486"/>
      <c r="AD109" s="486"/>
      <c r="AE109" s="487"/>
      <c r="AF109" s="487"/>
      <c r="AG109" s="487"/>
      <c r="AH109" s="522"/>
      <c r="AI109" s="522"/>
      <c r="AJ109" s="523"/>
      <c r="AK109" s="523"/>
      <c r="AL109" s="523"/>
      <c r="AM109" s="523"/>
      <c r="AN109" s="523"/>
      <c r="AO109" s="523"/>
      <c r="AP109" s="523"/>
      <c r="AQ109" s="523"/>
      <c r="AR109" s="523"/>
      <c r="AS109" s="523"/>
      <c r="AT109" s="523"/>
      <c r="AU109" s="523"/>
      <c r="AV109" s="523"/>
      <c r="AW109" s="523"/>
      <c r="AX109" s="523"/>
      <c r="AY109" s="523"/>
      <c r="AZ109" s="523"/>
      <c r="BA109" s="523"/>
    </row>
    <row r="110" spans="1:53" ht="12.75" customHeight="1">
      <c r="A110" s="201" t="s">
        <v>434</v>
      </c>
      <c r="B110" s="269">
        <v>63</v>
      </c>
      <c r="C110" s="304">
        <v>71200</v>
      </c>
      <c r="D110" s="305">
        <v>72070</v>
      </c>
      <c r="E110" s="273">
        <v>174</v>
      </c>
      <c r="F110" s="291">
        <v>71900</v>
      </c>
      <c r="G110" s="211">
        <v>2.6499999999999999E-2</v>
      </c>
      <c r="H110" s="66">
        <v>70910</v>
      </c>
      <c r="I110" s="58">
        <v>72070</v>
      </c>
      <c r="J110" s="58">
        <v>70000</v>
      </c>
      <c r="K110" s="76">
        <v>70040</v>
      </c>
      <c r="L110" s="69">
        <v>222757221</v>
      </c>
      <c r="M110" s="62">
        <v>313891</v>
      </c>
      <c r="N110" s="69">
        <v>440</v>
      </c>
      <c r="O110" s="84">
        <v>45442.6878125</v>
      </c>
      <c r="P110" s="129">
        <v>109</v>
      </c>
      <c r="Q110" s="80">
        <v>0</v>
      </c>
      <c r="R110" s="148">
        <v>0</v>
      </c>
      <c r="S110" s="160">
        <v>0</v>
      </c>
      <c r="T110" s="251">
        <v>0</v>
      </c>
      <c r="U110" s="251"/>
      <c r="V110" s="251"/>
      <c r="W110" s="227">
        <f t="shared" ref="W110" si="66">(V110*X110)</f>
        <v>0</v>
      </c>
      <c r="X110" s="157"/>
      <c r="Y110" s="134">
        <f>IF(D110&lt;&gt;0,($C111*(1-$AB$1))-$D110,0)</f>
        <v>-707.13700000000244</v>
      </c>
      <c r="Z110" s="135"/>
      <c r="AA110" s="509"/>
      <c r="AB110" s="502"/>
      <c r="AC110" s="484"/>
      <c r="AD110" s="484"/>
      <c r="AE110" s="485"/>
      <c r="AF110" s="485"/>
      <c r="AG110" s="485"/>
      <c r="AH110" s="522"/>
      <c r="AI110" s="522"/>
      <c r="AJ110" s="523"/>
      <c r="AK110" s="523"/>
      <c r="AL110" s="523"/>
      <c r="AM110" s="523"/>
      <c r="AN110" s="523"/>
      <c r="AO110" s="523"/>
      <c r="AP110" s="523"/>
      <c r="AQ110" s="523"/>
      <c r="AR110" s="523"/>
      <c r="AS110" s="523"/>
      <c r="AT110" s="523"/>
      <c r="AU110" s="523"/>
      <c r="AV110" s="523"/>
      <c r="AW110" s="523"/>
      <c r="AX110" s="523"/>
      <c r="AY110" s="523"/>
      <c r="AZ110" s="523"/>
      <c r="BA110" s="523"/>
    </row>
    <row r="111" spans="1:53" ht="12.75" customHeight="1">
      <c r="A111" s="116" t="s">
        <v>541</v>
      </c>
      <c r="B111" s="268">
        <v>1093</v>
      </c>
      <c r="C111" s="306">
        <v>71370</v>
      </c>
      <c r="D111" s="306">
        <v>72800</v>
      </c>
      <c r="E111" s="268">
        <v>4360</v>
      </c>
      <c r="F111" s="206">
        <v>72800</v>
      </c>
      <c r="G111" s="212">
        <v>3.85E-2</v>
      </c>
      <c r="H111" s="65">
        <v>70200</v>
      </c>
      <c r="I111" s="56">
        <v>72820</v>
      </c>
      <c r="J111" s="56">
        <v>70110</v>
      </c>
      <c r="K111" s="74">
        <v>70100</v>
      </c>
      <c r="L111" s="63">
        <v>717631428</v>
      </c>
      <c r="M111" s="60">
        <v>1005129</v>
      </c>
      <c r="N111" s="63">
        <v>586</v>
      </c>
      <c r="O111" s="85">
        <v>45442.704340277778</v>
      </c>
      <c r="P111" s="130">
        <v>110</v>
      </c>
      <c r="Q111" s="78">
        <v>0</v>
      </c>
      <c r="R111" s="147">
        <v>0</v>
      </c>
      <c r="S111" s="161">
        <v>0</v>
      </c>
      <c r="T111" s="252">
        <v>0</v>
      </c>
      <c r="U111" s="252"/>
      <c r="V111" s="252">
        <v>0</v>
      </c>
      <c r="W111" s="115">
        <f>V110*(F110/100)</f>
        <v>0</v>
      </c>
      <c r="X111" s="156"/>
      <c r="Y111" s="123" t="str">
        <f>IFERROR(INT(#REF!/(F110/100)),"")</f>
        <v/>
      </c>
      <c r="Z111" s="137"/>
      <c r="AA111" s="510"/>
      <c r="AB111" s="503"/>
      <c r="AC111" s="486"/>
      <c r="AD111" s="486"/>
      <c r="AE111" s="487"/>
      <c r="AF111" s="487"/>
      <c r="AG111" s="487"/>
      <c r="AH111" s="522"/>
      <c r="AI111" s="522"/>
      <c r="AJ111" s="523"/>
      <c r="AK111" s="523"/>
      <c r="AL111" s="523"/>
      <c r="AM111" s="523"/>
      <c r="AN111" s="523"/>
      <c r="AO111" s="523"/>
      <c r="AP111" s="523"/>
      <c r="AQ111" s="523"/>
      <c r="AR111" s="523"/>
      <c r="AS111" s="523"/>
      <c r="AT111" s="523"/>
      <c r="AU111" s="523"/>
      <c r="AV111" s="523"/>
      <c r="AW111" s="523"/>
      <c r="AX111" s="523"/>
      <c r="AY111" s="523"/>
      <c r="AZ111" s="523"/>
      <c r="BA111" s="523"/>
    </row>
    <row r="112" spans="1:53" ht="12.75" customHeight="1">
      <c r="A112" s="200" t="s">
        <v>435</v>
      </c>
      <c r="B112" s="269"/>
      <c r="C112" s="304"/>
      <c r="D112" s="305"/>
      <c r="E112" s="273"/>
      <c r="F112" s="291"/>
      <c r="G112" s="211"/>
      <c r="H112" s="67"/>
      <c r="I112" s="57"/>
      <c r="J112" s="57"/>
      <c r="K112" s="77">
        <v>58.5</v>
      </c>
      <c r="L112" s="68"/>
      <c r="M112" s="61"/>
      <c r="N112" s="68"/>
      <c r="O112" s="86"/>
      <c r="P112" s="129">
        <v>111</v>
      </c>
      <c r="Q112" s="79">
        <v>0</v>
      </c>
      <c r="R112" s="150">
        <v>0</v>
      </c>
      <c r="S112" s="162">
        <v>0</v>
      </c>
      <c r="T112" s="253">
        <v>0</v>
      </c>
      <c r="U112" s="253"/>
      <c r="V112" s="253"/>
      <c r="W112" s="228">
        <f t="shared" ref="W112" si="67">(V112*X112)</f>
        <v>0</v>
      </c>
      <c r="X112" s="159"/>
      <c r="Y112" s="139">
        <f>IF(D112&lt;&gt;0,($C113*(1-$AB$1))-$D112,0)</f>
        <v>0</v>
      </c>
      <c r="Z112" s="140" t="str">
        <f>IFERROR(IF(C112&lt;&gt;"",$AA$1/(D110/100)*(C112/100),""),"")</f>
        <v/>
      </c>
      <c r="AA112" s="511" t="str">
        <f t="shared" ref="AA112:AA113" si="68">IFERROR($AC$1/(D112/100)*(C110/100),"")</f>
        <v/>
      </c>
      <c r="AB112" s="502"/>
      <c r="AC112" s="484"/>
      <c r="AD112" s="484"/>
      <c r="AE112" s="485"/>
      <c r="AF112" s="485"/>
      <c r="AG112" s="485"/>
      <c r="AH112" s="522"/>
      <c r="AI112" s="522"/>
      <c r="AJ112" s="523"/>
      <c r="AK112" s="523"/>
      <c r="AL112" s="523"/>
      <c r="AM112" s="523"/>
      <c r="AN112" s="523"/>
      <c r="AO112" s="523"/>
      <c r="AP112" s="523"/>
      <c r="AQ112" s="523"/>
      <c r="AR112" s="523"/>
      <c r="AS112" s="523"/>
      <c r="AT112" s="523"/>
      <c r="AU112" s="523"/>
      <c r="AV112" s="523"/>
      <c r="AW112" s="523"/>
      <c r="AX112" s="523"/>
      <c r="AY112" s="523"/>
      <c r="AZ112" s="523"/>
      <c r="BA112" s="523"/>
    </row>
    <row r="113" spans="1:53" ht="12.75" customHeight="1">
      <c r="A113" s="116" t="s">
        <v>542</v>
      </c>
      <c r="B113" s="268"/>
      <c r="C113" s="306"/>
      <c r="D113" s="306"/>
      <c r="E113" s="268"/>
      <c r="F113" s="206"/>
      <c r="G113" s="293"/>
      <c r="H113" s="65"/>
      <c r="I113" s="56"/>
      <c r="J113" s="56"/>
      <c r="K113" s="74">
        <v>40</v>
      </c>
      <c r="L113" s="63"/>
      <c r="M113" s="60"/>
      <c r="N113" s="63"/>
      <c r="O113" s="85"/>
      <c r="P113" s="130">
        <v>112</v>
      </c>
      <c r="Q113" s="78">
        <v>0</v>
      </c>
      <c r="R113" s="147">
        <v>0</v>
      </c>
      <c r="S113" s="161">
        <v>0</v>
      </c>
      <c r="T113" s="252">
        <v>0</v>
      </c>
      <c r="U113" s="252"/>
      <c r="V113" s="252">
        <v>0</v>
      </c>
      <c r="W113" s="229">
        <f>V112*(F112/100)</f>
        <v>0</v>
      </c>
      <c r="X113" s="156"/>
      <c r="Y113" s="124" t="str">
        <f>IFERROR(INT(#REF!/(F112/100)),"")</f>
        <v/>
      </c>
      <c r="Z113" s="142" t="str">
        <f>IFERROR(IF(C113&lt;&gt;"",$AA$1/(D111/100)*(C113/100),""),"")</f>
        <v/>
      </c>
      <c r="AA113" s="512" t="str">
        <f t="shared" si="68"/>
        <v/>
      </c>
      <c r="AB113" s="503"/>
      <c r="AC113" s="486"/>
      <c r="AD113" s="486"/>
      <c r="AE113" s="487"/>
      <c r="AF113" s="487"/>
      <c r="AG113" s="487"/>
      <c r="AH113" s="522"/>
      <c r="AI113" s="522"/>
      <c r="AJ113" s="523"/>
      <c r="AK113" s="523"/>
      <c r="AL113" s="523"/>
      <c r="AM113" s="523"/>
      <c r="AN113" s="523"/>
      <c r="AO113" s="523"/>
      <c r="AP113" s="523"/>
      <c r="AQ113" s="523"/>
      <c r="AR113" s="523"/>
      <c r="AS113" s="523"/>
      <c r="AT113" s="523"/>
      <c r="AU113" s="523"/>
      <c r="AV113" s="523"/>
      <c r="AW113" s="523"/>
      <c r="AX113" s="523"/>
      <c r="AY113" s="523"/>
      <c r="AZ113" s="523"/>
      <c r="BA113" s="523"/>
    </row>
    <row r="114" spans="1:53" ht="12.75" customHeight="1">
      <c r="A114" s="200" t="s">
        <v>436</v>
      </c>
      <c r="B114" s="269">
        <v>1300</v>
      </c>
      <c r="C114" s="304">
        <v>60.12</v>
      </c>
      <c r="D114" s="305">
        <v>62.5</v>
      </c>
      <c r="E114" s="273">
        <v>310</v>
      </c>
      <c r="F114" s="292">
        <v>61.5</v>
      </c>
      <c r="G114" s="211">
        <v>2.5000000000000001E-2</v>
      </c>
      <c r="H114" s="67">
        <v>60.03</v>
      </c>
      <c r="I114" s="57">
        <v>61.75</v>
      </c>
      <c r="J114" s="57">
        <v>60.03</v>
      </c>
      <c r="K114" s="77">
        <v>60</v>
      </c>
      <c r="L114" s="68">
        <v>19675</v>
      </c>
      <c r="M114" s="61">
        <v>32370</v>
      </c>
      <c r="N114" s="68">
        <v>67</v>
      </c>
      <c r="O114" s="86">
        <v>45442.678796296299</v>
      </c>
      <c r="P114" s="129">
        <v>113</v>
      </c>
      <c r="Q114" s="79">
        <v>0</v>
      </c>
      <c r="R114" s="150">
        <v>0</v>
      </c>
      <c r="S114" s="162">
        <v>0</v>
      </c>
      <c r="T114" s="253">
        <v>0</v>
      </c>
      <c r="U114" s="253"/>
      <c r="V114" s="253">
        <v>0</v>
      </c>
      <c r="W114" s="230">
        <f t="shared" ref="W114" si="69">(V114*X114)</f>
        <v>0</v>
      </c>
      <c r="X114" s="158"/>
      <c r="Y114" s="144">
        <f>IF(D114&lt;&gt;0,($C115*(1-$AB$1))-$D114,0)</f>
        <v>-1.5060999999999964</v>
      </c>
      <c r="Z114" s="145">
        <f>IFERROR(IF(C114&lt;&gt;"",$AA$1/(D110/100)*(C114/100),""),"")</f>
        <v>0.98227157220201955</v>
      </c>
      <c r="AA114" s="513">
        <f t="shared" ref="AA114:AA115" si="70">IFERROR($AC$1/(D114/100)*(C110/100),"")</f>
        <v>1139.2</v>
      </c>
      <c r="AB114" s="502"/>
      <c r="AC114" s="484"/>
      <c r="AD114" s="484"/>
      <c r="AE114" s="485"/>
      <c r="AF114" s="485"/>
      <c r="AG114" s="485"/>
      <c r="AH114" s="522"/>
      <c r="AI114" s="522"/>
      <c r="AJ114" s="523"/>
      <c r="AK114" s="523"/>
      <c r="AL114" s="523"/>
      <c r="AM114" s="523"/>
      <c r="AN114" s="523"/>
      <c r="AO114" s="523"/>
      <c r="AP114" s="523"/>
      <c r="AQ114" s="523"/>
      <c r="AR114" s="523"/>
      <c r="AS114" s="523"/>
      <c r="AT114" s="523"/>
      <c r="AU114" s="523"/>
      <c r="AV114" s="523"/>
      <c r="AW114" s="523"/>
      <c r="AX114" s="523"/>
      <c r="AY114" s="523"/>
      <c r="AZ114" s="523"/>
      <c r="BA114" s="523"/>
    </row>
    <row r="115" spans="1:53" ht="12.75" customHeight="1">
      <c r="A115" s="185" t="s">
        <v>543</v>
      </c>
      <c r="B115" s="310">
        <v>4</v>
      </c>
      <c r="C115" s="311">
        <v>61</v>
      </c>
      <c r="D115" s="311">
        <v>61.37</v>
      </c>
      <c r="E115" s="310">
        <v>9</v>
      </c>
      <c r="F115" s="207">
        <v>61.37</v>
      </c>
      <c r="G115" s="214">
        <v>1.43E-2</v>
      </c>
      <c r="H115" s="186">
        <v>58.69</v>
      </c>
      <c r="I115" s="187">
        <v>61.47</v>
      </c>
      <c r="J115" s="187">
        <v>58.69</v>
      </c>
      <c r="K115" s="199">
        <v>60.5</v>
      </c>
      <c r="L115" s="190">
        <v>37804</v>
      </c>
      <c r="M115" s="189">
        <v>62749</v>
      </c>
      <c r="N115" s="190">
        <v>128</v>
      </c>
      <c r="O115" s="191">
        <v>45442.704907407409</v>
      </c>
      <c r="P115" s="130">
        <v>114</v>
      </c>
      <c r="Q115" s="192">
        <v>0</v>
      </c>
      <c r="R115" s="193">
        <v>0</v>
      </c>
      <c r="S115" s="194">
        <v>0</v>
      </c>
      <c r="T115" s="254">
        <v>0</v>
      </c>
      <c r="U115" s="254"/>
      <c r="V115" s="254">
        <v>0</v>
      </c>
      <c r="W115" s="232">
        <f>V114*(F114/100)</f>
        <v>0</v>
      </c>
      <c r="X115" s="168"/>
      <c r="Y115" s="180" t="str">
        <f>IFERROR(INT(#REF!/(F114/100)),"")</f>
        <v/>
      </c>
      <c r="Z115" s="181">
        <f>IFERROR(IF(C115&lt;&gt;"",$AA$1/(D111/100)*(C115/100),""),"")</f>
        <v>0.98665559099853706</v>
      </c>
      <c r="AA115" s="515">
        <f t="shared" si="70"/>
        <v>1162.9460648525337</v>
      </c>
      <c r="AB115" s="503"/>
      <c r="AC115" s="486"/>
      <c r="AD115" s="486"/>
      <c r="AE115" s="487"/>
      <c r="AF115" s="487"/>
      <c r="AG115" s="487"/>
      <c r="AH115" s="522"/>
      <c r="AI115" s="522"/>
      <c r="AJ115" s="523"/>
      <c r="AK115" s="523"/>
      <c r="AL115" s="523"/>
      <c r="AM115" s="523"/>
      <c r="AN115" s="523"/>
      <c r="AO115" s="523"/>
      <c r="AP115" s="523"/>
      <c r="AQ115" s="523"/>
      <c r="AR115" s="523"/>
      <c r="AS115" s="523"/>
      <c r="AT115" s="523"/>
      <c r="AU115" s="523"/>
      <c r="AV115" s="523"/>
      <c r="AW115" s="523"/>
      <c r="AX115" s="523"/>
      <c r="AY115" s="523"/>
      <c r="AZ115" s="523"/>
      <c r="BA115" s="523"/>
    </row>
    <row r="116" spans="1:53" ht="12.75" customHeight="1">
      <c r="A116" s="201" t="s">
        <v>437</v>
      </c>
      <c r="B116" s="269">
        <v>200</v>
      </c>
      <c r="C116" s="304">
        <v>56120</v>
      </c>
      <c r="D116" s="305">
        <v>56440</v>
      </c>
      <c r="E116" s="273">
        <v>200</v>
      </c>
      <c r="F116" s="291">
        <v>56180</v>
      </c>
      <c r="G116" s="211">
        <v>2.2700000000000001E-2</v>
      </c>
      <c r="H116" s="66">
        <v>55850</v>
      </c>
      <c r="I116" s="58">
        <v>56430</v>
      </c>
      <c r="J116" s="58">
        <v>55000</v>
      </c>
      <c r="K116" s="76">
        <v>54930</v>
      </c>
      <c r="L116" s="69">
        <v>1883032194</v>
      </c>
      <c r="M116" s="62">
        <v>3379677</v>
      </c>
      <c r="N116" s="69">
        <v>2319</v>
      </c>
      <c r="O116" s="84">
        <v>45442.685046296298</v>
      </c>
      <c r="P116" s="129">
        <v>115</v>
      </c>
      <c r="Q116" s="80">
        <v>0</v>
      </c>
      <c r="R116" s="148">
        <v>0</v>
      </c>
      <c r="S116" s="160">
        <v>0</v>
      </c>
      <c r="T116" s="251">
        <v>0</v>
      </c>
      <c r="U116" s="251"/>
      <c r="V116" s="251"/>
      <c r="W116" s="227">
        <f t="shared" ref="W116" si="71">(V116*X116)</f>
        <v>0</v>
      </c>
      <c r="X116" s="157"/>
      <c r="Y116" s="134">
        <f>IF(D116&lt;&gt;0,($C117*(1-$AB$1))-$D116,0)</f>
        <v>-445.59999999999854</v>
      </c>
      <c r="Z116" s="135"/>
      <c r="AA116" s="509"/>
      <c r="AB116" s="502"/>
      <c r="AC116" s="484"/>
      <c r="AD116" s="484"/>
      <c r="AE116" s="485"/>
      <c r="AF116" s="485"/>
      <c r="AG116" s="485"/>
      <c r="AH116" s="522"/>
      <c r="AI116" s="522"/>
      <c r="AJ116" s="523"/>
      <c r="AK116" s="523"/>
      <c r="AL116" s="523"/>
      <c r="AM116" s="523"/>
      <c r="AN116" s="523"/>
      <c r="AO116" s="523"/>
      <c r="AP116" s="523"/>
      <c r="AQ116" s="523"/>
      <c r="AR116" s="523"/>
      <c r="AS116" s="523"/>
      <c r="AT116" s="523"/>
      <c r="AU116" s="523"/>
      <c r="AV116" s="523"/>
      <c r="AW116" s="523"/>
      <c r="AX116" s="523"/>
      <c r="AY116" s="523"/>
      <c r="AZ116" s="523"/>
      <c r="BA116" s="523"/>
    </row>
    <row r="117" spans="1:53" ht="12.75" customHeight="1">
      <c r="A117" s="116" t="s">
        <v>544</v>
      </c>
      <c r="B117" s="268">
        <v>7347</v>
      </c>
      <c r="C117" s="306">
        <v>56000</v>
      </c>
      <c r="D117" s="306">
        <v>56090</v>
      </c>
      <c r="E117" s="268">
        <v>45987</v>
      </c>
      <c r="F117" s="206">
        <v>56090</v>
      </c>
      <c r="G117" s="212">
        <v>2.4399999999999998E-2</v>
      </c>
      <c r="H117" s="65">
        <v>54900</v>
      </c>
      <c r="I117" s="56">
        <v>56300</v>
      </c>
      <c r="J117" s="56">
        <v>54900</v>
      </c>
      <c r="K117" s="74">
        <v>54750</v>
      </c>
      <c r="L117" s="63">
        <v>18412035548</v>
      </c>
      <c r="M117" s="60">
        <v>32983592</v>
      </c>
      <c r="N117" s="63">
        <v>4520</v>
      </c>
      <c r="O117" s="85">
        <v>45442.708356481482</v>
      </c>
      <c r="P117" s="130">
        <v>116</v>
      </c>
      <c r="Q117" s="78">
        <v>0</v>
      </c>
      <c r="R117" s="147">
        <v>0</v>
      </c>
      <c r="S117" s="161">
        <v>0</v>
      </c>
      <c r="T117" s="252">
        <v>0</v>
      </c>
      <c r="U117" s="252"/>
      <c r="V117" s="252">
        <v>0</v>
      </c>
      <c r="W117" s="115">
        <f>V116*(F116/100)</f>
        <v>0</v>
      </c>
      <c r="X117" s="156"/>
      <c r="Y117" s="123" t="str">
        <f>IFERROR(INT(#REF!/(F116/100)),"")</f>
        <v/>
      </c>
      <c r="Z117" s="137"/>
      <c r="AA117" s="510"/>
      <c r="AB117" s="503"/>
      <c r="AC117" s="486"/>
      <c r="AD117" s="486"/>
      <c r="AE117" s="487"/>
      <c r="AF117" s="487"/>
      <c r="AG117" s="487"/>
      <c r="AH117" s="522"/>
      <c r="AI117" s="522"/>
      <c r="AJ117" s="523"/>
      <c r="AK117" s="523"/>
      <c r="AL117" s="523"/>
      <c r="AM117" s="523"/>
      <c r="AN117" s="523"/>
      <c r="AO117" s="523"/>
      <c r="AP117" s="523"/>
      <c r="AQ117" s="523"/>
      <c r="AR117" s="523"/>
      <c r="AS117" s="523"/>
      <c r="AT117" s="523"/>
      <c r="AU117" s="523"/>
      <c r="AV117" s="523"/>
      <c r="AW117" s="523"/>
      <c r="AX117" s="523"/>
      <c r="AY117" s="523"/>
      <c r="AZ117" s="523"/>
      <c r="BA117" s="523"/>
    </row>
    <row r="118" spans="1:53" ht="12.75" customHeight="1">
      <c r="A118" s="200" t="s">
        <v>438</v>
      </c>
      <c r="B118" s="269">
        <v>1284</v>
      </c>
      <c r="C118" s="304">
        <v>43.2</v>
      </c>
      <c r="D118" s="305"/>
      <c r="E118" s="273"/>
      <c r="F118" s="291">
        <v>46.598999999999997</v>
      </c>
      <c r="G118" s="211">
        <v>-2.9100000000000001E-2</v>
      </c>
      <c r="H118" s="67">
        <v>46.2</v>
      </c>
      <c r="I118" s="57">
        <v>46.612000000000002</v>
      </c>
      <c r="J118" s="57">
        <v>46.2</v>
      </c>
      <c r="K118" s="77">
        <v>48</v>
      </c>
      <c r="L118" s="68">
        <v>21011</v>
      </c>
      <c r="M118" s="61">
        <v>45330</v>
      </c>
      <c r="N118" s="68">
        <v>16</v>
      </c>
      <c r="O118" s="86">
        <v>45442.671388888892</v>
      </c>
      <c r="P118" s="129">
        <v>117</v>
      </c>
      <c r="Q118" s="79">
        <v>0</v>
      </c>
      <c r="R118" s="150">
        <v>0</v>
      </c>
      <c r="S118" s="162">
        <v>0</v>
      </c>
      <c r="T118" s="253">
        <v>0</v>
      </c>
      <c r="U118" s="253"/>
      <c r="V118" s="253"/>
      <c r="W118" s="228">
        <f t="shared" ref="W118" si="72">(V118*X118)</f>
        <v>0</v>
      </c>
      <c r="X118" s="159"/>
      <c r="Y118" s="139">
        <f>IF(D118&lt;&gt;0,($C119*(1-$AB$1))-$D118,0)</f>
        <v>0</v>
      </c>
      <c r="Z118" s="140">
        <f>IFERROR(IF(C118&lt;&gt;"",$AA$1/(D116/100)*(C118/100),""),"")</f>
        <v>0.90128857787952965</v>
      </c>
      <c r="AA118" s="511" t="str">
        <f t="shared" ref="AA118:AA119" si="73">IFERROR($AC$1/(D118/100)*(C116/100),"")</f>
        <v/>
      </c>
      <c r="AB118" s="502"/>
      <c r="AC118" s="484"/>
      <c r="AD118" s="484"/>
      <c r="AE118" s="485"/>
      <c r="AF118" s="485"/>
      <c r="AG118" s="485"/>
      <c r="AH118" s="522"/>
      <c r="AI118" s="522"/>
      <c r="AJ118" s="523"/>
      <c r="AK118" s="523"/>
      <c r="AL118" s="523"/>
      <c r="AM118" s="523"/>
      <c r="AN118" s="523"/>
      <c r="AO118" s="523"/>
      <c r="AP118" s="523"/>
      <c r="AQ118" s="523"/>
      <c r="AR118" s="523"/>
      <c r="AS118" s="523"/>
      <c r="AT118" s="523"/>
      <c r="AU118" s="523"/>
      <c r="AV118" s="523"/>
      <c r="AW118" s="523"/>
      <c r="AX118" s="523"/>
      <c r="AY118" s="523"/>
      <c r="AZ118" s="523"/>
      <c r="BA118" s="523"/>
    </row>
    <row r="119" spans="1:53" ht="12.75" customHeight="1">
      <c r="A119" s="116" t="s">
        <v>545</v>
      </c>
      <c r="B119" s="268">
        <v>210</v>
      </c>
      <c r="C119" s="306">
        <v>45.8</v>
      </c>
      <c r="D119" s="306"/>
      <c r="E119" s="268"/>
      <c r="F119" s="206">
        <v>46.5</v>
      </c>
      <c r="G119" s="293">
        <v>1.9699999999999999E-2</v>
      </c>
      <c r="H119" s="65">
        <v>46.5</v>
      </c>
      <c r="I119" s="56">
        <v>46.5</v>
      </c>
      <c r="J119" s="56">
        <v>46.5</v>
      </c>
      <c r="K119" s="74">
        <v>45.6</v>
      </c>
      <c r="L119" s="63">
        <v>1988</v>
      </c>
      <c r="M119" s="60">
        <v>4275</v>
      </c>
      <c r="N119" s="63">
        <v>2</v>
      </c>
      <c r="O119" s="85">
        <v>45442.536527777775</v>
      </c>
      <c r="P119" s="130">
        <v>118</v>
      </c>
      <c r="Q119" s="78">
        <v>0</v>
      </c>
      <c r="R119" s="147">
        <v>0</v>
      </c>
      <c r="S119" s="161">
        <v>0</v>
      </c>
      <c r="T119" s="252">
        <v>0</v>
      </c>
      <c r="U119" s="252"/>
      <c r="V119" s="252">
        <v>0</v>
      </c>
      <c r="W119" s="229">
        <f>V118*(F118/100)</f>
        <v>0</v>
      </c>
      <c r="X119" s="156"/>
      <c r="Y119" s="124" t="str">
        <f>IFERROR(INT(#REF!/(F118/100)),"")</f>
        <v/>
      </c>
      <c r="Z119" s="142">
        <f>IFERROR(IF(C119&lt;&gt;"",$AA$1/(D117/100)*(C119/100),""),"")</f>
        <v>0.9614952952459197</v>
      </c>
      <c r="AA119" s="512" t="str">
        <f t="shared" si="73"/>
        <v/>
      </c>
      <c r="AB119" s="503"/>
      <c r="AC119" s="486"/>
      <c r="AD119" s="486"/>
      <c r="AE119" s="487"/>
      <c r="AF119" s="487"/>
      <c r="AG119" s="487"/>
      <c r="AH119" s="522"/>
      <c r="AI119" s="522"/>
      <c r="AJ119" s="523"/>
      <c r="AK119" s="523"/>
      <c r="AL119" s="523"/>
      <c r="AM119" s="523"/>
      <c r="AN119" s="523"/>
      <c r="AO119" s="523"/>
      <c r="AP119" s="523"/>
      <c r="AQ119" s="523"/>
      <c r="AR119" s="523"/>
      <c r="AS119" s="523"/>
      <c r="AT119" s="523"/>
      <c r="AU119" s="523"/>
      <c r="AV119" s="523"/>
      <c r="AW119" s="523"/>
      <c r="AX119" s="523"/>
      <c r="AY119" s="523"/>
      <c r="AZ119" s="523"/>
      <c r="BA119" s="523"/>
    </row>
    <row r="120" spans="1:53" ht="12.75" customHeight="1">
      <c r="A120" s="200" t="s">
        <v>439</v>
      </c>
      <c r="B120" s="269">
        <v>200</v>
      </c>
      <c r="C120" s="304">
        <v>47.720999999999997</v>
      </c>
      <c r="D120" s="305">
        <v>48.1</v>
      </c>
      <c r="E120" s="273">
        <v>2943</v>
      </c>
      <c r="F120" s="292">
        <v>47.984999999999999</v>
      </c>
      <c r="G120" s="211">
        <v>1.8200000000000001E-2</v>
      </c>
      <c r="H120" s="67">
        <v>48</v>
      </c>
      <c r="I120" s="57">
        <v>48.89</v>
      </c>
      <c r="J120" s="57">
        <v>47.29</v>
      </c>
      <c r="K120" s="77">
        <v>47.124000000000002</v>
      </c>
      <c r="L120" s="68">
        <v>1175498</v>
      </c>
      <c r="M120" s="61">
        <v>2461406</v>
      </c>
      <c r="N120" s="68">
        <v>942</v>
      </c>
      <c r="O120" s="86">
        <v>45442.680625000001</v>
      </c>
      <c r="P120" s="129">
        <v>119</v>
      </c>
      <c r="Q120" s="79">
        <v>0</v>
      </c>
      <c r="R120" s="150">
        <v>0</v>
      </c>
      <c r="S120" s="162">
        <v>0</v>
      </c>
      <c r="T120" s="253">
        <v>0</v>
      </c>
      <c r="U120" s="253"/>
      <c r="V120" s="253"/>
      <c r="W120" s="230">
        <f t="shared" ref="W120" si="74">(V120*X120)</f>
        <v>0</v>
      </c>
      <c r="X120" s="158"/>
      <c r="Y120" s="144">
        <f>IF(D120&lt;&gt;0,($C121*(1-$AB$1))-$D120,0)</f>
        <v>-0.20479000000000269</v>
      </c>
      <c r="Z120" s="145">
        <f>IFERROR(IF(C120&lt;&gt;"",$AA$1/(D116/100)*(C120/100),""),"")</f>
        <v>0.99561093113400523</v>
      </c>
      <c r="AA120" s="513">
        <f t="shared" ref="AA120:AA121" si="75">IFERROR($AC$1/(D120/100)*(C116/100),"")</f>
        <v>1166.7359667359667</v>
      </c>
      <c r="AB120" s="502"/>
      <c r="AC120" s="484"/>
      <c r="AD120" s="484"/>
      <c r="AE120" s="485"/>
      <c r="AF120" s="485"/>
      <c r="AG120" s="485"/>
      <c r="AH120" s="522"/>
      <c r="AI120" s="522"/>
      <c r="AJ120" s="523"/>
      <c r="AK120" s="523"/>
      <c r="AL120" s="523"/>
      <c r="AM120" s="523"/>
      <c r="AN120" s="523"/>
      <c r="AO120" s="523"/>
      <c r="AP120" s="523"/>
      <c r="AQ120" s="523"/>
      <c r="AR120" s="523"/>
      <c r="AS120" s="523"/>
      <c r="AT120" s="523"/>
      <c r="AU120" s="523"/>
      <c r="AV120" s="523"/>
      <c r="AW120" s="523"/>
      <c r="AX120" s="523"/>
      <c r="AY120" s="523"/>
      <c r="AZ120" s="523"/>
      <c r="BA120" s="523"/>
    </row>
    <row r="121" spans="1:53" ht="12.75" customHeight="1">
      <c r="A121" s="185" t="s">
        <v>546</v>
      </c>
      <c r="B121" s="310">
        <v>2000</v>
      </c>
      <c r="C121" s="311">
        <v>47.9</v>
      </c>
      <c r="D121" s="311">
        <v>48.1</v>
      </c>
      <c r="E121" s="310">
        <v>4484</v>
      </c>
      <c r="F121" s="207">
        <v>47.75</v>
      </c>
      <c r="G121" s="214">
        <v>1.5900000000000001E-2</v>
      </c>
      <c r="H121" s="186">
        <v>47.5</v>
      </c>
      <c r="I121" s="187">
        <v>48.89</v>
      </c>
      <c r="J121" s="187">
        <v>47.279000000000003</v>
      </c>
      <c r="K121" s="199">
        <v>47</v>
      </c>
      <c r="L121" s="190">
        <v>1603981</v>
      </c>
      <c r="M121" s="189">
        <v>3355895</v>
      </c>
      <c r="N121" s="190">
        <v>1197</v>
      </c>
      <c r="O121" s="191">
        <v>45442.705717592595</v>
      </c>
      <c r="P121" s="130">
        <v>120</v>
      </c>
      <c r="Q121" s="192">
        <v>0</v>
      </c>
      <c r="R121" s="193">
        <v>0</v>
      </c>
      <c r="S121" s="194">
        <v>0</v>
      </c>
      <c r="T121" s="254">
        <v>0</v>
      </c>
      <c r="U121" s="254"/>
      <c r="V121" s="254">
        <v>0</v>
      </c>
      <c r="W121" s="233">
        <f>V120*(F120/100)</f>
        <v>0</v>
      </c>
      <c r="X121" s="168"/>
      <c r="Y121" s="180" t="str">
        <f>IFERROR(INT(#REF!/(F120/100)),"")</f>
        <v/>
      </c>
      <c r="Z121" s="181">
        <f>IFERROR(IF(C121&lt;&gt;"",$AA$1/(D117/100)*(C121/100),""),"")</f>
        <v>1.0055813240672393</v>
      </c>
      <c r="AA121" s="515">
        <f t="shared" si="75"/>
        <v>1164.2411642411641</v>
      </c>
      <c r="AB121" s="503"/>
      <c r="AC121" s="486"/>
      <c r="AD121" s="486"/>
      <c r="AE121" s="487"/>
      <c r="AF121" s="487"/>
      <c r="AG121" s="487"/>
      <c r="AH121" s="522"/>
      <c r="AI121" s="522"/>
      <c r="AJ121" s="523"/>
      <c r="AK121" s="523"/>
      <c r="AL121" s="523"/>
      <c r="AM121" s="523"/>
      <c r="AN121" s="523"/>
      <c r="AO121" s="523"/>
      <c r="AP121" s="523"/>
      <c r="AQ121" s="523"/>
      <c r="AR121" s="523"/>
      <c r="AS121" s="523"/>
      <c r="AT121" s="523"/>
      <c r="AU121" s="523"/>
      <c r="AV121" s="523"/>
      <c r="AW121" s="523"/>
      <c r="AX121" s="523"/>
      <c r="AY121" s="523"/>
      <c r="AZ121" s="523"/>
      <c r="BA121" s="523"/>
    </row>
    <row r="122" spans="1:53" ht="12.75" customHeight="1">
      <c r="A122" s="201" t="s">
        <v>443</v>
      </c>
      <c r="B122" s="269">
        <v>572</v>
      </c>
      <c r="C122" s="304">
        <v>60970</v>
      </c>
      <c r="D122" s="305">
        <v>61500</v>
      </c>
      <c r="E122" s="273">
        <v>770</v>
      </c>
      <c r="F122" s="291">
        <v>60960</v>
      </c>
      <c r="G122" s="211">
        <v>2.0199999999999999E-2</v>
      </c>
      <c r="H122" s="66">
        <v>61160</v>
      </c>
      <c r="I122" s="58">
        <v>61890</v>
      </c>
      <c r="J122" s="58">
        <v>60000</v>
      </c>
      <c r="K122" s="76">
        <v>59750</v>
      </c>
      <c r="L122" s="69">
        <v>996440207</v>
      </c>
      <c r="M122" s="62">
        <v>1638639</v>
      </c>
      <c r="N122" s="69">
        <v>424</v>
      </c>
      <c r="O122" s="84">
        <v>45442.673761574071</v>
      </c>
      <c r="P122" s="129">
        <v>121</v>
      </c>
      <c r="Q122" s="80">
        <v>0</v>
      </c>
      <c r="R122" s="148">
        <v>0</v>
      </c>
      <c r="S122" s="160">
        <v>0</v>
      </c>
      <c r="T122" s="251">
        <v>0</v>
      </c>
      <c r="U122" s="251"/>
      <c r="V122" s="251"/>
      <c r="W122" s="227">
        <f t="shared" ref="W122" si="76">(V122*X122)</f>
        <v>0</v>
      </c>
      <c r="X122" s="157"/>
      <c r="Y122" s="134">
        <f>IF(D122&lt;&gt;0,($C123*(1-$AB$1))-$D122,0)</f>
        <v>-456.10499999999593</v>
      </c>
      <c r="Z122" s="135"/>
      <c r="AA122" s="509"/>
      <c r="AB122" s="502"/>
      <c r="AC122" s="484"/>
      <c r="AD122" s="484"/>
      <c r="AE122" s="485"/>
      <c r="AF122" s="485"/>
      <c r="AG122" s="485"/>
      <c r="AH122" s="522"/>
      <c r="AI122" s="522"/>
      <c r="AJ122" s="523"/>
      <c r="AK122" s="523"/>
      <c r="AL122" s="523"/>
      <c r="AM122" s="523"/>
      <c r="AN122" s="523"/>
      <c r="AO122" s="523"/>
      <c r="AP122" s="523"/>
      <c r="AQ122" s="523"/>
      <c r="AR122" s="523"/>
      <c r="AS122" s="523"/>
      <c r="AT122" s="523"/>
      <c r="AU122" s="523"/>
      <c r="AV122" s="523"/>
      <c r="AW122" s="523"/>
      <c r="AX122" s="523"/>
      <c r="AY122" s="523"/>
      <c r="AZ122" s="523"/>
      <c r="BA122" s="523"/>
    </row>
    <row r="123" spans="1:53" ht="12.75" customHeight="1">
      <c r="A123" s="116" t="s">
        <v>547</v>
      </c>
      <c r="B123" s="268">
        <v>2300</v>
      </c>
      <c r="C123" s="306">
        <v>61050</v>
      </c>
      <c r="D123" s="306">
        <v>61200</v>
      </c>
      <c r="E123" s="268">
        <v>8</v>
      </c>
      <c r="F123" s="206">
        <v>61050</v>
      </c>
      <c r="G123" s="212">
        <v>2.0899999999999998E-2</v>
      </c>
      <c r="H123" s="65">
        <v>61200</v>
      </c>
      <c r="I123" s="56">
        <v>61700</v>
      </c>
      <c r="J123" s="56">
        <v>59950</v>
      </c>
      <c r="K123" s="74">
        <v>59800</v>
      </c>
      <c r="L123" s="63">
        <v>10849810205</v>
      </c>
      <c r="M123" s="60">
        <v>17888566</v>
      </c>
      <c r="N123" s="63">
        <v>1394</v>
      </c>
      <c r="O123" s="85">
        <v>45442.706064814818</v>
      </c>
      <c r="P123" s="130">
        <v>122</v>
      </c>
      <c r="Q123" s="78">
        <v>0</v>
      </c>
      <c r="R123" s="147">
        <v>0</v>
      </c>
      <c r="S123" s="161">
        <v>0</v>
      </c>
      <c r="T123" s="252">
        <v>0</v>
      </c>
      <c r="U123" s="252"/>
      <c r="V123" s="252">
        <v>0</v>
      </c>
      <c r="W123" s="115">
        <f>V122*(F122/100)</f>
        <v>0</v>
      </c>
      <c r="X123" s="156"/>
      <c r="Y123" s="123" t="str">
        <f>IFERROR(INT(#REF!/(F122/100)),"")</f>
        <v/>
      </c>
      <c r="Z123" s="137"/>
      <c r="AA123" s="510"/>
      <c r="AB123" s="503"/>
      <c r="AC123" s="486"/>
      <c r="AD123" s="486"/>
      <c r="AE123" s="487"/>
      <c r="AF123" s="487"/>
      <c r="AG123" s="487"/>
      <c r="AH123" s="522"/>
      <c r="AI123" s="522"/>
      <c r="AJ123" s="523"/>
      <c r="AK123" s="523"/>
      <c r="AL123" s="523"/>
      <c r="AM123" s="523"/>
      <c r="AN123" s="523"/>
      <c r="AO123" s="523"/>
      <c r="AP123" s="523"/>
      <c r="AQ123" s="523"/>
      <c r="AR123" s="523"/>
      <c r="AS123" s="523"/>
      <c r="AT123" s="523"/>
      <c r="AU123" s="523"/>
      <c r="AV123" s="523"/>
      <c r="AW123" s="523"/>
      <c r="AX123" s="523"/>
      <c r="AY123" s="523"/>
      <c r="AZ123" s="523"/>
      <c r="BA123" s="523"/>
    </row>
    <row r="124" spans="1:53" ht="12.75" hidden="1" customHeight="1">
      <c r="A124" s="200" t="s">
        <v>444</v>
      </c>
      <c r="B124" s="269"/>
      <c r="C124" s="304"/>
      <c r="D124" s="305"/>
      <c r="E124" s="273"/>
      <c r="F124" s="291"/>
      <c r="G124" s="211"/>
      <c r="H124" s="67"/>
      <c r="I124" s="57"/>
      <c r="J124" s="57"/>
      <c r="K124" s="77">
        <v>49.18</v>
      </c>
      <c r="L124" s="68"/>
      <c r="M124" s="61"/>
      <c r="N124" s="68"/>
      <c r="O124" s="86"/>
      <c r="P124" s="129">
        <v>123</v>
      </c>
      <c r="Q124" s="79">
        <v>0</v>
      </c>
      <c r="R124" s="150">
        <v>0</v>
      </c>
      <c r="S124" s="162">
        <v>0</v>
      </c>
      <c r="T124" s="253">
        <v>0</v>
      </c>
      <c r="U124" s="253"/>
      <c r="V124" s="253"/>
      <c r="W124" s="228">
        <f t="shared" ref="W124" si="77">(V124*X124)</f>
        <v>0</v>
      </c>
      <c r="X124" s="159"/>
      <c r="Y124" s="139">
        <f>IF(D124&lt;&gt;0,($C125*(1-$AB$1))-$D124,0)</f>
        <v>0</v>
      </c>
      <c r="Z124" s="140" t="str">
        <f>IFERROR(IF(C124&lt;&gt;"",$AA$1/(D122/100)*(C124/100),""),"")</f>
        <v/>
      </c>
      <c r="AA124" s="511" t="str">
        <f t="shared" ref="AA124:AA125" si="78">IFERROR($AC$1/(D124/100)*(C122/100),"")</f>
        <v/>
      </c>
      <c r="AB124" s="502"/>
      <c r="AC124" s="484"/>
      <c r="AD124" s="484"/>
      <c r="AE124" s="485"/>
      <c r="AF124" s="485"/>
      <c r="AG124" s="485"/>
      <c r="AH124" s="522"/>
      <c r="AI124" s="522"/>
      <c r="AJ124" s="523"/>
      <c r="AK124" s="523"/>
      <c r="AL124" s="523"/>
      <c r="AM124" s="523"/>
      <c r="AN124" s="523"/>
      <c r="AO124" s="523"/>
      <c r="AP124" s="523"/>
      <c r="AQ124" s="523"/>
      <c r="AR124" s="523"/>
      <c r="AS124" s="523"/>
      <c r="AT124" s="523"/>
      <c r="AU124" s="523"/>
      <c r="AV124" s="523"/>
      <c r="AW124" s="523"/>
      <c r="AX124" s="523"/>
      <c r="AY124" s="523"/>
      <c r="AZ124" s="523"/>
      <c r="BA124" s="523"/>
    </row>
    <row r="125" spans="1:53" ht="12.75" hidden="1" customHeight="1">
      <c r="A125" s="116" t="s">
        <v>548</v>
      </c>
      <c r="B125" s="268"/>
      <c r="C125" s="306"/>
      <c r="D125" s="306"/>
      <c r="E125" s="268"/>
      <c r="F125" s="206"/>
      <c r="G125" s="293"/>
      <c r="H125" s="65"/>
      <c r="I125" s="56"/>
      <c r="J125" s="56"/>
      <c r="K125" s="74">
        <v>52.3</v>
      </c>
      <c r="L125" s="63"/>
      <c r="M125" s="60"/>
      <c r="N125" s="63"/>
      <c r="O125" s="85"/>
      <c r="P125" s="130">
        <v>124</v>
      </c>
      <c r="Q125" s="78">
        <v>0</v>
      </c>
      <c r="R125" s="147">
        <v>0</v>
      </c>
      <c r="S125" s="161">
        <v>0</v>
      </c>
      <c r="T125" s="252">
        <v>0</v>
      </c>
      <c r="U125" s="252"/>
      <c r="V125" s="252">
        <v>0</v>
      </c>
      <c r="W125" s="229">
        <f>V124*(F124/100)</f>
        <v>0</v>
      </c>
      <c r="X125" s="156"/>
      <c r="Y125" s="124" t="str">
        <f>IFERROR(INT(#REF!/(F124/100)),"")</f>
        <v/>
      </c>
      <c r="Z125" s="142" t="str">
        <f>IFERROR(IF(C125&lt;&gt;"",$AA$1/(D123/100)*(C125/100),""),"")</f>
        <v/>
      </c>
      <c r="AA125" s="512" t="str">
        <f t="shared" si="78"/>
        <v/>
      </c>
      <c r="AB125" s="503"/>
      <c r="AC125" s="486"/>
      <c r="AD125" s="486"/>
      <c r="AE125" s="487"/>
      <c r="AF125" s="487"/>
      <c r="AG125" s="487"/>
      <c r="AH125" s="522"/>
      <c r="AI125" s="522"/>
      <c r="AJ125" s="523"/>
      <c r="AK125" s="523"/>
      <c r="AL125" s="523"/>
      <c r="AM125" s="523"/>
      <c r="AN125" s="523"/>
      <c r="AO125" s="523"/>
      <c r="AP125" s="523"/>
      <c r="AQ125" s="523"/>
      <c r="AR125" s="523"/>
      <c r="AS125" s="523"/>
      <c r="AT125" s="523"/>
      <c r="AU125" s="523"/>
      <c r="AV125" s="523"/>
      <c r="AW125" s="523"/>
      <c r="AX125" s="523"/>
      <c r="AY125" s="523"/>
      <c r="AZ125" s="523"/>
      <c r="BA125" s="523"/>
    </row>
    <row r="126" spans="1:53" ht="12.75" customHeight="1">
      <c r="A126" s="200" t="s">
        <v>445</v>
      </c>
      <c r="B126" s="269">
        <v>10000</v>
      </c>
      <c r="C126" s="304">
        <v>52</v>
      </c>
      <c r="D126" s="305">
        <v>52.5</v>
      </c>
      <c r="E126" s="273">
        <v>2839</v>
      </c>
      <c r="F126" s="292">
        <v>51.75</v>
      </c>
      <c r="G126" s="211">
        <v>1.47E-2</v>
      </c>
      <c r="H126" s="67">
        <v>51</v>
      </c>
      <c r="I126" s="57">
        <v>52.5</v>
      </c>
      <c r="J126" s="57">
        <v>51</v>
      </c>
      <c r="K126" s="77">
        <v>51</v>
      </c>
      <c r="L126" s="68">
        <v>11980</v>
      </c>
      <c r="M126" s="61">
        <v>23144</v>
      </c>
      <c r="N126" s="68">
        <v>21</v>
      </c>
      <c r="O126" s="86">
        <v>45442.662812499999</v>
      </c>
      <c r="P126" s="129">
        <v>125</v>
      </c>
      <c r="Q126" s="79">
        <v>0</v>
      </c>
      <c r="R126" s="150">
        <v>0</v>
      </c>
      <c r="S126" s="162">
        <v>0</v>
      </c>
      <c r="T126" s="253">
        <v>0</v>
      </c>
      <c r="U126" s="253"/>
      <c r="V126" s="253">
        <v>0</v>
      </c>
      <c r="W126" s="230">
        <f t="shared" ref="W126" si="79">(V126*X126)</f>
        <v>0</v>
      </c>
      <c r="X126" s="158"/>
      <c r="Y126" s="144">
        <f>IF(D126&lt;&gt;0,($C127*(1-$AB$1))-$D126,0)</f>
        <v>-0.40520999999999674</v>
      </c>
      <c r="Z126" s="145">
        <f>IFERROR(IF(C126&lt;&gt;"",$AA$1/(D122/100)*(C126/100),""),"")</f>
        <v>0.99562399181235828</v>
      </c>
      <c r="AA126" s="513">
        <f t="shared" ref="AA126:AA127" si="80">IFERROR($AC$1/(D126/100)*(C122/100),"")</f>
        <v>1161.3333333333333</v>
      </c>
      <c r="AB126" s="502"/>
      <c r="AC126" s="484"/>
      <c r="AD126" s="484"/>
      <c r="AE126" s="485"/>
      <c r="AF126" s="485"/>
      <c r="AG126" s="485"/>
      <c r="AH126" s="522"/>
      <c r="AI126" s="522"/>
      <c r="AJ126" s="523"/>
      <c r="AK126" s="523"/>
      <c r="AL126" s="523"/>
      <c r="AM126" s="523"/>
      <c r="AN126" s="523"/>
      <c r="AO126" s="523"/>
      <c r="AP126" s="523"/>
      <c r="AQ126" s="523"/>
      <c r="AR126" s="523"/>
      <c r="AS126" s="523"/>
      <c r="AT126" s="523"/>
      <c r="AU126" s="523"/>
      <c r="AV126" s="523"/>
      <c r="AW126" s="523"/>
      <c r="AX126" s="523"/>
      <c r="AY126" s="523"/>
      <c r="AZ126" s="523"/>
      <c r="BA126" s="523"/>
    </row>
    <row r="127" spans="1:53" ht="12.75" customHeight="1">
      <c r="A127" s="185" t="s">
        <v>549</v>
      </c>
      <c r="B127" s="310">
        <v>1000</v>
      </c>
      <c r="C127" s="311">
        <v>52.1</v>
      </c>
      <c r="D127" s="311">
        <v>53.7</v>
      </c>
      <c r="E127" s="310">
        <v>254</v>
      </c>
      <c r="F127" s="207">
        <v>53.8</v>
      </c>
      <c r="G127" s="214">
        <v>5.6900000000000006E-2</v>
      </c>
      <c r="H127" s="186">
        <v>51.03</v>
      </c>
      <c r="I127" s="187">
        <v>53.99</v>
      </c>
      <c r="J127" s="187">
        <v>51</v>
      </c>
      <c r="K127" s="199">
        <v>50.9</v>
      </c>
      <c r="L127" s="190">
        <v>54791</v>
      </c>
      <c r="M127" s="189">
        <v>105583</v>
      </c>
      <c r="N127" s="190">
        <v>100</v>
      </c>
      <c r="O127" s="191">
        <v>45442.701817129629</v>
      </c>
      <c r="P127" s="130">
        <v>126</v>
      </c>
      <c r="Q127" s="192">
        <v>0</v>
      </c>
      <c r="R127" s="193">
        <v>0</v>
      </c>
      <c r="S127" s="194">
        <v>0</v>
      </c>
      <c r="T127" s="254">
        <v>0</v>
      </c>
      <c r="U127" s="254"/>
      <c r="V127" s="254">
        <v>0</v>
      </c>
      <c r="W127" s="232">
        <f>V126*(F126/100)</f>
        <v>0</v>
      </c>
      <c r="X127" s="168"/>
      <c r="Y127" s="180" t="str">
        <f>IFERROR(INT(#REF!/(F126/100)),"")</f>
        <v/>
      </c>
      <c r="Z127" s="181">
        <f>IFERROR(IF(C127&lt;&gt;"",$AA$1/(D123/100)*(C127/100),""),"")</f>
        <v>1.0024285486945599</v>
      </c>
      <c r="AA127" s="515">
        <f t="shared" si="80"/>
        <v>1136.8715083798882</v>
      </c>
      <c r="AB127" s="503"/>
      <c r="AC127" s="486"/>
      <c r="AD127" s="486"/>
      <c r="AE127" s="487"/>
      <c r="AF127" s="487"/>
      <c r="AG127" s="487"/>
      <c r="AH127" s="522"/>
      <c r="AI127" s="522"/>
      <c r="AJ127" s="523"/>
      <c r="AK127" s="523"/>
      <c r="AL127" s="523"/>
      <c r="AM127" s="523"/>
      <c r="AN127" s="523"/>
      <c r="AO127" s="523"/>
      <c r="AP127" s="523"/>
      <c r="AQ127" s="523"/>
      <c r="AR127" s="523"/>
      <c r="AS127" s="523"/>
      <c r="AT127" s="523"/>
      <c r="AU127" s="523"/>
      <c r="AV127" s="523"/>
      <c r="AW127" s="523"/>
      <c r="AX127" s="523"/>
      <c r="AY127" s="523"/>
      <c r="AZ127" s="523"/>
      <c r="BA127" s="523"/>
    </row>
    <row r="128" spans="1:53" ht="12.75" customHeight="1">
      <c r="A128" s="201" t="s">
        <v>440</v>
      </c>
      <c r="B128" s="269">
        <v>100</v>
      </c>
      <c r="C128" s="304">
        <v>52400</v>
      </c>
      <c r="D128" s="305">
        <v>52980</v>
      </c>
      <c r="E128" s="273">
        <v>1000</v>
      </c>
      <c r="F128" s="291">
        <v>52960</v>
      </c>
      <c r="G128" s="211">
        <v>3.0299999999999997E-2</v>
      </c>
      <c r="H128" s="66">
        <v>52320</v>
      </c>
      <c r="I128" s="58">
        <v>53000</v>
      </c>
      <c r="J128" s="58">
        <v>51920</v>
      </c>
      <c r="K128" s="76">
        <v>51400</v>
      </c>
      <c r="L128" s="69">
        <v>645562280</v>
      </c>
      <c r="M128" s="62">
        <v>1235783</v>
      </c>
      <c r="N128" s="69">
        <v>299</v>
      </c>
      <c r="O128" s="84">
        <v>45442.683344907404</v>
      </c>
      <c r="P128" s="129">
        <v>127</v>
      </c>
      <c r="Q128" s="80">
        <v>0</v>
      </c>
      <c r="R128" s="148">
        <v>0</v>
      </c>
      <c r="S128" s="160">
        <v>0</v>
      </c>
      <c r="T128" s="251">
        <v>0</v>
      </c>
      <c r="U128" s="251"/>
      <c r="V128" s="251"/>
      <c r="W128" s="227">
        <f t="shared" ref="W128" si="81">(V128*X128)</f>
        <v>0</v>
      </c>
      <c r="X128" s="157"/>
      <c r="Y128" s="134">
        <f>IF(D128&lt;&gt;0,($C129*(1-$AB$1))-$D128,0)</f>
        <v>-285.2699999999968</v>
      </c>
      <c r="Z128" s="135"/>
      <c r="AA128" s="509"/>
      <c r="AB128" s="502"/>
      <c r="AC128" s="484"/>
      <c r="AD128" s="484"/>
      <c r="AE128" s="485"/>
      <c r="AF128" s="485"/>
      <c r="AG128" s="485"/>
      <c r="AH128" s="522"/>
      <c r="AI128" s="522"/>
      <c r="AJ128" s="523"/>
      <c r="AK128" s="523"/>
      <c r="AL128" s="523"/>
      <c r="AM128" s="523"/>
      <c r="AN128" s="523"/>
      <c r="AO128" s="523"/>
      <c r="AP128" s="523"/>
      <c r="AQ128" s="523"/>
      <c r="AR128" s="523"/>
      <c r="AS128" s="523"/>
      <c r="AT128" s="523"/>
      <c r="AU128" s="523"/>
      <c r="AV128" s="523"/>
      <c r="AW128" s="523"/>
      <c r="AX128" s="523"/>
      <c r="AY128" s="523"/>
      <c r="AZ128" s="523"/>
      <c r="BA128" s="523"/>
    </row>
    <row r="129" spans="1:53" ht="12.75" customHeight="1">
      <c r="A129" s="116" t="s">
        <v>550</v>
      </c>
      <c r="B129" s="268">
        <v>39702</v>
      </c>
      <c r="C129" s="306">
        <v>52700</v>
      </c>
      <c r="D129" s="306">
        <v>53190</v>
      </c>
      <c r="E129" s="268">
        <v>75</v>
      </c>
      <c r="F129" s="206">
        <v>52700</v>
      </c>
      <c r="G129" s="212">
        <v>2.7200000000000002E-2</v>
      </c>
      <c r="H129" s="65">
        <v>51500</v>
      </c>
      <c r="I129" s="56">
        <v>54000</v>
      </c>
      <c r="J129" s="56">
        <v>51500</v>
      </c>
      <c r="K129" s="74">
        <v>51300</v>
      </c>
      <c r="L129" s="63">
        <v>7930035684</v>
      </c>
      <c r="M129" s="60">
        <v>15115781</v>
      </c>
      <c r="N129" s="63">
        <v>825</v>
      </c>
      <c r="O129" s="85">
        <v>45442.708472222221</v>
      </c>
      <c r="P129" s="130">
        <v>128</v>
      </c>
      <c r="Q129" s="78">
        <v>0</v>
      </c>
      <c r="R129" s="147">
        <v>0</v>
      </c>
      <c r="S129" s="161">
        <v>0</v>
      </c>
      <c r="T129" s="252">
        <v>0</v>
      </c>
      <c r="U129" s="252"/>
      <c r="V129" s="252">
        <v>0</v>
      </c>
      <c r="W129" s="115">
        <f>V128*(F128/100)</f>
        <v>0</v>
      </c>
      <c r="X129" s="156"/>
      <c r="Y129" s="123" t="str">
        <f>IFERROR(INT(#REF!/(F128/100)),"")</f>
        <v/>
      </c>
      <c r="Z129" s="137"/>
      <c r="AA129" s="510"/>
      <c r="AB129" s="503"/>
      <c r="AC129" s="486"/>
      <c r="AD129" s="486"/>
      <c r="AE129" s="487"/>
      <c r="AF129" s="487"/>
      <c r="AG129" s="487"/>
      <c r="AH129" s="522"/>
      <c r="AI129" s="522"/>
      <c r="AJ129" s="523"/>
      <c r="AK129" s="523"/>
      <c r="AL129" s="523"/>
      <c r="AM129" s="523"/>
      <c r="AN129" s="523"/>
      <c r="AO129" s="523"/>
      <c r="AP129" s="523"/>
      <c r="AQ129" s="523"/>
      <c r="AR129" s="523"/>
      <c r="AS129" s="523"/>
      <c r="AT129" s="523"/>
      <c r="AU129" s="523"/>
      <c r="AV129" s="523"/>
      <c r="AW129" s="523"/>
      <c r="AX129" s="523"/>
      <c r="AY129" s="523"/>
      <c r="AZ129" s="523"/>
      <c r="BA129" s="523"/>
    </row>
    <row r="130" spans="1:53" ht="12.75" hidden="1" customHeight="1">
      <c r="A130" s="200" t="s">
        <v>441</v>
      </c>
      <c r="B130" s="269"/>
      <c r="C130" s="304"/>
      <c r="D130" s="305"/>
      <c r="E130" s="273"/>
      <c r="F130" s="291"/>
      <c r="G130" s="211"/>
      <c r="H130" s="67"/>
      <c r="I130" s="57"/>
      <c r="J130" s="57"/>
      <c r="K130" s="77">
        <v>36</v>
      </c>
      <c r="L130" s="68"/>
      <c r="M130" s="61"/>
      <c r="N130" s="68"/>
      <c r="O130" s="86"/>
      <c r="P130" s="129">
        <v>129</v>
      </c>
      <c r="Q130" s="79">
        <v>0</v>
      </c>
      <c r="R130" s="150">
        <v>0</v>
      </c>
      <c r="S130" s="162">
        <v>0</v>
      </c>
      <c r="T130" s="253">
        <v>0</v>
      </c>
      <c r="U130" s="253"/>
      <c r="V130" s="253"/>
      <c r="W130" s="228">
        <f t="shared" ref="W130" si="82">(V130*X130)</f>
        <v>0</v>
      </c>
      <c r="X130" s="159"/>
      <c r="Y130" s="139">
        <f>IF(D130&lt;&gt;0,($C131*(1-$AB$1))-$D130,0)</f>
        <v>0</v>
      </c>
      <c r="Z130" s="140" t="str">
        <f>IFERROR(IF(C130&lt;&gt;"",$AA$1/(D128/100)*(C130/100),""),"")</f>
        <v/>
      </c>
      <c r="AA130" s="511" t="str">
        <f t="shared" ref="AA130:AA131" si="83">IFERROR($AC$1/(D130/100)*(C128/100),"")</f>
        <v/>
      </c>
      <c r="AB130" s="502"/>
      <c r="AC130" s="484"/>
      <c r="AD130" s="484"/>
      <c r="AE130" s="485"/>
      <c r="AF130" s="485"/>
      <c r="AG130" s="485"/>
      <c r="AH130" s="522"/>
      <c r="AI130" s="522"/>
      <c r="AJ130" s="523"/>
      <c r="AK130" s="523"/>
      <c r="AL130" s="523"/>
      <c r="AM130" s="523"/>
      <c r="AN130" s="523"/>
      <c r="AO130" s="523"/>
      <c r="AP130" s="523"/>
      <c r="AQ130" s="523"/>
      <c r="AR130" s="523"/>
      <c r="AS130" s="523"/>
      <c r="AT130" s="523"/>
      <c r="AU130" s="523"/>
      <c r="AV130" s="523"/>
      <c r="AW130" s="523"/>
      <c r="AX130" s="523"/>
      <c r="AY130" s="523"/>
      <c r="AZ130" s="523"/>
      <c r="BA130" s="523"/>
    </row>
    <row r="131" spans="1:53" ht="12.75" hidden="1" customHeight="1">
      <c r="A131" s="116" t="s">
        <v>551</v>
      </c>
      <c r="B131" s="268"/>
      <c r="C131" s="306"/>
      <c r="D131" s="306"/>
      <c r="E131" s="268"/>
      <c r="F131" s="206"/>
      <c r="G131" s="293"/>
      <c r="H131" s="65"/>
      <c r="I131" s="56"/>
      <c r="J131" s="56"/>
      <c r="K131" s="74">
        <v>44.95</v>
      </c>
      <c r="L131" s="63"/>
      <c r="M131" s="60"/>
      <c r="N131" s="63"/>
      <c r="O131" s="85"/>
      <c r="P131" s="130">
        <v>130</v>
      </c>
      <c r="Q131" s="78">
        <v>0</v>
      </c>
      <c r="R131" s="147">
        <v>0</v>
      </c>
      <c r="S131" s="161">
        <v>0</v>
      </c>
      <c r="T131" s="252">
        <v>0</v>
      </c>
      <c r="U131" s="252"/>
      <c r="V131" s="252">
        <v>0</v>
      </c>
      <c r="W131" s="229">
        <f>V130*(F130/100)</f>
        <v>0</v>
      </c>
      <c r="X131" s="156"/>
      <c r="Y131" s="124" t="str">
        <f>IFERROR(INT(#REF!/(F130/100)),"")</f>
        <v/>
      </c>
      <c r="Z131" s="142" t="str">
        <f>IFERROR(IF(C131&lt;&gt;"",$AA$1/(D129/100)*(C131/100),""),"")</f>
        <v/>
      </c>
      <c r="AA131" s="512" t="str">
        <f t="shared" si="83"/>
        <v/>
      </c>
      <c r="AB131" s="503"/>
      <c r="AC131" s="486"/>
      <c r="AD131" s="486"/>
      <c r="AE131" s="487"/>
      <c r="AF131" s="487"/>
      <c r="AG131" s="487"/>
      <c r="AH131" s="522"/>
      <c r="AI131" s="522"/>
      <c r="AJ131" s="523"/>
      <c r="AK131" s="523"/>
      <c r="AL131" s="523"/>
      <c r="AM131" s="523"/>
      <c r="AN131" s="523"/>
      <c r="AO131" s="523"/>
      <c r="AP131" s="523"/>
      <c r="AQ131" s="523"/>
      <c r="AR131" s="523"/>
      <c r="AS131" s="523"/>
      <c r="AT131" s="523"/>
      <c r="AU131" s="523"/>
      <c r="AV131" s="523"/>
      <c r="AW131" s="523"/>
      <c r="AX131" s="523"/>
      <c r="AY131" s="523"/>
      <c r="AZ131" s="523"/>
      <c r="BA131" s="523"/>
    </row>
    <row r="132" spans="1:53" ht="12.75" customHeight="1">
      <c r="A132" s="200" t="s">
        <v>442</v>
      </c>
      <c r="B132" s="269">
        <v>490</v>
      </c>
      <c r="C132" s="304">
        <v>44.86</v>
      </c>
      <c r="D132" s="305">
        <v>45.405000000000001</v>
      </c>
      <c r="E132" s="273">
        <v>2028</v>
      </c>
      <c r="F132" s="292">
        <v>45.405000000000001</v>
      </c>
      <c r="G132" s="211">
        <v>3.4200000000000001E-2</v>
      </c>
      <c r="H132" s="67">
        <v>42.981999999999999</v>
      </c>
      <c r="I132" s="57">
        <v>45.701000000000001</v>
      </c>
      <c r="J132" s="57">
        <v>42.981999999999999</v>
      </c>
      <c r="K132" s="77">
        <v>43.9</v>
      </c>
      <c r="L132" s="68">
        <v>14721</v>
      </c>
      <c r="M132" s="61">
        <v>32858</v>
      </c>
      <c r="N132" s="68">
        <v>54</v>
      </c>
      <c r="O132" s="86">
        <v>45442.672349537039</v>
      </c>
      <c r="P132" s="129">
        <v>131</v>
      </c>
      <c r="Q132" s="79">
        <v>0</v>
      </c>
      <c r="R132" s="150">
        <v>0</v>
      </c>
      <c r="S132" s="162">
        <v>0</v>
      </c>
      <c r="T132" s="253">
        <v>0</v>
      </c>
      <c r="U132" s="253"/>
      <c r="V132" s="253">
        <v>0</v>
      </c>
      <c r="W132" s="230">
        <f t="shared" ref="W132" si="84">(V132*X132)</f>
        <v>0</v>
      </c>
      <c r="X132" s="158"/>
      <c r="Y132" s="144">
        <f>IF(D132&lt;&gt;0,($C133*(1-$AB$1))-$D132,0)</f>
        <v>-0.50948999999999955</v>
      </c>
      <c r="Z132" s="145">
        <f>IFERROR(IF(C132&lt;&gt;"",$AA$1/(D128/100)*(C132/100),""),"")</f>
        <v>0.99704426734732898</v>
      </c>
      <c r="AA132" s="513">
        <f t="shared" ref="AA132:AA133" si="85">IFERROR($AC$1/(D132/100)*(C128/100),"")</f>
        <v>1154.0579231362185</v>
      </c>
      <c r="AB132" s="502"/>
      <c r="AC132" s="484"/>
      <c r="AD132" s="484"/>
      <c r="AE132" s="485"/>
      <c r="AF132" s="485"/>
      <c r="AG132" s="485"/>
      <c r="AH132" s="522"/>
      <c r="AI132" s="522"/>
      <c r="AJ132" s="523"/>
      <c r="AK132" s="523"/>
      <c r="AL132" s="523"/>
      <c r="AM132" s="523"/>
      <c r="AN132" s="523"/>
      <c r="AO132" s="523"/>
      <c r="AP132" s="523"/>
      <c r="AQ132" s="523"/>
      <c r="AR132" s="523"/>
      <c r="AS132" s="523"/>
      <c r="AT132" s="523"/>
      <c r="AU132" s="523"/>
      <c r="AV132" s="523"/>
      <c r="AW132" s="523"/>
      <c r="AX132" s="523"/>
      <c r="AY132" s="523"/>
      <c r="AZ132" s="523"/>
      <c r="BA132" s="523"/>
    </row>
    <row r="133" spans="1:53" ht="12.75" customHeight="1">
      <c r="A133" s="185" t="s">
        <v>552</v>
      </c>
      <c r="B133" s="310">
        <v>12875</v>
      </c>
      <c r="C133" s="311">
        <v>44.9</v>
      </c>
      <c r="D133" s="311">
        <v>45.4</v>
      </c>
      <c r="E133" s="310">
        <v>399</v>
      </c>
      <c r="F133" s="207">
        <v>45.4</v>
      </c>
      <c r="G133" s="214">
        <v>3.15E-2</v>
      </c>
      <c r="H133" s="186">
        <v>43.021000000000001</v>
      </c>
      <c r="I133" s="187">
        <v>45.99</v>
      </c>
      <c r="J133" s="187">
        <v>43.021000000000001</v>
      </c>
      <c r="K133" s="199">
        <v>44.01</v>
      </c>
      <c r="L133" s="190">
        <v>48422</v>
      </c>
      <c r="M133" s="189">
        <v>107940</v>
      </c>
      <c r="N133" s="190">
        <v>101</v>
      </c>
      <c r="O133" s="191">
        <v>45442.708379629628</v>
      </c>
      <c r="P133" s="130">
        <v>132</v>
      </c>
      <c r="Q133" s="192">
        <v>0</v>
      </c>
      <c r="R133" s="193">
        <v>0</v>
      </c>
      <c r="S133" s="194">
        <v>0</v>
      </c>
      <c r="T133" s="254">
        <v>0</v>
      </c>
      <c r="U133" s="254"/>
      <c r="V133" s="254">
        <v>0</v>
      </c>
      <c r="W133" s="232">
        <f>V132*(F132/100)</f>
        <v>0</v>
      </c>
      <c r="X133" s="168"/>
      <c r="Y133" s="180" t="str">
        <f>IFERROR(INT(#REF!/(F132/100)),"")</f>
        <v/>
      </c>
      <c r="Z133" s="181">
        <f>IFERROR(IF(C133&lt;&gt;"",$AA$1/(D129/100)*(C133/100),""),"")</f>
        <v>0.99399334381500848</v>
      </c>
      <c r="AA133" s="515">
        <f t="shared" si="85"/>
        <v>1160.7929515418502</v>
      </c>
      <c r="AB133" s="503"/>
      <c r="AC133" s="486"/>
      <c r="AD133" s="486"/>
      <c r="AE133" s="487"/>
      <c r="AF133" s="487"/>
      <c r="AG133" s="487"/>
      <c r="AH133" s="522"/>
      <c r="AI133" s="522"/>
      <c r="AJ133" s="523"/>
      <c r="AK133" s="523"/>
      <c r="AL133" s="523"/>
      <c r="AM133" s="523"/>
      <c r="AN133" s="523"/>
      <c r="AO133" s="523"/>
      <c r="AP133" s="523"/>
      <c r="AQ133" s="523"/>
      <c r="AR133" s="523"/>
      <c r="AS133" s="523"/>
      <c r="AT133" s="523"/>
      <c r="AU133" s="523"/>
      <c r="AV133" s="523"/>
      <c r="AW133" s="523"/>
      <c r="AX133" s="523"/>
      <c r="AY133" s="523"/>
      <c r="AZ133" s="523"/>
      <c r="BA133" s="523"/>
    </row>
    <row r="134" spans="1:53" ht="12.75" customHeight="1">
      <c r="A134" s="201" t="s">
        <v>446</v>
      </c>
      <c r="B134" s="269">
        <v>802</v>
      </c>
      <c r="C134" s="304">
        <v>57800</v>
      </c>
      <c r="D134" s="305">
        <v>58100</v>
      </c>
      <c r="E134" s="273">
        <v>4051</v>
      </c>
      <c r="F134" s="291">
        <v>58100</v>
      </c>
      <c r="G134" s="211">
        <v>2.1000000000000001E-2</v>
      </c>
      <c r="H134" s="66">
        <v>58000</v>
      </c>
      <c r="I134" s="58">
        <v>58780</v>
      </c>
      <c r="J134" s="58">
        <v>56100</v>
      </c>
      <c r="K134" s="76">
        <v>56900</v>
      </c>
      <c r="L134" s="69">
        <v>29000039</v>
      </c>
      <c r="M134" s="62">
        <v>49808</v>
      </c>
      <c r="N134" s="69">
        <v>92</v>
      </c>
      <c r="O134" s="84">
        <v>45442.681932870371</v>
      </c>
      <c r="P134" s="129">
        <v>133</v>
      </c>
      <c r="Q134" s="80">
        <v>0</v>
      </c>
      <c r="R134" s="148">
        <v>0</v>
      </c>
      <c r="S134" s="160">
        <v>0</v>
      </c>
      <c r="T134" s="251">
        <v>0</v>
      </c>
      <c r="U134" s="251"/>
      <c r="V134" s="251"/>
      <c r="W134" s="227">
        <f t="shared" ref="W134" si="86">(V134*X134)</f>
        <v>0</v>
      </c>
      <c r="X134" s="157"/>
      <c r="Y134" s="134">
        <f>IF(D134&lt;&gt;0,($C135*(1-$AB$1))-$D134,0)</f>
        <v>-205.79000000000087</v>
      </c>
      <c r="Z134" s="135"/>
      <c r="AA134" s="509"/>
      <c r="AB134" s="502"/>
      <c r="AC134" s="484"/>
      <c r="AD134" s="484"/>
      <c r="AE134" s="485"/>
      <c r="AF134" s="485"/>
      <c r="AG134" s="485"/>
      <c r="AH134" s="522"/>
      <c r="AI134" s="522"/>
      <c r="AJ134" s="523"/>
      <c r="AK134" s="523"/>
      <c r="AL134" s="523"/>
      <c r="AM134" s="523"/>
      <c r="AN134" s="523"/>
      <c r="AO134" s="523"/>
      <c r="AP134" s="523"/>
      <c r="AQ134" s="523"/>
      <c r="AR134" s="523"/>
      <c r="AS134" s="523"/>
      <c r="AT134" s="523"/>
      <c r="AU134" s="523"/>
      <c r="AV134" s="523"/>
      <c r="AW134" s="523"/>
      <c r="AX134" s="523"/>
      <c r="AY134" s="523"/>
      <c r="AZ134" s="523"/>
      <c r="BA134" s="523"/>
    </row>
    <row r="135" spans="1:53" ht="12.75" customHeight="1">
      <c r="A135" s="116" t="s">
        <v>553</v>
      </c>
      <c r="B135" s="268">
        <v>11</v>
      </c>
      <c r="C135" s="306">
        <v>57900</v>
      </c>
      <c r="D135" s="306">
        <v>58150</v>
      </c>
      <c r="E135" s="268">
        <v>96</v>
      </c>
      <c r="F135" s="206">
        <v>58150</v>
      </c>
      <c r="G135" s="212">
        <v>2.7300000000000001E-2</v>
      </c>
      <c r="H135" s="65">
        <v>56610</v>
      </c>
      <c r="I135" s="56">
        <v>59000</v>
      </c>
      <c r="J135" s="56">
        <v>56050</v>
      </c>
      <c r="K135" s="74">
        <v>56600</v>
      </c>
      <c r="L135" s="63">
        <v>679773668</v>
      </c>
      <c r="M135" s="60">
        <v>1173138</v>
      </c>
      <c r="N135" s="63">
        <v>231</v>
      </c>
      <c r="O135" s="85">
        <v>45442.708541666667</v>
      </c>
      <c r="P135" s="130">
        <v>134</v>
      </c>
      <c r="Q135" s="78">
        <v>0</v>
      </c>
      <c r="R135" s="147">
        <v>0</v>
      </c>
      <c r="S135" s="161">
        <v>0</v>
      </c>
      <c r="T135" s="252">
        <v>0</v>
      </c>
      <c r="U135" s="252"/>
      <c r="V135" s="252">
        <v>0</v>
      </c>
      <c r="W135" s="115">
        <f>V134*(F134/100)</f>
        <v>0</v>
      </c>
      <c r="X135" s="156"/>
      <c r="Y135" s="123" t="str">
        <f>IFERROR(INT(#REF!/(F134/100)),"")</f>
        <v/>
      </c>
      <c r="Z135" s="137"/>
      <c r="AA135" s="510"/>
      <c r="AB135" s="503"/>
      <c r="AC135" s="486"/>
      <c r="AD135" s="486"/>
      <c r="AE135" s="487"/>
      <c r="AF135" s="487"/>
      <c r="AG135" s="487"/>
      <c r="AH135" s="522"/>
      <c r="AI135" s="522"/>
      <c r="AJ135" s="523"/>
      <c r="AK135" s="523"/>
      <c r="AL135" s="523"/>
      <c r="AM135" s="523"/>
      <c r="AN135" s="523"/>
      <c r="AO135" s="523"/>
      <c r="AP135" s="523"/>
      <c r="AQ135" s="523"/>
      <c r="AR135" s="523"/>
      <c r="AS135" s="523"/>
      <c r="AT135" s="523"/>
      <c r="AU135" s="523"/>
      <c r="AV135" s="523"/>
      <c r="AW135" s="523"/>
      <c r="AX135" s="523"/>
      <c r="AY135" s="523"/>
      <c r="AZ135" s="523"/>
      <c r="BA135" s="523"/>
    </row>
    <row r="136" spans="1:53" ht="12.75" hidden="1" customHeight="1">
      <c r="A136" s="200" t="s">
        <v>447</v>
      </c>
      <c r="B136" s="269"/>
      <c r="C136" s="304"/>
      <c r="D136" s="305"/>
      <c r="E136" s="273"/>
      <c r="F136" s="291"/>
      <c r="G136" s="211"/>
      <c r="H136" s="67"/>
      <c r="I136" s="57"/>
      <c r="J136" s="57"/>
      <c r="K136" s="77">
        <v>21</v>
      </c>
      <c r="L136" s="68"/>
      <c r="M136" s="61"/>
      <c r="N136" s="68"/>
      <c r="O136" s="86"/>
      <c r="P136" s="129">
        <v>135</v>
      </c>
      <c r="Q136" s="79">
        <v>0</v>
      </c>
      <c r="R136" s="150">
        <v>0</v>
      </c>
      <c r="S136" s="162">
        <v>0</v>
      </c>
      <c r="T136" s="253">
        <v>0</v>
      </c>
      <c r="U136" s="253"/>
      <c r="V136" s="253"/>
      <c r="W136" s="228">
        <f t="shared" ref="W136" si="87">(V136*X136)</f>
        <v>0</v>
      </c>
      <c r="X136" s="159"/>
      <c r="Y136" s="139">
        <f>IF(D136&lt;&gt;0,($C137*(1-$AB$1))-$D136,0)</f>
        <v>0</v>
      </c>
      <c r="Z136" s="140" t="str">
        <f>IFERROR(IF(C136&lt;&gt;"",$AA$1/(D134/100)*(C136/100),""),"")</f>
        <v/>
      </c>
      <c r="AA136" s="511" t="str">
        <f t="shared" ref="AA136:AA137" si="88">IFERROR($AC$1/(D136/100)*(C134/100),"")</f>
        <v/>
      </c>
      <c r="AB136" s="502"/>
      <c r="AC136" s="484"/>
      <c r="AD136" s="484"/>
      <c r="AE136" s="485"/>
      <c r="AF136" s="485"/>
      <c r="AG136" s="485"/>
      <c r="AH136" s="522"/>
      <c r="AI136" s="522"/>
      <c r="AJ136" s="523"/>
      <c r="AK136" s="523"/>
      <c r="AL136" s="523"/>
      <c r="AM136" s="523"/>
      <c r="AN136" s="523"/>
      <c r="AO136" s="523"/>
      <c r="AP136" s="523"/>
      <c r="AQ136" s="523"/>
      <c r="AR136" s="523"/>
      <c r="AS136" s="523"/>
      <c r="AT136" s="523"/>
      <c r="AU136" s="523"/>
      <c r="AV136" s="523"/>
      <c r="AW136" s="523"/>
      <c r="AX136" s="523"/>
      <c r="AY136" s="523"/>
      <c r="AZ136" s="523"/>
      <c r="BA136" s="523"/>
    </row>
    <row r="137" spans="1:53" ht="12.75" hidden="1" customHeight="1">
      <c r="A137" s="116" t="s">
        <v>554</v>
      </c>
      <c r="B137" s="268"/>
      <c r="C137" s="306"/>
      <c r="D137" s="306"/>
      <c r="E137" s="268"/>
      <c r="F137" s="206"/>
      <c r="G137" s="293"/>
      <c r="H137" s="65"/>
      <c r="I137" s="56"/>
      <c r="J137" s="56"/>
      <c r="K137" s="74">
        <v>25.27</v>
      </c>
      <c r="L137" s="63"/>
      <c r="M137" s="60"/>
      <c r="N137" s="63"/>
      <c r="O137" s="85"/>
      <c r="P137" s="130">
        <v>136</v>
      </c>
      <c r="Q137" s="78">
        <v>0</v>
      </c>
      <c r="R137" s="147">
        <v>0</v>
      </c>
      <c r="S137" s="161">
        <v>0</v>
      </c>
      <c r="T137" s="252">
        <v>0</v>
      </c>
      <c r="U137" s="252"/>
      <c r="V137" s="252">
        <v>0</v>
      </c>
      <c r="W137" s="229">
        <f>V136*(F136/100)</f>
        <v>0</v>
      </c>
      <c r="X137" s="156"/>
      <c r="Y137" s="124" t="str">
        <f>IFERROR(INT(#REF!/(F136/100)),"")</f>
        <v/>
      </c>
      <c r="Z137" s="142" t="str">
        <f>IFERROR(IF(C137&lt;&gt;"",$AA$1/(D135/100)*(C137/100),""),"")</f>
        <v/>
      </c>
      <c r="AA137" s="512" t="str">
        <f t="shared" si="88"/>
        <v/>
      </c>
      <c r="AB137" s="503"/>
      <c r="AC137" s="486"/>
      <c r="AD137" s="486"/>
      <c r="AE137" s="487"/>
      <c r="AF137" s="487"/>
      <c r="AG137" s="487"/>
      <c r="AH137" s="522"/>
      <c r="AI137" s="522"/>
      <c r="AJ137" s="523"/>
      <c r="AK137" s="523"/>
      <c r="AL137" s="523"/>
      <c r="AM137" s="523"/>
      <c r="AN137" s="523"/>
      <c r="AO137" s="523"/>
      <c r="AP137" s="523"/>
      <c r="AQ137" s="523"/>
      <c r="AR137" s="523"/>
      <c r="AS137" s="523"/>
      <c r="AT137" s="523"/>
      <c r="AU137" s="523"/>
      <c r="AV137" s="523"/>
      <c r="AW137" s="523"/>
      <c r="AX137" s="523"/>
      <c r="AY137" s="523"/>
      <c r="AZ137" s="523"/>
      <c r="BA137" s="523"/>
    </row>
    <row r="138" spans="1:53" ht="12.75" customHeight="1">
      <c r="A138" s="200" t="s">
        <v>448</v>
      </c>
      <c r="B138" s="269">
        <v>2040</v>
      </c>
      <c r="C138" s="304">
        <v>49.02</v>
      </c>
      <c r="D138" s="305">
        <v>50.19</v>
      </c>
      <c r="E138" s="273">
        <v>19</v>
      </c>
      <c r="F138" s="292">
        <v>50.99</v>
      </c>
      <c r="G138" s="211">
        <v>6.2199999999999998E-2</v>
      </c>
      <c r="H138" s="67">
        <v>49.000999999999998</v>
      </c>
      <c r="I138" s="57">
        <v>50.99</v>
      </c>
      <c r="J138" s="57">
        <v>49.000999999999998</v>
      </c>
      <c r="K138" s="77">
        <v>48</v>
      </c>
      <c r="L138" s="68">
        <v>2828</v>
      </c>
      <c r="M138" s="61">
        <v>5669</v>
      </c>
      <c r="N138" s="68">
        <v>13</v>
      </c>
      <c r="O138" s="86">
        <v>45442.646932870368</v>
      </c>
      <c r="P138" s="129">
        <v>137</v>
      </c>
      <c r="Q138" s="79">
        <v>0</v>
      </c>
      <c r="R138" s="150">
        <v>0</v>
      </c>
      <c r="S138" s="162">
        <v>0</v>
      </c>
      <c r="T138" s="253">
        <v>0</v>
      </c>
      <c r="U138" s="253"/>
      <c r="V138" s="253">
        <v>0</v>
      </c>
      <c r="W138" s="230">
        <f t="shared" ref="W138" si="89">(V138*X138)</f>
        <v>0</v>
      </c>
      <c r="X138" s="158"/>
      <c r="Y138" s="144">
        <f>IF(D138&lt;&gt;0,($C139*(1-$AB$1))-$D138,0)</f>
        <v>-1.194899999999997</v>
      </c>
      <c r="Z138" s="145">
        <f>IFERROR(IF(C138&lt;&gt;"",$AA$1/(D134/100)*(C138/100),""),"")</f>
        <v>0.99349183001339569</v>
      </c>
      <c r="AA138" s="513">
        <f t="shared" ref="AA138:AA139" si="90">IFERROR($AC$1/(D138/100)*(C134/100),"")</f>
        <v>1151.6238294480972</v>
      </c>
      <c r="AB138" s="502"/>
      <c r="AC138" s="484"/>
      <c r="AD138" s="484"/>
      <c r="AE138" s="485"/>
      <c r="AF138" s="485"/>
      <c r="AG138" s="485"/>
      <c r="AH138" s="522"/>
      <c r="AI138" s="522"/>
      <c r="AJ138" s="523"/>
      <c r="AK138" s="523"/>
      <c r="AL138" s="523"/>
      <c r="AM138" s="523"/>
      <c r="AN138" s="523"/>
      <c r="AO138" s="523"/>
      <c r="AP138" s="523"/>
      <c r="AQ138" s="523"/>
      <c r="AR138" s="523"/>
      <c r="AS138" s="523"/>
      <c r="AT138" s="523"/>
      <c r="AU138" s="523"/>
      <c r="AV138" s="523"/>
      <c r="AW138" s="523"/>
      <c r="AX138" s="523"/>
      <c r="AY138" s="523"/>
      <c r="AZ138" s="523"/>
      <c r="BA138" s="523"/>
    </row>
    <row r="139" spans="1:53" ht="12.75" customHeight="1">
      <c r="A139" s="185" t="s">
        <v>555</v>
      </c>
      <c r="B139" s="310">
        <v>600</v>
      </c>
      <c r="C139" s="311">
        <v>49</v>
      </c>
      <c r="D139" s="311">
        <v>50.19</v>
      </c>
      <c r="E139" s="310">
        <v>2500</v>
      </c>
      <c r="F139" s="207">
        <v>50</v>
      </c>
      <c r="G139" s="214">
        <v>3.0899999999999997E-2</v>
      </c>
      <c r="H139" s="186">
        <v>48.5</v>
      </c>
      <c r="I139" s="187">
        <v>51.8</v>
      </c>
      <c r="J139" s="187">
        <v>48.5</v>
      </c>
      <c r="K139" s="199">
        <v>48.5</v>
      </c>
      <c r="L139" s="190">
        <v>7690</v>
      </c>
      <c r="M139" s="189">
        <v>15376</v>
      </c>
      <c r="N139" s="190">
        <v>43</v>
      </c>
      <c r="O139" s="191">
        <v>45442.68891203704</v>
      </c>
      <c r="P139" s="130">
        <v>138</v>
      </c>
      <c r="Q139" s="192">
        <v>0</v>
      </c>
      <c r="R139" s="193">
        <v>0</v>
      </c>
      <c r="S139" s="194">
        <v>0</v>
      </c>
      <c r="T139" s="254">
        <v>0</v>
      </c>
      <c r="U139" s="254"/>
      <c r="V139" s="254">
        <v>0</v>
      </c>
      <c r="W139" s="232">
        <f>V138*(F138/100)</f>
        <v>0</v>
      </c>
      <c r="X139" s="168"/>
      <c r="Y139" s="180" t="str">
        <f>IFERROR(INT(#REF!/(F138/100)),"")</f>
        <v/>
      </c>
      <c r="Z139" s="181">
        <f>IFERROR(IF(C139&lt;&gt;"",$AA$1/(D135/100)*(C139/100),""),"")</f>
        <v>0.99223258791141666</v>
      </c>
      <c r="AA139" s="515">
        <f t="shared" si="90"/>
        <v>1153.6162582187687</v>
      </c>
      <c r="AB139" s="503"/>
      <c r="AC139" s="486"/>
      <c r="AD139" s="486"/>
      <c r="AE139" s="487"/>
      <c r="AF139" s="487"/>
      <c r="AG139" s="487"/>
      <c r="AH139" s="522"/>
      <c r="AI139" s="522"/>
      <c r="AJ139" s="523"/>
      <c r="AK139" s="523"/>
      <c r="AL139" s="523"/>
      <c r="AM139" s="523"/>
      <c r="AN139" s="523"/>
      <c r="AO139" s="523"/>
      <c r="AP139" s="523"/>
      <c r="AQ139" s="523"/>
      <c r="AR139" s="523"/>
      <c r="AS139" s="523"/>
      <c r="AT139" s="523"/>
      <c r="AU139" s="523"/>
      <c r="AV139" s="523"/>
      <c r="AW139" s="523"/>
      <c r="AX139" s="523"/>
      <c r="AY139" s="523"/>
      <c r="AZ139" s="523"/>
      <c r="BA139" s="523"/>
    </row>
    <row r="140" spans="1:53" ht="12.75" customHeight="1">
      <c r="A140" s="201" t="s">
        <v>449</v>
      </c>
      <c r="B140" s="269"/>
      <c r="C140" s="304"/>
      <c r="D140" s="305"/>
      <c r="E140" s="273"/>
      <c r="F140" s="291"/>
      <c r="G140" s="211"/>
      <c r="H140" s="66"/>
      <c r="I140" s="58"/>
      <c r="J140" s="58"/>
      <c r="K140" s="76"/>
      <c r="L140" s="69"/>
      <c r="M140" s="62"/>
      <c r="N140" s="69"/>
      <c r="O140" s="84"/>
      <c r="P140" s="129">
        <v>139</v>
      </c>
      <c r="Q140" s="80">
        <v>0</v>
      </c>
      <c r="R140" s="148">
        <v>0</v>
      </c>
      <c r="S140" s="160">
        <v>0</v>
      </c>
      <c r="T140" s="251">
        <v>0</v>
      </c>
      <c r="U140" s="251"/>
      <c r="V140" s="251"/>
      <c r="W140" s="227">
        <f t="shared" ref="W140" si="91">(V140*X140)</f>
        <v>0</v>
      </c>
      <c r="X140" s="157"/>
      <c r="Y140" s="134">
        <f>IF(D140&lt;&gt;0,($C141*(1-$AB$1))-$D140,0)</f>
        <v>0</v>
      </c>
      <c r="Z140" s="135"/>
      <c r="AA140" s="509"/>
      <c r="AB140" s="502"/>
      <c r="AC140" s="484"/>
      <c r="AD140" s="484"/>
      <c r="AE140" s="485"/>
      <c r="AF140" s="485"/>
      <c r="AG140" s="485"/>
      <c r="AH140" s="522"/>
      <c r="AI140" s="522"/>
      <c r="AJ140" s="523"/>
      <c r="AK140" s="523"/>
      <c r="AL140" s="523"/>
      <c r="AM140" s="523"/>
      <c r="AN140" s="523"/>
      <c r="AO140" s="523"/>
      <c r="AP140" s="523"/>
      <c r="AQ140" s="523"/>
      <c r="AR140" s="523"/>
      <c r="AS140" s="523"/>
      <c r="AT140" s="523"/>
      <c r="AU140" s="523"/>
      <c r="AV140" s="523"/>
      <c r="AW140" s="523"/>
      <c r="AX140" s="523"/>
      <c r="AY140" s="523"/>
      <c r="AZ140" s="523"/>
      <c r="BA140" s="523"/>
    </row>
    <row r="141" spans="1:53" ht="12.75" customHeight="1">
      <c r="A141" s="116" t="s">
        <v>556</v>
      </c>
      <c r="B141" s="268"/>
      <c r="C141" s="306"/>
      <c r="D141" s="306"/>
      <c r="E141" s="268"/>
      <c r="F141" s="206"/>
      <c r="G141" s="212"/>
      <c r="H141" s="65"/>
      <c r="I141" s="56"/>
      <c r="J141" s="56"/>
      <c r="K141" s="74"/>
      <c r="L141" s="63"/>
      <c r="M141" s="60"/>
      <c r="N141" s="63"/>
      <c r="O141" s="85"/>
      <c r="P141" s="130">
        <v>140</v>
      </c>
      <c r="Q141" s="78">
        <v>0</v>
      </c>
      <c r="R141" s="147">
        <v>0</v>
      </c>
      <c r="S141" s="161">
        <v>0</v>
      </c>
      <c r="T141" s="252">
        <v>0</v>
      </c>
      <c r="U141" s="252"/>
      <c r="V141" s="252">
        <v>0</v>
      </c>
      <c r="W141" s="115">
        <f>V140*(F140/100)</f>
        <v>0</v>
      </c>
      <c r="X141" s="156"/>
      <c r="Y141" s="123" t="str">
        <f>IFERROR(INT(#REF!/(F140/100)),"")</f>
        <v/>
      </c>
      <c r="Z141" s="137"/>
      <c r="AA141" s="510"/>
      <c r="AB141" s="503"/>
      <c r="AC141" s="486"/>
      <c r="AD141" s="486"/>
      <c r="AE141" s="487"/>
      <c r="AF141" s="487"/>
      <c r="AG141" s="487"/>
      <c r="AH141" s="522"/>
      <c r="AI141" s="522"/>
      <c r="AJ141" s="523"/>
      <c r="AK141" s="523"/>
      <c r="AL141" s="523"/>
      <c r="AM141" s="523"/>
      <c r="AN141" s="523"/>
      <c r="AO141" s="523"/>
      <c r="AP141" s="523"/>
      <c r="AQ141" s="523"/>
      <c r="AR141" s="523"/>
      <c r="AS141" s="523"/>
      <c r="AT141" s="523"/>
      <c r="AU141" s="523"/>
      <c r="AV141" s="523"/>
      <c r="AW141" s="523"/>
      <c r="AX141" s="523"/>
      <c r="AY141" s="523"/>
      <c r="AZ141" s="523"/>
      <c r="BA141" s="523"/>
    </row>
    <row r="142" spans="1:53" ht="12.75" customHeight="1">
      <c r="A142" s="200" t="s">
        <v>450</v>
      </c>
      <c r="B142" s="269"/>
      <c r="C142" s="304"/>
      <c r="D142" s="305"/>
      <c r="E142" s="273"/>
      <c r="F142" s="291"/>
      <c r="G142" s="211"/>
      <c r="H142" s="67"/>
      <c r="I142" s="57"/>
      <c r="J142" s="57"/>
      <c r="K142" s="77"/>
      <c r="L142" s="68"/>
      <c r="M142" s="61"/>
      <c r="N142" s="68"/>
      <c r="O142" s="86"/>
      <c r="P142" s="129">
        <v>141</v>
      </c>
      <c r="Q142" s="79">
        <v>0</v>
      </c>
      <c r="R142" s="150">
        <v>0</v>
      </c>
      <c r="S142" s="162">
        <v>0</v>
      </c>
      <c r="T142" s="253">
        <v>0</v>
      </c>
      <c r="U142" s="253"/>
      <c r="V142" s="253"/>
      <c r="W142" s="228">
        <f t="shared" ref="W142" si="92">(V142*X142)</f>
        <v>0</v>
      </c>
      <c r="X142" s="159"/>
      <c r="Y142" s="139">
        <f>IF(D142&lt;&gt;0,($C143*(1-$AB$1))-$D142,0)</f>
        <v>0</v>
      </c>
      <c r="Z142" s="140" t="str">
        <f>IFERROR(IF(C142&lt;&gt;"",$AA$1/(D140/100)*(C142/100),""),"")</f>
        <v/>
      </c>
      <c r="AA142" s="511" t="str">
        <f t="shared" ref="AA142:AA143" si="93">IFERROR($AC$1/(D142/100)*(C140/100),"")</f>
        <v/>
      </c>
      <c r="AB142" s="502"/>
      <c r="AC142" s="484"/>
      <c r="AD142" s="484"/>
      <c r="AE142" s="485"/>
      <c r="AF142" s="485"/>
      <c r="AG142" s="485"/>
      <c r="AH142" s="522"/>
      <c r="AI142" s="522"/>
      <c r="AJ142" s="523"/>
      <c r="AK142" s="523"/>
      <c r="AL142" s="523"/>
      <c r="AM142" s="523"/>
      <c r="AN142" s="523"/>
      <c r="AO142" s="523"/>
      <c r="AP142" s="523"/>
      <c r="AQ142" s="523"/>
      <c r="AR142" s="523"/>
      <c r="AS142" s="523"/>
      <c r="AT142" s="523"/>
      <c r="AU142" s="523"/>
      <c r="AV142" s="523"/>
      <c r="AW142" s="523"/>
      <c r="AX142" s="523"/>
      <c r="AY142" s="523"/>
      <c r="AZ142" s="523"/>
      <c r="BA142" s="523"/>
    </row>
    <row r="143" spans="1:53" ht="12.75" customHeight="1">
      <c r="A143" s="116" t="s">
        <v>557</v>
      </c>
      <c r="B143" s="268"/>
      <c r="C143" s="306"/>
      <c r="D143" s="306"/>
      <c r="E143" s="268"/>
      <c r="F143" s="206"/>
      <c r="G143" s="293"/>
      <c r="H143" s="65"/>
      <c r="I143" s="56"/>
      <c r="J143" s="56"/>
      <c r="K143" s="74"/>
      <c r="L143" s="63"/>
      <c r="M143" s="60"/>
      <c r="N143" s="63"/>
      <c r="O143" s="85"/>
      <c r="P143" s="130">
        <v>142</v>
      </c>
      <c r="Q143" s="78">
        <v>0</v>
      </c>
      <c r="R143" s="147">
        <v>0</v>
      </c>
      <c r="S143" s="161">
        <v>0</v>
      </c>
      <c r="T143" s="252">
        <v>0</v>
      </c>
      <c r="U143" s="252"/>
      <c r="V143" s="252">
        <v>0</v>
      </c>
      <c r="W143" s="229">
        <f>V142*(F142/100)</f>
        <v>0</v>
      </c>
      <c r="X143" s="156"/>
      <c r="Y143" s="124" t="str">
        <f>IFERROR(INT(#REF!/(F142/100)),"")</f>
        <v/>
      </c>
      <c r="Z143" s="142" t="str">
        <f>IFERROR(IF(C143&lt;&gt;"",$AA$1/(D141/100)*(C143/100),""),"")</f>
        <v/>
      </c>
      <c r="AA143" s="512" t="str">
        <f t="shared" si="93"/>
        <v/>
      </c>
      <c r="AB143" s="503"/>
      <c r="AC143" s="486"/>
      <c r="AD143" s="486"/>
      <c r="AE143" s="487"/>
      <c r="AF143" s="487"/>
      <c r="AG143" s="487"/>
      <c r="AH143" s="522"/>
      <c r="AI143" s="522"/>
      <c r="AJ143" s="523"/>
      <c r="AK143" s="523"/>
      <c r="AL143" s="523"/>
      <c r="AM143" s="523"/>
      <c r="AN143" s="523"/>
      <c r="AO143" s="523"/>
      <c r="AP143" s="523"/>
      <c r="AQ143" s="523"/>
      <c r="AR143" s="523"/>
      <c r="AS143" s="523"/>
      <c r="AT143" s="523"/>
      <c r="AU143" s="523"/>
      <c r="AV143" s="523"/>
      <c r="AW143" s="523"/>
      <c r="AX143" s="523"/>
      <c r="AY143" s="523"/>
      <c r="AZ143" s="523"/>
      <c r="BA143" s="523"/>
    </row>
    <row r="144" spans="1:53" ht="12.75" customHeight="1">
      <c r="A144" s="200" t="s">
        <v>451</v>
      </c>
      <c r="B144" s="269"/>
      <c r="C144" s="304"/>
      <c r="D144" s="305"/>
      <c r="E144" s="273"/>
      <c r="F144" s="292"/>
      <c r="G144" s="211"/>
      <c r="H144" s="67"/>
      <c r="I144" s="57"/>
      <c r="J144" s="57"/>
      <c r="K144" s="77"/>
      <c r="L144" s="68"/>
      <c r="M144" s="61"/>
      <c r="N144" s="68"/>
      <c r="O144" s="86"/>
      <c r="P144" s="129">
        <v>143</v>
      </c>
      <c r="Q144" s="79">
        <v>0</v>
      </c>
      <c r="R144" s="150">
        <v>0</v>
      </c>
      <c r="S144" s="162">
        <v>0</v>
      </c>
      <c r="T144" s="253">
        <v>0</v>
      </c>
      <c r="U144" s="253"/>
      <c r="V144" s="253"/>
      <c r="W144" s="230">
        <f t="shared" ref="W144" si="94">(V144*X144)</f>
        <v>0</v>
      </c>
      <c r="X144" s="158"/>
      <c r="Y144" s="144">
        <f>IF(D144&lt;&gt;0,($C145*(1-$AB$1))-$D144,0)</f>
        <v>0</v>
      </c>
      <c r="Z144" s="145" t="str">
        <f>IFERROR(IF(C144&lt;&gt;"",$AA$1/(D140/100)*(C144/100),""),"")</f>
        <v/>
      </c>
      <c r="AA144" s="513" t="str">
        <f t="shared" ref="AA144:AA145" si="95">IFERROR($AC$1/(D144/100)*(C140/100),"")</f>
        <v/>
      </c>
      <c r="AB144" s="502"/>
      <c r="AC144" s="484"/>
      <c r="AD144" s="484"/>
      <c r="AE144" s="485"/>
      <c r="AF144" s="485"/>
      <c r="AG144" s="485"/>
      <c r="AH144" s="522"/>
      <c r="AI144" s="522"/>
      <c r="AJ144" s="523"/>
      <c r="AK144" s="523"/>
      <c r="AL144" s="523"/>
      <c r="AM144" s="523"/>
      <c r="AN144" s="523"/>
      <c r="AO144" s="523"/>
      <c r="AP144" s="523"/>
      <c r="AQ144" s="523"/>
      <c r="AR144" s="523"/>
      <c r="AS144" s="523"/>
      <c r="AT144" s="523"/>
      <c r="AU144" s="523"/>
      <c r="AV144" s="523"/>
      <c r="AW144" s="523"/>
      <c r="AX144" s="523"/>
      <c r="AY144" s="523"/>
      <c r="AZ144" s="523"/>
      <c r="BA144" s="523"/>
    </row>
    <row r="145" spans="1:53" ht="12.75" customHeight="1">
      <c r="A145" s="185" t="s">
        <v>558</v>
      </c>
      <c r="B145" s="310"/>
      <c r="C145" s="311"/>
      <c r="D145" s="311"/>
      <c r="E145" s="310"/>
      <c r="F145" s="207"/>
      <c r="G145" s="214"/>
      <c r="H145" s="186"/>
      <c r="I145" s="187"/>
      <c r="J145" s="187"/>
      <c r="K145" s="199"/>
      <c r="L145" s="190"/>
      <c r="M145" s="189"/>
      <c r="N145" s="190"/>
      <c r="O145" s="191"/>
      <c r="P145" s="130">
        <v>144</v>
      </c>
      <c r="Q145" s="192">
        <v>0</v>
      </c>
      <c r="R145" s="193">
        <v>0</v>
      </c>
      <c r="S145" s="194">
        <v>0</v>
      </c>
      <c r="T145" s="254">
        <v>0</v>
      </c>
      <c r="U145" s="254"/>
      <c r="V145" s="254">
        <v>0</v>
      </c>
      <c r="W145" s="232">
        <f>V144*(F144/100)</f>
        <v>0</v>
      </c>
      <c r="X145" s="168"/>
      <c r="Y145" s="180" t="str">
        <f>IFERROR(INT(#REF!/(F144/100)),"")</f>
        <v/>
      </c>
      <c r="Z145" s="181" t="str">
        <f>IFERROR(IF(C145&lt;&gt;"",$AA$1/(D141/100)*(C145/100),""),"")</f>
        <v/>
      </c>
      <c r="AA145" s="515" t="str">
        <f t="shared" si="95"/>
        <v/>
      </c>
      <c r="AB145" s="503"/>
      <c r="AC145" s="486"/>
      <c r="AD145" s="486"/>
      <c r="AE145" s="487"/>
      <c r="AF145" s="487"/>
      <c r="AG145" s="487"/>
      <c r="AH145" s="522"/>
      <c r="AI145" s="522"/>
      <c r="AJ145" s="523"/>
      <c r="AK145" s="523"/>
      <c r="AL145" s="523"/>
      <c r="AM145" s="523"/>
      <c r="AN145" s="523"/>
      <c r="AO145" s="523"/>
      <c r="AP145" s="523"/>
      <c r="AQ145" s="523"/>
      <c r="AR145" s="523"/>
      <c r="AS145" s="523"/>
      <c r="AT145" s="523"/>
      <c r="AU145" s="523"/>
      <c r="AV145" s="523"/>
      <c r="AW145" s="523"/>
      <c r="AX145" s="523"/>
      <c r="AY145" s="523"/>
      <c r="AZ145" s="523"/>
      <c r="BA145" s="523"/>
    </row>
    <row r="146" spans="1:53" ht="12.75" customHeight="1">
      <c r="A146" s="201" t="s">
        <v>419</v>
      </c>
      <c r="B146" s="269">
        <v>500</v>
      </c>
      <c r="C146" s="304">
        <v>55170</v>
      </c>
      <c r="D146" s="305">
        <v>55650</v>
      </c>
      <c r="E146" s="273">
        <v>500</v>
      </c>
      <c r="F146" s="291">
        <v>55170</v>
      </c>
      <c r="G146" s="211">
        <v>1.04E-2</v>
      </c>
      <c r="H146" s="66">
        <v>54460</v>
      </c>
      <c r="I146" s="58">
        <v>58000</v>
      </c>
      <c r="J146" s="58">
        <v>54460</v>
      </c>
      <c r="K146" s="76">
        <v>54600</v>
      </c>
      <c r="L146" s="69">
        <v>45998662</v>
      </c>
      <c r="M146" s="62">
        <v>83102</v>
      </c>
      <c r="N146" s="69">
        <v>140</v>
      </c>
      <c r="O146" s="84">
        <v>45442.681481481479</v>
      </c>
      <c r="P146" s="129">
        <v>145</v>
      </c>
      <c r="Q146" s="80">
        <v>0</v>
      </c>
      <c r="R146" s="148">
        <v>0</v>
      </c>
      <c r="S146" s="160">
        <v>0</v>
      </c>
      <c r="T146" s="251">
        <v>0</v>
      </c>
      <c r="U146" s="251"/>
      <c r="V146" s="251">
        <v>0</v>
      </c>
      <c r="W146" s="227">
        <f t="shared" ref="W146" si="96">(V146*X146)</f>
        <v>0</v>
      </c>
      <c r="X146" s="157"/>
      <c r="Y146" s="134">
        <f>IF(D146&lt;&gt;0,($C147*(1-$AB$1))-$D146,0)</f>
        <v>-445.52100000000064</v>
      </c>
      <c r="Z146" s="135"/>
      <c r="AA146" s="509"/>
      <c r="AB146" s="502"/>
      <c r="AC146" s="484"/>
      <c r="AD146" s="484"/>
      <c r="AE146" s="485"/>
      <c r="AF146" s="485"/>
      <c r="AG146" s="485"/>
      <c r="AH146" s="522"/>
      <c r="AI146" s="522"/>
      <c r="AJ146" s="523"/>
      <c r="AK146" s="523"/>
      <c r="AL146" s="523"/>
      <c r="AM146" s="523"/>
      <c r="AN146" s="523"/>
      <c r="AO146" s="523"/>
      <c r="AP146" s="523"/>
      <c r="AQ146" s="523"/>
      <c r="AR146" s="523"/>
      <c r="AS146" s="523"/>
      <c r="AT146" s="523"/>
      <c r="AU146" s="523"/>
      <c r="AV146" s="523"/>
      <c r="AW146" s="523"/>
      <c r="AX146" s="523"/>
      <c r="AY146" s="523"/>
      <c r="AZ146" s="523"/>
      <c r="BA146" s="523"/>
    </row>
    <row r="147" spans="1:53" ht="12.75" customHeight="1">
      <c r="A147" s="116" t="s">
        <v>559</v>
      </c>
      <c r="B147" s="268">
        <v>3000</v>
      </c>
      <c r="C147" s="306">
        <v>55210</v>
      </c>
      <c r="D147" s="306">
        <v>55250</v>
      </c>
      <c r="E147" s="268">
        <v>23891</v>
      </c>
      <c r="F147" s="206">
        <v>55250</v>
      </c>
      <c r="G147" s="212">
        <v>9.1000000000000004E-3</v>
      </c>
      <c r="H147" s="65">
        <v>55980</v>
      </c>
      <c r="I147" s="56">
        <v>57580</v>
      </c>
      <c r="J147" s="56">
        <v>51800</v>
      </c>
      <c r="K147" s="74">
        <v>54750</v>
      </c>
      <c r="L147" s="63">
        <v>396288432</v>
      </c>
      <c r="M147" s="60">
        <v>716449</v>
      </c>
      <c r="N147" s="63">
        <v>452</v>
      </c>
      <c r="O147" s="85">
        <v>45442.708634259259</v>
      </c>
      <c r="P147" s="130">
        <v>146</v>
      </c>
      <c r="Q147" s="78">
        <v>0</v>
      </c>
      <c r="R147" s="147">
        <v>0</v>
      </c>
      <c r="S147" s="161">
        <v>0</v>
      </c>
      <c r="T147" s="252">
        <v>0</v>
      </c>
      <c r="U147" s="252"/>
      <c r="V147" s="252">
        <v>0</v>
      </c>
      <c r="W147" s="115">
        <f>V146*(F146/100)</f>
        <v>0</v>
      </c>
      <c r="X147" s="156"/>
      <c r="Y147" s="123" t="str">
        <f>IFERROR(INT(#REF!/(F146/100)),"")</f>
        <v/>
      </c>
      <c r="Z147" s="137"/>
      <c r="AA147" s="510"/>
      <c r="AB147" s="503"/>
      <c r="AC147" s="486"/>
      <c r="AD147" s="486"/>
      <c r="AE147" s="487"/>
      <c r="AF147" s="487"/>
      <c r="AG147" s="487"/>
      <c r="AH147" s="522"/>
      <c r="AI147" s="522"/>
      <c r="AJ147" s="523"/>
      <c r="AK147" s="523"/>
      <c r="AL147" s="523"/>
      <c r="AM147" s="523"/>
      <c r="AN147" s="523"/>
      <c r="AO147" s="523"/>
      <c r="AP147" s="523"/>
      <c r="AQ147" s="523"/>
      <c r="AR147" s="523"/>
      <c r="AS147" s="523"/>
      <c r="AT147" s="523"/>
      <c r="AU147" s="523"/>
      <c r="AV147" s="523"/>
      <c r="AW147" s="523"/>
      <c r="AX147" s="523"/>
      <c r="AY147" s="523"/>
      <c r="AZ147" s="523"/>
      <c r="BA147" s="523"/>
    </row>
    <row r="148" spans="1:53" ht="12.75" hidden="1" customHeight="1">
      <c r="A148" s="200" t="s">
        <v>420</v>
      </c>
      <c r="B148" s="269"/>
      <c r="C148" s="304"/>
      <c r="D148" s="305"/>
      <c r="E148" s="273"/>
      <c r="F148" s="291"/>
      <c r="G148" s="211"/>
      <c r="H148" s="67"/>
      <c r="I148" s="57"/>
      <c r="J148" s="57"/>
      <c r="K148" s="77">
        <v>38.42</v>
      </c>
      <c r="L148" s="68"/>
      <c r="M148" s="61"/>
      <c r="N148" s="68"/>
      <c r="O148" s="86"/>
      <c r="P148" s="129">
        <v>147</v>
      </c>
      <c r="Q148" s="79">
        <v>0</v>
      </c>
      <c r="R148" s="150">
        <v>0</v>
      </c>
      <c r="S148" s="162">
        <v>0</v>
      </c>
      <c r="T148" s="253">
        <v>0</v>
      </c>
      <c r="U148" s="253"/>
      <c r="V148" s="253"/>
      <c r="W148" s="228">
        <f t="shared" ref="W148" si="97">(V148*X148)</f>
        <v>0</v>
      </c>
      <c r="X148" s="159"/>
      <c r="Y148" s="139">
        <f>IF(D148&lt;&gt;0,($C149*(1-$AB$1))-$D148,0)</f>
        <v>0</v>
      </c>
      <c r="Z148" s="140" t="str">
        <f>IFERROR(IF(C148&lt;&gt;"",$AA$1/(D146/100)*(C148/100),""),"")</f>
        <v/>
      </c>
      <c r="AA148" s="511" t="str">
        <f t="shared" ref="AA148:AA149" si="98">IFERROR($AC$1/(D148/100)*(C146/100),"")</f>
        <v/>
      </c>
      <c r="AB148" s="502"/>
      <c r="AC148" s="484"/>
      <c r="AD148" s="484"/>
      <c r="AE148" s="485"/>
      <c r="AF148" s="485"/>
      <c r="AG148" s="485"/>
      <c r="AH148" s="522"/>
      <c r="AI148" s="522"/>
      <c r="AJ148" s="523"/>
      <c r="AK148" s="523"/>
      <c r="AL148" s="523"/>
      <c r="AM148" s="523"/>
      <c r="AN148" s="523"/>
      <c r="AO148" s="523"/>
      <c r="AP148" s="523"/>
      <c r="AQ148" s="523"/>
      <c r="AR148" s="523"/>
      <c r="AS148" s="523"/>
      <c r="AT148" s="523"/>
      <c r="AU148" s="523"/>
      <c r="AV148" s="523"/>
      <c r="AW148" s="523"/>
      <c r="AX148" s="523"/>
      <c r="AY148" s="523"/>
      <c r="AZ148" s="523"/>
      <c r="BA148" s="523"/>
    </row>
    <row r="149" spans="1:53" ht="12.75" hidden="1" customHeight="1">
      <c r="A149" s="116" t="s">
        <v>560</v>
      </c>
      <c r="B149" s="268"/>
      <c r="C149" s="306"/>
      <c r="D149" s="306"/>
      <c r="E149" s="268"/>
      <c r="F149" s="206"/>
      <c r="G149" s="293"/>
      <c r="H149" s="65"/>
      <c r="I149" s="56"/>
      <c r="J149" s="56"/>
      <c r="K149" s="74">
        <v>44</v>
      </c>
      <c r="L149" s="63"/>
      <c r="M149" s="60"/>
      <c r="N149" s="63"/>
      <c r="O149" s="85"/>
      <c r="P149" s="130">
        <v>148</v>
      </c>
      <c r="Q149" s="78">
        <v>0</v>
      </c>
      <c r="R149" s="147">
        <v>0</v>
      </c>
      <c r="S149" s="161">
        <v>0</v>
      </c>
      <c r="T149" s="252">
        <v>0</v>
      </c>
      <c r="U149" s="252"/>
      <c r="V149" s="252">
        <v>0</v>
      </c>
      <c r="W149" s="229">
        <f>V148*(F148/100)</f>
        <v>0</v>
      </c>
      <c r="X149" s="156"/>
      <c r="Y149" s="124" t="str">
        <f>IFERROR(INT(#REF!/(F148/100)),"")</f>
        <v/>
      </c>
      <c r="Z149" s="142" t="str">
        <f>IFERROR(IF(C149&lt;&gt;"",$AA$1/(D147/100)*(C149/100),""),"")</f>
        <v/>
      </c>
      <c r="AA149" s="512" t="str">
        <f t="shared" si="98"/>
        <v/>
      </c>
      <c r="AB149" s="503"/>
      <c r="AC149" s="486"/>
      <c r="AD149" s="486"/>
      <c r="AE149" s="487"/>
      <c r="AF149" s="487"/>
      <c r="AG149" s="487"/>
      <c r="AH149" s="522"/>
      <c r="AI149" s="522"/>
      <c r="AJ149" s="523"/>
      <c r="AK149" s="523"/>
      <c r="AL149" s="523"/>
      <c r="AM149" s="523"/>
      <c r="AN149" s="523"/>
      <c r="AO149" s="523"/>
      <c r="AP149" s="523"/>
      <c r="AQ149" s="523"/>
      <c r="AR149" s="523"/>
      <c r="AS149" s="523"/>
      <c r="AT149" s="523"/>
      <c r="AU149" s="523"/>
      <c r="AV149" s="523"/>
      <c r="AW149" s="523"/>
      <c r="AX149" s="523"/>
      <c r="AY149" s="523"/>
      <c r="AZ149" s="523"/>
      <c r="BA149" s="523"/>
    </row>
    <row r="150" spans="1:53" ht="12.75" customHeight="1">
      <c r="A150" s="200" t="s">
        <v>421</v>
      </c>
      <c r="B150" s="269">
        <v>4273</v>
      </c>
      <c r="C150" s="304">
        <v>46.802</v>
      </c>
      <c r="D150" s="305">
        <v>47.798999999999999</v>
      </c>
      <c r="E150" s="273">
        <v>10001</v>
      </c>
      <c r="F150" s="292">
        <v>46.8</v>
      </c>
      <c r="G150" s="211">
        <v>-4.1999999999999997E-3</v>
      </c>
      <c r="H150" s="67">
        <v>46.997999999999998</v>
      </c>
      <c r="I150" s="57">
        <v>48</v>
      </c>
      <c r="J150" s="57">
        <v>46.8</v>
      </c>
      <c r="K150" s="77">
        <v>46.997999999999998</v>
      </c>
      <c r="L150" s="68">
        <v>583</v>
      </c>
      <c r="M150" s="61">
        <v>1222</v>
      </c>
      <c r="N150" s="68">
        <v>6</v>
      </c>
      <c r="O150" s="86">
        <v>45442.662222222221</v>
      </c>
      <c r="P150" s="129">
        <v>149</v>
      </c>
      <c r="Q150" s="79">
        <v>0</v>
      </c>
      <c r="R150" s="150">
        <v>0</v>
      </c>
      <c r="S150" s="162">
        <v>0</v>
      </c>
      <c r="T150" s="253">
        <v>0</v>
      </c>
      <c r="U150" s="253"/>
      <c r="V150" s="253">
        <v>0</v>
      </c>
      <c r="W150" s="230">
        <f t="shared" ref="W150" si="99">(V150*X150)</f>
        <v>0</v>
      </c>
      <c r="X150" s="158"/>
      <c r="Y150" s="144">
        <f>IF(D150&lt;&gt;0,($C151*(1-$AB$1))-$D150,0)</f>
        <v>-0.85369499999999476</v>
      </c>
      <c r="Z150" s="145">
        <f>IFERROR(IF(C150&lt;&gt;"",$AA$1/(D146/100)*(C150/100),""),"")</f>
        <v>0.99029906523786115</v>
      </c>
      <c r="AA150" s="513">
        <f t="shared" ref="AA150:AA151" si="100">IFERROR($AC$1/(D150/100)*(C146/100),"")</f>
        <v>1154.2082470344569</v>
      </c>
      <c r="AB150" s="502"/>
      <c r="AC150" s="484"/>
      <c r="AD150" s="484"/>
      <c r="AE150" s="485"/>
      <c r="AF150" s="485"/>
      <c r="AG150" s="485"/>
      <c r="AH150" s="522"/>
      <c r="AI150" s="522"/>
      <c r="AJ150" s="523"/>
      <c r="AK150" s="523"/>
      <c r="AL150" s="523"/>
      <c r="AM150" s="523"/>
      <c r="AN150" s="523"/>
      <c r="AO150" s="523"/>
      <c r="AP150" s="523"/>
      <c r="AQ150" s="523"/>
      <c r="AR150" s="523"/>
      <c r="AS150" s="523"/>
      <c r="AT150" s="523"/>
      <c r="AU150" s="523"/>
      <c r="AV150" s="523"/>
      <c r="AW150" s="523"/>
      <c r="AX150" s="523"/>
      <c r="AY150" s="523"/>
      <c r="AZ150" s="523"/>
      <c r="BA150" s="523"/>
    </row>
    <row r="151" spans="1:53" ht="12.75" customHeight="1">
      <c r="A151" s="185" t="s">
        <v>561</v>
      </c>
      <c r="B151" s="310">
        <v>66</v>
      </c>
      <c r="C151" s="311">
        <v>46.95</v>
      </c>
      <c r="D151" s="311">
        <v>47.798000000000002</v>
      </c>
      <c r="E151" s="310">
        <v>2000</v>
      </c>
      <c r="F151" s="207">
        <v>46.901000000000003</v>
      </c>
      <c r="G151" s="214">
        <v>6.3E-3</v>
      </c>
      <c r="H151" s="186">
        <v>46.9</v>
      </c>
      <c r="I151" s="187">
        <v>49.6</v>
      </c>
      <c r="J151" s="187">
        <v>46.002000000000002</v>
      </c>
      <c r="K151" s="199">
        <v>46.9</v>
      </c>
      <c r="L151" s="190">
        <v>41994</v>
      </c>
      <c r="M151" s="189">
        <v>88918</v>
      </c>
      <c r="N151" s="190">
        <v>87</v>
      </c>
      <c r="O151" s="191">
        <v>45442.70548611111</v>
      </c>
      <c r="P151" s="130">
        <v>150</v>
      </c>
      <c r="Q151" s="192">
        <v>0</v>
      </c>
      <c r="R151" s="193">
        <v>0</v>
      </c>
      <c r="S151" s="194">
        <v>0</v>
      </c>
      <c r="T151" s="254">
        <v>0</v>
      </c>
      <c r="U151" s="254"/>
      <c r="V151" s="254">
        <v>0</v>
      </c>
      <c r="W151" s="232">
        <f>V150*(F150/100)</f>
        <v>0</v>
      </c>
      <c r="X151" s="168"/>
      <c r="Y151" s="180" t="str">
        <f>IFERROR(INT(#REF!/(F150/100)),"")</f>
        <v/>
      </c>
      <c r="Z151" s="181">
        <f>IFERROR(IF(C151&lt;&gt;"",$AA$1/(D147/100)*(C151/100),""),"")</f>
        <v>1.0006229044757391</v>
      </c>
      <c r="AA151" s="515">
        <f t="shared" si="100"/>
        <v>1155.0692497594041</v>
      </c>
      <c r="AB151" s="503"/>
      <c r="AC151" s="486"/>
      <c r="AD151" s="486"/>
      <c r="AE151" s="487"/>
      <c r="AF151" s="487"/>
      <c r="AG151" s="487"/>
      <c r="AH151" s="522"/>
      <c r="AI151" s="522"/>
      <c r="AJ151" s="523"/>
      <c r="AK151" s="523"/>
      <c r="AL151" s="523"/>
      <c r="AM151" s="523"/>
      <c r="AN151" s="523"/>
      <c r="AO151" s="523"/>
      <c r="AP151" s="523"/>
      <c r="AQ151" s="523"/>
      <c r="AR151" s="523"/>
      <c r="AS151" s="523"/>
      <c r="AT151" s="523"/>
      <c r="AU151" s="523"/>
      <c r="AV151" s="523"/>
      <c r="AW151" s="523"/>
      <c r="AX151" s="523"/>
      <c r="AY151" s="523"/>
      <c r="AZ151" s="523"/>
      <c r="BA151" s="523"/>
    </row>
    <row r="152" spans="1:53" ht="12.75" customHeight="1">
      <c r="A152" s="201" t="s">
        <v>452</v>
      </c>
      <c r="B152" s="269"/>
      <c r="C152" s="304"/>
      <c r="D152" s="305"/>
      <c r="E152" s="273"/>
      <c r="F152" s="291"/>
      <c r="G152" s="211"/>
      <c r="H152" s="66"/>
      <c r="I152" s="58"/>
      <c r="J152" s="58"/>
      <c r="K152" s="76"/>
      <c r="L152" s="69"/>
      <c r="M152" s="62"/>
      <c r="N152" s="69"/>
      <c r="O152" s="84"/>
      <c r="P152" s="129">
        <v>151</v>
      </c>
      <c r="Q152" s="80"/>
      <c r="R152" s="148">
        <v>0</v>
      </c>
      <c r="S152" s="160">
        <v>0</v>
      </c>
      <c r="T152" s="251">
        <v>0</v>
      </c>
      <c r="U152" s="251"/>
      <c r="V152" s="251">
        <v>0</v>
      </c>
      <c r="W152" s="227">
        <f t="shared" ref="W152" si="101">(V152*X152)</f>
        <v>0</v>
      </c>
      <c r="X152" s="157"/>
      <c r="Y152" s="134">
        <f>IF(D152&lt;&gt;0,($C153*(1-$AB$1))-$D152,0)</f>
        <v>0</v>
      </c>
      <c r="Z152" s="135"/>
      <c r="AA152" s="509"/>
      <c r="AB152" s="502"/>
      <c r="AC152" s="484"/>
      <c r="AD152" s="484"/>
      <c r="AE152" s="485"/>
      <c r="AF152" s="485"/>
      <c r="AG152" s="485"/>
      <c r="AH152" s="522"/>
      <c r="AI152" s="522"/>
      <c r="AJ152" s="523"/>
      <c r="AK152" s="523"/>
      <c r="AL152" s="523"/>
      <c r="AM152" s="523"/>
      <c r="AN152" s="523"/>
      <c r="AO152" s="523"/>
      <c r="AP152" s="523"/>
      <c r="AQ152" s="523"/>
      <c r="AR152" s="523"/>
      <c r="AS152" s="523"/>
      <c r="AT152" s="523"/>
      <c r="AU152" s="523"/>
      <c r="AV152" s="523"/>
      <c r="AW152" s="523"/>
      <c r="AX152" s="523"/>
      <c r="AY152" s="523"/>
      <c r="AZ152" s="523"/>
      <c r="BA152" s="523"/>
    </row>
    <row r="153" spans="1:53" ht="12.75" customHeight="1">
      <c r="A153" s="116" t="s">
        <v>562</v>
      </c>
      <c r="B153" s="268"/>
      <c r="C153" s="306"/>
      <c r="D153" s="306"/>
      <c r="E153" s="268"/>
      <c r="F153" s="206"/>
      <c r="G153" s="212"/>
      <c r="H153" s="65"/>
      <c r="I153" s="56"/>
      <c r="J153" s="56"/>
      <c r="K153" s="74"/>
      <c r="L153" s="63"/>
      <c r="M153" s="60"/>
      <c r="N153" s="63"/>
      <c r="O153" s="85"/>
      <c r="P153" s="130">
        <v>152</v>
      </c>
      <c r="Q153" s="78"/>
      <c r="R153" s="147">
        <v>0</v>
      </c>
      <c r="S153" s="161">
        <v>0</v>
      </c>
      <c r="T153" s="252">
        <v>0</v>
      </c>
      <c r="U153" s="252"/>
      <c r="V153" s="252">
        <v>0</v>
      </c>
      <c r="W153" s="115">
        <f>V152*(F152/100)</f>
        <v>0</v>
      </c>
      <c r="X153" s="156"/>
      <c r="Y153" s="123" t="str">
        <f>IFERROR(INT(#REF!/(F152/100)),"")</f>
        <v/>
      </c>
      <c r="Z153" s="137"/>
      <c r="AA153" s="510"/>
      <c r="AB153" s="503"/>
      <c r="AC153" s="486"/>
      <c r="AD153" s="486"/>
      <c r="AE153" s="487"/>
      <c r="AF153" s="487"/>
      <c r="AG153" s="487"/>
      <c r="AH153" s="522"/>
      <c r="AI153" s="522"/>
      <c r="AJ153" s="523"/>
      <c r="AK153" s="523"/>
      <c r="AL153" s="523"/>
      <c r="AM153" s="523"/>
      <c r="AN153" s="523"/>
      <c r="AO153" s="523"/>
      <c r="AP153" s="523"/>
      <c r="AQ153" s="523"/>
      <c r="AR153" s="523"/>
      <c r="AS153" s="523"/>
      <c r="AT153" s="523"/>
      <c r="AU153" s="523"/>
      <c r="AV153" s="523"/>
      <c r="AW153" s="523"/>
      <c r="AX153" s="523"/>
      <c r="AY153" s="523"/>
      <c r="AZ153" s="523"/>
      <c r="BA153" s="523"/>
    </row>
    <row r="154" spans="1:53" ht="12.75" hidden="1" customHeight="1">
      <c r="A154" s="200" t="s">
        <v>453</v>
      </c>
      <c r="B154" s="269"/>
      <c r="C154" s="304"/>
      <c r="D154" s="305"/>
      <c r="E154" s="273"/>
      <c r="F154" s="291"/>
      <c r="G154" s="211"/>
      <c r="H154" s="67"/>
      <c r="I154" s="57"/>
      <c r="J154" s="57"/>
      <c r="K154" s="77"/>
      <c r="L154" s="68"/>
      <c r="M154" s="61"/>
      <c r="N154" s="68"/>
      <c r="O154" s="86"/>
      <c r="P154" s="129">
        <v>153</v>
      </c>
      <c r="Q154" s="79"/>
      <c r="R154" s="150">
        <v>0</v>
      </c>
      <c r="S154" s="162">
        <v>0</v>
      </c>
      <c r="T154" s="253">
        <v>0</v>
      </c>
      <c r="U154" s="253"/>
      <c r="V154" s="253"/>
      <c r="W154" s="228">
        <f t="shared" ref="W154" si="102">(V154*X154)</f>
        <v>0</v>
      </c>
      <c r="X154" s="159"/>
      <c r="Y154" s="139">
        <f>IF(D154&lt;&gt;0,($C155*(1-$AB$1))-$D154,0)</f>
        <v>0</v>
      </c>
      <c r="Z154" s="140" t="str">
        <f>IFERROR(IF(C154&lt;&gt;"",$AA$1/(D152/100)*(C154/100),""),"")</f>
        <v/>
      </c>
      <c r="AA154" s="511" t="str">
        <f t="shared" ref="AA154:AA155" si="103">IFERROR($AC$1/(D154/100)*(C152/100),"")</f>
        <v/>
      </c>
      <c r="AB154" s="502"/>
      <c r="AC154" s="484"/>
      <c r="AD154" s="484"/>
      <c r="AE154" s="485"/>
      <c r="AF154" s="485"/>
      <c r="AG154" s="485"/>
      <c r="AH154" s="522"/>
      <c r="AI154" s="522"/>
      <c r="AJ154" s="523"/>
      <c r="AK154" s="523"/>
      <c r="AL154" s="523"/>
      <c r="AM154" s="523"/>
      <c r="AN154" s="523"/>
      <c r="AO154" s="523"/>
      <c r="AP154" s="523"/>
      <c r="AQ154" s="523"/>
      <c r="AR154" s="523"/>
      <c r="AS154" s="523"/>
      <c r="AT154" s="523"/>
      <c r="AU154" s="523"/>
      <c r="AV154" s="523"/>
      <c r="AW154" s="523"/>
      <c r="AX154" s="523"/>
      <c r="AY154" s="523"/>
      <c r="AZ154" s="523"/>
      <c r="BA154" s="523"/>
    </row>
    <row r="155" spans="1:53" ht="12.75" hidden="1" customHeight="1">
      <c r="A155" s="116" t="s">
        <v>563</v>
      </c>
      <c r="B155" s="268"/>
      <c r="C155" s="306"/>
      <c r="D155" s="306"/>
      <c r="E155" s="268"/>
      <c r="F155" s="206"/>
      <c r="G155" s="293"/>
      <c r="H155" s="65"/>
      <c r="I155" s="56"/>
      <c r="J155" s="56"/>
      <c r="K155" s="74"/>
      <c r="L155" s="63"/>
      <c r="M155" s="60"/>
      <c r="N155" s="63"/>
      <c r="O155" s="85"/>
      <c r="P155" s="130">
        <v>154</v>
      </c>
      <c r="Q155" s="78"/>
      <c r="R155" s="147">
        <v>0</v>
      </c>
      <c r="S155" s="161">
        <v>0</v>
      </c>
      <c r="T155" s="252">
        <v>0</v>
      </c>
      <c r="U155" s="252"/>
      <c r="V155" s="252">
        <v>0</v>
      </c>
      <c r="W155" s="229">
        <f>V154*(F154/100)</f>
        <v>0</v>
      </c>
      <c r="X155" s="156"/>
      <c r="Y155" s="124" t="str">
        <f>IFERROR(INT(#REF!/(F154/100)),"")</f>
        <v/>
      </c>
      <c r="Z155" s="142" t="str">
        <f>IFERROR(IF(C155&lt;&gt;"",$AA$1/(D153/100)*(C155/100),""),"")</f>
        <v/>
      </c>
      <c r="AA155" s="512" t="str">
        <f t="shared" si="103"/>
        <v/>
      </c>
      <c r="AB155" s="503"/>
      <c r="AC155" s="486"/>
      <c r="AD155" s="486"/>
      <c r="AE155" s="487"/>
      <c r="AF155" s="487"/>
      <c r="AG155" s="487"/>
      <c r="AH155" s="522"/>
      <c r="AI155" s="522"/>
      <c r="AJ155" s="523"/>
      <c r="AK155" s="523"/>
      <c r="AL155" s="523"/>
      <c r="AM155" s="523"/>
      <c r="AN155" s="523"/>
      <c r="AO155" s="523"/>
      <c r="AP155" s="523"/>
      <c r="AQ155" s="523"/>
      <c r="AR155" s="523"/>
      <c r="AS155" s="523"/>
      <c r="AT155" s="523"/>
      <c r="AU155" s="523"/>
      <c r="AV155" s="523"/>
      <c r="AW155" s="523"/>
      <c r="AX155" s="523"/>
      <c r="AY155" s="523"/>
      <c r="AZ155" s="523"/>
      <c r="BA155" s="523"/>
    </row>
    <row r="156" spans="1:53" ht="12.75" customHeight="1">
      <c r="A156" s="200" t="s">
        <v>454</v>
      </c>
      <c r="B156" s="269"/>
      <c r="C156" s="304"/>
      <c r="D156" s="305"/>
      <c r="E156" s="273"/>
      <c r="F156" s="292"/>
      <c r="G156" s="211"/>
      <c r="H156" s="67"/>
      <c r="I156" s="57"/>
      <c r="J156" s="57"/>
      <c r="K156" s="77"/>
      <c r="L156" s="68"/>
      <c r="M156" s="61"/>
      <c r="N156" s="68"/>
      <c r="O156" s="86"/>
      <c r="P156" s="129">
        <v>155</v>
      </c>
      <c r="Q156" s="79"/>
      <c r="R156" s="150">
        <v>0</v>
      </c>
      <c r="S156" s="162">
        <v>0</v>
      </c>
      <c r="T156" s="253">
        <v>0</v>
      </c>
      <c r="U156" s="253"/>
      <c r="V156" s="253"/>
      <c r="W156" s="230">
        <f t="shared" ref="W156" si="104">(V156*X156)</f>
        <v>0</v>
      </c>
      <c r="X156" s="158"/>
      <c r="Y156" s="144">
        <f>IF(D156&lt;&gt;0,($C157*(1-$AB$1))-$D156,0)</f>
        <v>0</v>
      </c>
      <c r="Z156" s="145" t="str">
        <f>IFERROR(IF(C156&lt;&gt;"",$AA$1/(D152/100)*(C156/100),""),"")</f>
        <v/>
      </c>
      <c r="AA156" s="513" t="str">
        <f t="shared" ref="AA156:AA157" si="105">IFERROR($AC$1/(D156/100)*(C152/100),"")</f>
        <v/>
      </c>
      <c r="AB156" s="502"/>
      <c r="AC156" s="484"/>
      <c r="AD156" s="484"/>
      <c r="AE156" s="485"/>
      <c r="AF156" s="485"/>
      <c r="AG156" s="485"/>
      <c r="AH156" s="522"/>
      <c r="AI156" s="522"/>
      <c r="AJ156" s="523"/>
      <c r="AK156" s="523"/>
      <c r="AL156" s="523"/>
      <c r="AM156" s="523"/>
      <c r="AN156" s="523"/>
      <c r="AO156" s="523"/>
      <c r="AP156" s="523"/>
      <c r="AQ156" s="523"/>
      <c r="AR156" s="523"/>
      <c r="AS156" s="523"/>
      <c r="AT156" s="523"/>
      <c r="AU156" s="523"/>
      <c r="AV156" s="523"/>
      <c r="AW156" s="523"/>
      <c r="AX156" s="523"/>
      <c r="AY156" s="523"/>
      <c r="AZ156" s="523"/>
      <c r="BA156" s="523"/>
    </row>
    <row r="157" spans="1:53" ht="12.75" customHeight="1">
      <c r="A157" s="185" t="s">
        <v>564</v>
      </c>
      <c r="B157" s="310"/>
      <c r="C157" s="311"/>
      <c r="D157" s="311"/>
      <c r="E157" s="310"/>
      <c r="F157" s="207"/>
      <c r="G157" s="214"/>
      <c r="H157" s="186"/>
      <c r="I157" s="187"/>
      <c r="J157" s="187"/>
      <c r="K157" s="199"/>
      <c r="L157" s="190"/>
      <c r="M157" s="189"/>
      <c r="N157" s="190"/>
      <c r="O157" s="191"/>
      <c r="P157" s="130">
        <v>156</v>
      </c>
      <c r="Q157" s="192"/>
      <c r="R157" s="193">
        <v>0</v>
      </c>
      <c r="S157" s="194">
        <v>0</v>
      </c>
      <c r="T157" s="254">
        <v>0</v>
      </c>
      <c r="U157" s="254"/>
      <c r="V157" s="254">
        <v>0</v>
      </c>
      <c r="W157" s="232">
        <f>V156*(F156/100)</f>
        <v>0</v>
      </c>
      <c r="X157" s="168"/>
      <c r="Y157" s="180" t="str">
        <f>IFERROR(INT(#REF!/(F156/100)),"")</f>
        <v/>
      </c>
      <c r="Z157" s="181" t="str">
        <f>IFERROR(IF(C157&lt;&gt;"",$AA$1/(D153/100)*(C157/100),""),"")</f>
        <v/>
      </c>
      <c r="AA157" s="515" t="str">
        <f t="shared" si="105"/>
        <v/>
      </c>
      <c r="AB157" s="503"/>
      <c r="AC157" s="486"/>
      <c r="AD157" s="486"/>
      <c r="AE157" s="487"/>
      <c r="AF157" s="487"/>
      <c r="AG157" s="487"/>
      <c r="AH157" s="522"/>
      <c r="AI157" s="522"/>
      <c r="AJ157" s="523"/>
      <c r="AK157" s="523"/>
      <c r="AL157" s="523"/>
      <c r="AM157" s="523"/>
      <c r="AN157" s="523"/>
      <c r="AO157" s="523"/>
      <c r="AP157" s="523"/>
      <c r="AQ157" s="523"/>
      <c r="AR157" s="523"/>
      <c r="AS157" s="523"/>
      <c r="AT157" s="523"/>
      <c r="AU157" s="523"/>
      <c r="AV157" s="523"/>
      <c r="AW157" s="523"/>
      <c r="AX157" s="523"/>
      <c r="AY157" s="523"/>
      <c r="AZ157" s="523"/>
      <c r="BA157" s="523"/>
    </row>
    <row r="158" spans="1:53" ht="12.75" customHeight="1">
      <c r="A158" s="201" t="s">
        <v>455</v>
      </c>
      <c r="B158" s="269">
        <v>500</v>
      </c>
      <c r="C158" s="304">
        <v>108590</v>
      </c>
      <c r="D158" s="305"/>
      <c r="E158" s="273"/>
      <c r="F158" s="291">
        <v>110030</v>
      </c>
      <c r="G158" s="211">
        <v>1.23E-2</v>
      </c>
      <c r="H158" s="66">
        <v>107900</v>
      </c>
      <c r="I158" s="58">
        <v>110560</v>
      </c>
      <c r="J158" s="58">
        <v>107900</v>
      </c>
      <c r="K158" s="76">
        <v>108690</v>
      </c>
      <c r="L158" s="69">
        <v>33618685</v>
      </c>
      <c r="M158" s="62">
        <v>30764</v>
      </c>
      <c r="N158" s="69">
        <v>54</v>
      </c>
      <c r="O158" s="84">
        <v>45442.679236111115</v>
      </c>
      <c r="P158" s="129">
        <v>157</v>
      </c>
      <c r="Q158" s="80"/>
      <c r="R158" s="148">
        <v>0</v>
      </c>
      <c r="S158" s="160">
        <v>0</v>
      </c>
      <c r="T158" s="251">
        <v>0</v>
      </c>
      <c r="U158" s="251"/>
      <c r="V158" s="251"/>
      <c r="W158" s="227">
        <f t="shared" ref="W158" si="106">(V158*X158)</f>
        <v>0</v>
      </c>
      <c r="X158" s="157"/>
      <c r="Y158" s="134">
        <f>IF(D158&lt;&gt;0,($C159*(1-$AB$1))-$D158,0)</f>
        <v>0</v>
      </c>
      <c r="Z158" s="135"/>
      <c r="AA158" s="509"/>
      <c r="AB158" s="502"/>
      <c r="AC158" s="484"/>
      <c r="AD158" s="484"/>
      <c r="AE158" s="485"/>
      <c r="AF158" s="485"/>
      <c r="AG158" s="485"/>
      <c r="AH158" s="522"/>
      <c r="AI158" s="522"/>
      <c r="AJ158" s="523"/>
      <c r="AK158" s="523"/>
      <c r="AL158" s="523"/>
      <c r="AM158" s="523"/>
      <c r="AN158" s="523"/>
      <c r="AO158" s="523"/>
      <c r="AP158" s="523"/>
      <c r="AQ158" s="523"/>
      <c r="AR158" s="523"/>
      <c r="AS158" s="523"/>
      <c r="AT158" s="523"/>
      <c r="AU158" s="523"/>
      <c r="AV158" s="523"/>
      <c r="AW158" s="523"/>
      <c r="AX158" s="523"/>
      <c r="AY158" s="523"/>
      <c r="AZ158" s="523"/>
      <c r="BA158" s="523"/>
    </row>
    <row r="159" spans="1:53" ht="12.75" customHeight="1">
      <c r="A159" s="116" t="s">
        <v>565</v>
      </c>
      <c r="B159" s="268">
        <v>356</v>
      </c>
      <c r="C159" s="306">
        <v>108100</v>
      </c>
      <c r="D159" s="306">
        <v>109000</v>
      </c>
      <c r="E159" s="268">
        <v>9212</v>
      </c>
      <c r="F159" s="206">
        <v>108100</v>
      </c>
      <c r="G159" s="212">
        <v>-0.01</v>
      </c>
      <c r="H159" s="65">
        <v>110000</v>
      </c>
      <c r="I159" s="56">
        <v>111200</v>
      </c>
      <c r="J159" s="56">
        <v>108010</v>
      </c>
      <c r="K159" s="74">
        <v>109200</v>
      </c>
      <c r="L159" s="63">
        <v>1596369741</v>
      </c>
      <c r="M159" s="60">
        <v>1462441</v>
      </c>
      <c r="N159" s="63">
        <v>271</v>
      </c>
      <c r="O159" s="85">
        <v>45442.708425925928</v>
      </c>
      <c r="P159" s="130">
        <v>158</v>
      </c>
      <c r="Q159" s="78"/>
      <c r="R159" s="147">
        <v>0</v>
      </c>
      <c r="S159" s="161">
        <v>0</v>
      </c>
      <c r="T159" s="252">
        <v>0</v>
      </c>
      <c r="U159" s="252"/>
      <c r="V159" s="252">
        <v>0</v>
      </c>
      <c r="W159" s="115">
        <f>V158*(F158/100)</f>
        <v>0</v>
      </c>
      <c r="X159" s="156"/>
      <c r="Y159" s="123" t="str">
        <f>IFERROR(INT(#REF!/(F158/100)),"")</f>
        <v/>
      </c>
      <c r="Z159" s="137"/>
      <c r="AA159" s="510"/>
      <c r="AB159" s="503"/>
      <c r="AC159" s="486"/>
      <c r="AD159" s="486"/>
      <c r="AE159" s="487"/>
      <c r="AF159" s="487"/>
      <c r="AG159" s="487"/>
      <c r="AH159" s="522"/>
      <c r="AI159" s="522"/>
      <c r="AJ159" s="523"/>
      <c r="AK159" s="523"/>
      <c r="AL159" s="523"/>
      <c r="AM159" s="523"/>
      <c r="AN159" s="523"/>
      <c r="AO159" s="523"/>
      <c r="AP159" s="523"/>
      <c r="AQ159" s="523"/>
      <c r="AR159" s="523"/>
      <c r="AS159" s="523"/>
      <c r="AT159" s="523"/>
      <c r="AU159" s="523"/>
      <c r="AV159" s="523"/>
      <c r="AW159" s="523"/>
      <c r="AX159" s="523"/>
      <c r="AY159" s="523"/>
      <c r="AZ159" s="523"/>
      <c r="BA159" s="523"/>
    </row>
    <row r="160" spans="1:53" ht="12.75" hidden="1" customHeight="1">
      <c r="A160" s="200" t="s">
        <v>456</v>
      </c>
      <c r="B160" s="269"/>
      <c r="C160" s="304"/>
      <c r="D160" s="305"/>
      <c r="E160" s="273"/>
      <c r="F160" s="291"/>
      <c r="G160" s="211"/>
      <c r="H160" s="67"/>
      <c r="I160" s="57"/>
      <c r="J160" s="57"/>
      <c r="K160" s="77">
        <v>90.87</v>
      </c>
      <c r="L160" s="68"/>
      <c r="M160" s="61"/>
      <c r="N160" s="68"/>
      <c r="O160" s="86"/>
      <c r="P160" s="129">
        <v>159</v>
      </c>
      <c r="Q160" s="79"/>
      <c r="R160" s="150">
        <v>0</v>
      </c>
      <c r="S160" s="162">
        <v>0</v>
      </c>
      <c r="T160" s="253">
        <v>0</v>
      </c>
      <c r="U160" s="253"/>
      <c r="V160" s="253"/>
      <c r="W160" s="228">
        <f t="shared" ref="W160" si="107">(V160*X160)</f>
        <v>0</v>
      </c>
      <c r="X160" s="159"/>
      <c r="Y160" s="139">
        <f>IF(D160&lt;&gt;0,($C161*(1-$AB$1))-$D160,0)</f>
        <v>0</v>
      </c>
      <c r="Z160" s="140" t="str">
        <f>IFERROR(IF(C160&lt;&gt;"",$AA$1/(D158/100)*(C160/100),""),"")</f>
        <v/>
      </c>
      <c r="AA160" s="511" t="str">
        <f t="shared" ref="AA160:AA161" si="108">IFERROR($AC$1/(D160/100)*(C158/100),"")</f>
        <v/>
      </c>
      <c r="AB160" s="502"/>
      <c r="AC160" s="484"/>
      <c r="AD160" s="484"/>
      <c r="AE160" s="485"/>
      <c r="AF160" s="485"/>
      <c r="AG160" s="485"/>
      <c r="AH160" s="522"/>
      <c r="AI160" s="522"/>
      <c r="AJ160" s="523"/>
      <c r="AK160" s="523"/>
      <c r="AL160" s="523"/>
      <c r="AM160" s="523"/>
      <c r="AN160" s="523"/>
      <c r="AO160" s="523"/>
      <c r="AP160" s="523"/>
      <c r="AQ160" s="523"/>
      <c r="AR160" s="523"/>
      <c r="AS160" s="523"/>
      <c r="AT160" s="523"/>
      <c r="AU160" s="523"/>
      <c r="AV160" s="523"/>
      <c r="AW160" s="523"/>
      <c r="AX160" s="523"/>
      <c r="AY160" s="523"/>
      <c r="AZ160" s="523"/>
      <c r="BA160" s="523"/>
    </row>
    <row r="161" spans="1:53" ht="12.75" hidden="1" customHeight="1">
      <c r="A161" s="116" t="s">
        <v>566</v>
      </c>
      <c r="B161" s="268">
        <v>93469</v>
      </c>
      <c r="C161" s="306">
        <v>89.43</v>
      </c>
      <c r="D161" s="306">
        <v>90.7</v>
      </c>
      <c r="E161" s="268">
        <v>100000</v>
      </c>
      <c r="F161" s="206">
        <v>89.43</v>
      </c>
      <c r="G161" s="293">
        <v>-6.3E-3</v>
      </c>
      <c r="H161" s="65">
        <v>90</v>
      </c>
      <c r="I161" s="56">
        <v>90.9</v>
      </c>
      <c r="J161" s="56">
        <v>89.43</v>
      </c>
      <c r="K161" s="74">
        <v>90</v>
      </c>
      <c r="L161" s="63">
        <v>1544257</v>
      </c>
      <c r="M161" s="60">
        <v>1711026</v>
      </c>
      <c r="N161" s="63">
        <v>77</v>
      </c>
      <c r="O161" s="85">
        <v>45442.688460648147</v>
      </c>
      <c r="P161" s="130">
        <v>160</v>
      </c>
      <c r="Q161" s="78"/>
      <c r="R161" s="147">
        <v>0</v>
      </c>
      <c r="S161" s="161">
        <v>0</v>
      </c>
      <c r="T161" s="252">
        <v>0</v>
      </c>
      <c r="U161" s="252"/>
      <c r="V161" s="252">
        <v>0</v>
      </c>
      <c r="W161" s="229">
        <f>V160*(F160/100)</f>
        <v>0</v>
      </c>
      <c r="X161" s="156"/>
      <c r="Y161" s="124" t="str">
        <f>IFERROR(INT(#REF!/(F160/100)),"")</f>
        <v/>
      </c>
      <c r="Z161" s="142">
        <f>IFERROR(IF(C161&lt;&gt;"",$AA$1/(D159/100)*(C161/100),""),"")</f>
        <v>0.96610395124354642</v>
      </c>
      <c r="AA161" s="512">
        <f t="shared" si="108"/>
        <v>1191.8412348401321</v>
      </c>
      <c r="AB161" s="503"/>
      <c r="AC161" s="486"/>
      <c r="AD161" s="486"/>
      <c r="AE161" s="487"/>
      <c r="AF161" s="487"/>
      <c r="AG161" s="487"/>
      <c r="AH161" s="522"/>
      <c r="AI161" s="522"/>
      <c r="AJ161" s="523"/>
      <c r="AK161" s="523"/>
      <c r="AL161" s="523"/>
      <c r="AM161" s="523"/>
      <c r="AN161" s="523"/>
      <c r="AO161" s="523"/>
      <c r="AP161" s="523"/>
      <c r="AQ161" s="523"/>
      <c r="AR161" s="523"/>
      <c r="AS161" s="523"/>
      <c r="AT161" s="523"/>
      <c r="AU161" s="523"/>
      <c r="AV161" s="523"/>
      <c r="AW161" s="523"/>
      <c r="AX161" s="523"/>
      <c r="AY161" s="523"/>
      <c r="AZ161" s="523"/>
      <c r="BA161" s="523"/>
    </row>
    <row r="162" spans="1:53" ht="12.75" customHeight="1">
      <c r="A162" s="200" t="s">
        <v>457</v>
      </c>
      <c r="B162" s="269">
        <v>200</v>
      </c>
      <c r="C162" s="304">
        <v>90.5</v>
      </c>
      <c r="D162" s="305">
        <v>95</v>
      </c>
      <c r="E162" s="273">
        <v>2895</v>
      </c>
      <c r="F162" s="292">
        <v>95</v>
      </c>
      <c r="G162" s="211">
        <v>1.6E-2</v>
      </c>
      <c r="H162" s="67">
        <v>93.4</v>
      </c>
      <c r="I162" s="57">
        <v>95</v>
      </c>
      <c r="J162" s="57">
        <v>93.4</v>
      </c>
      <c r="K162" s="77">
        <v>93.5</v>
      </c>
      <c r="L162" s="68">
        <v>12299</v>
      </c>
      <c r="M162" s="61">
        <v>12960</v>
      </c>
      <c r="N162" s="68">
        <v>16</v>
      </c>
      <c r="O162" s="86">
        <v>45442.636932870373</v>
      </c>
      <c r="P162" s="129">
        <v>161</v>
      </c>
      <c r="Q162" s="79"/>
      <c r="R162" s="150">
        <v>0</v>
      </c>
      <c r="S162" s="162">
        <v>0</v>
      </c>
      <c r="T162" s="253">
        <v>0</v>
      </c>
      <c r="U162" s="253"/>
      <c r="V162" s="253"/>
      <c r="W162" s="230">
        <f>(V130*X130)</f>
        <v>0</v>
      </c>
      <c r="X162" s="158"/>
      <c r="Y162" s="144">
        <f>IF(D130&lt;&gt;0,($C163*(1-$AB$1))-$D130,0)</f>
        <v>0</v>
      </c>
      <c r="Z162" s="145" t="str">
        <f>IFERROR(IF(C162&lt;&gt;"",$AA$1/(D158/100)*(C162/100),""),"")</f>
        <v/>
      </c>
      <c r="AA162" s="513">
        <f t="shared" ref="AA162:AA163" si="109">IFERROR($AC$1/(D162/100)*(C158/100),"")</f>
        <v>1143.0526315789475</v>
      </c>
      <c r="AB162" s="502"/>
      <c r="AC162" s="484"/>
      <c r="AD162" s="484"/>
      <c r="AE162" s="485"/>
      <c r="AF162" s="485"/>
      <c r="AG162" s="485"/>
      <c r="AH162" s="522"/>
      <c r="AI162" s="522"/>
      <c r="AJ162" s="523"/>
      <c r="AK162" s="523"/>
      <c r="AL162" s="523"/>
      <c r="AM162" s="523"/>
      <c r="AN162" s="523"/>
      <c r="AO162" s="523"/>
      <c r="AP162" s="523"/>
      <c r="AQ162" s="523"/>
      <c r="AR162" s="523"/>
      <c r="AS162" s="523"/>
      <c r="AT162" s="523"/>
      <c r="AU162" s="523"/>
      <c r="AV162" s="523"/>
      <c r="AW162" s="523"/>
      <c r="AX162" s="523"/>
      <c r="AY162" s="523"/>
      <c r="AZ162" s="523"/>
      <c r="BA162" s="523"/>
    </row>
    <row r="163" spans="1:53" ht="12.75" customHeight="1">
      <c r="A163" s="408" t="s">
        <v>567</v>
      </c>
      <c r="B163" s="359">
        <v>109890</v>
      </c>
      <c r="C163" s="409">
        <v>91</v>
      </c>
      <c r="D163" s="409">
        <v>94.1</v>
      </c>
      <c r="E163" s="359">
        <v>1238</v>
      </c>
      <c r="F163" s="360">
        <v>93.28</v>
      </c>
      <c r="G163" s="361">
        <v>3.0000000000000001E-3</v>
      </c>
      <c r="H163" s="362">
        <v>93</v>
      </c>
      <c r="I163" s="363">
        <v>95</v>
      </c>
      <c r="J163" s="363">
        <v>92.83</v>
      </c>
      <c r="K163" s="410">
        <v>93</v>
      </c>
      <c r="L163" s="366">
        <v>44561</v>
      </c>
      <c r="M163" s="365">
        <v>47770</v>
      </c>
      <c r="N163" s="366">
        <v>32</v>
      </c>
      <c r="O163" s="367">
        <v>45442.638680555552</v>
      </c>
      <c r="P163" s="368">
        <v>130</v>
      </c>
      <c r="Q163" s="411"/>
      <c r="R163" s="412">
        <v>0</v>
      </c>
      <c r="S163" s="413">
        <v>0</v>
      </c>
      <c r="T163" s="414">
        <v>0</v>
      </c>
      <c r="U163" s="414"/>
      <c r="V163" s="414">
        <v>0</v>
      </c>
      <c r="W163" s="415">
        <f>V130*(F130/100)</f>
        <v>0</v>
      </c>
      <c r="X163" s="370"/>
      <c r="Y163" s="416" t="str">
        <f>IFERROR(INT(#REF!/(F130/100)),"")</f>
        <v/>
      </c>
      <c r="Z163" s="417">
        <f>IFERROR(IF(C163&lt;&gt;"",$AA$1/(D159/100)*(C163/100),""),"")</f>
        <v>0.98306451485142254</v>
      </c>
      <c r="AA163" s="520">
        <f t="shared" si="109"/>
        <v>1148.7778958554729</v>
      </c>
      <c r="AB163" s="503"/>
      <c r="AC163" s="486"/>
      <c r="AD163" s="486"/>
      <c r="AE163" s="487"/>
      <c r="AF163" s="487"/>
      <c r="AG163" s="487"/>
      <c r="AH163" s="522"/>
      <c r="AI163" s="522"/>
      <c r="AJ163" s="523"/>
      <c r="AK163" s="523"/>
      <c r="AL163" s="523"/>
      <c r="AM163" s="523"/>
      <c r="AN163" s="523"/>
      <c r="AO163" s="523"/>
      <c r="AP163" s="523"/>
      <c r="AQ163" s="523"/>
      <c r="AR163" s="523"/>
      <c r="AS163" s="523"/>
      <c r="AT163" s="523"/>
      <c r="AU163" s="523"/>
      <c r="AV163" s="523"/>
      <c r="AW163" s="523"/>
      <c r="AX163" s="523"/>
      <c r="AY163" s="523"/>
      <c r="AZ163" s="523"/>
      <c r="BA163" s="523"/>
    </row>
    <row r="164" spans="1:53" ht="12.75" customHeight="1" outlineLevel="1">
      <c r="A164" s="201" t="s">
        <v>461</v>
      </c>
      <c r="B164" s="269"/>
      <c r="C164" s="304"/>
      <c r="D164" s="305"/>
      <c r="E164" s="273"/>
      <c r="F164" s="292"/>
      <c r="G164" s="211"/>
      <c r="H164" s="66"/>
      <c r="I164" s="58"/>
      <c r="J164" s="58"/>
      <c r="K164" s="76"/>
      <c r="L164" s="69"/>
      <c r="M164" s="62"/>
      <c r="N164" s="69"/>
      <c r="O164" s="84"/>
      <c r="P164" s="129">
        <v>163</v>
      </c>
      <c r="Q164" s="80"/>
      <c r="R164" s="148">
        <v>0</v>
      </c>
      <c r="S164" s="160">
        <v>0</v>
      </c>
      <c r="T164" s="251">
        <v>0</v>
      </c>
      <c r="U164" s="251"/>
      <c r="V164" s="251"/>
      <c r="W164" s="227">
        <f t="shared" ref="W164" si="110">(V164*X164)</f>
        <v>0</v>
      </c>
      <c r="X164" s="157"/>
      <c r="Y164" s="134">
        <f>IF(D164&lt;&gt;0,($C165*(1-$AB$1))-$D164,0)</f>
        <v>0</v>
      </c>
      <c r="Z164" s="135"/>
      <c r="AA164" s="136"/>
      <c r="AB164" s="502"/>
      <c r="AC164" s="484"/>
      <c r="AD164" s="484"/>
      <c r="AE164" s="485"/>
      <c r="AF164" s="485"/>
      <c r="AG164" s="485"/>
      <c r="AH164" s="522"/>
      <c r="AI164" s="522"/>
      <c r="AJ164" s="523"/>
      <c r="AK164" s="523"/>
      <c r="AL164" s="523"/>
      <c r="AM164" s="523"/>
      <c r="AN164" s="523"/>
      <c r="AO164" s="523"/>
      <c r="AP164" s="523"/>
      <c r="AQ164" s="523"/>
      <c r="AR164" s="523"/>
      <c r="AS164" s="523"/>
      <c r="AT164" s="523"/>
      <c r="AU164" s="523"/>
      <c r="AV164" s="523"/>
      <c r="AW164" s="523"/>
      <c r="AX164" s="523"/>
      <c r="AY164" s="523"/>
      <c r="AZ164" s="523"/>
      <c r="BA164" s="523"/>
    </row>
    <row r="165" spans="1:53" ht="12.75" customHeight="1" outlineLevel="1">
      <c r="A165" s="116" t="s">
        <v>568</v>
      </c>
      <c r="B165" s="268"/>
      <c r="C165" s="306"/>
      <c r="D165" s="306"/>
      <c r="E165" s="268"/>
      <c r="F165" s="206"/>
      <c r="G165" s="212"/>
      <c r="H165" s="65"/>
      <c r="I165" s="56"/>
      <c r="J165" s="56"/>
      <c r="K165" s="74"/>
      <c r="L165" s="63"/>
      <c r="M165" s="60"/>
      <c r="N165" s="63"/>
      <c r="O165" s="85"/>
      <c r="P165" s="130">
        <v>164</v>
      </c>
      <c r="Q165" s="78"/>
      <c r="R165" s="147">
        <v>0</v>
      </c>
      <c r="S165" s="161">
        <v>0</v>
      </c>
      <c r="T165" s="252">
        <v>0</v>
      </c>
      <c r="U165" s="252"/>
      <c r="V165" s="252">
        <v>0</v>
      </c>
      <c r="W165" s="115">
        <f>V164*(D164/100)</f>
        <v>0</v>
      </c>
      <c r="X165" s="156"/>
      <c r="Y165" s="123" t="str">
        <f>IFERROR(INT(#REF!/(F164)),"")</f>
        <v/>
      </c>
      <c r="Z165" s="137"/>
      <c r="AA165" s="138"/>
      <c r="AB165" s="503"/>
      <c r="AC165" s="486"/>
      <c r="AD165" s="486"/>
      <c r="AE165" s="487"/>
      <c r="AF165" s="487"/>
      <c r="AG165" s="487"/>
      <c r="AH165" s="522"/>
      <c r="AI165" s="522"/>
      <c r="AJ165" s="523"/>
      <c r="AK165" s="523"/>
      <c r="AL165" s="523"/>
      <c r="AM165" s="523"/>
      <c r="AN165" s="523"/>
      <c r="AO165" s="523"/>
      <c r="AP165" s="523"/>
      <c r="AQ165" s="523"/>
      <c r="AR165" s="523"/>
      <c r="AS165" s="523"/>
      <c r="AT165" s="523"/>
      <c r="AU165" s="523"/>
      <c r="AV165" s="523"/>
      <c r="AW165" s="523"/>
      <c r="AX165" s="523"/>
      <c r="AY165" s="523"/>
      <c r="AZ165" s="523"/>
      <c r="BA165" s="523"/>
    </row>
    <row r="166" spans="1:53" ht="12.75" customHeight="1" outlineLevel="1">
      <c r="A166" s="200" t="s">
        <v>462</v>
      </c>
      <c r="B166" s="269"/>
      <c r="C166" s="304"/>
      <c r="D166" s="305"/>
      <c r="E166" s="273"/>
      <c r="F166" s="291"/>
      <c r="G166" s="211"/>
      <c r="H166" s="67"/>
      <c r="I166" s="57"/>
      <c r="J166" s="57"/>
      <c r="K166" s="77"/>
      <c r="L166" s="68"/>
      <c r="M166" s="61"/>
      <c r="N166" s="68"/>
      <c r="O166" s="86"/>
      <c r="P166" s="129">
        <v>165</v>
      </c>
      <c r="Q166" s="79"/>
      <c r="R166" s="150">
        <v>0</v>
      </c>
      <c r="S166" s="162">
        <v>0</v>
      </c>
      <c r="T166" s="253">
        <v>0</v>
      </c>
      <c r="U166" s="253"/>
      <c r="V166" s="253"/>
      <c r="W166" s="228">
        <f t="shared" ref="W166" si="111">(V166*X166)</f>
        <v>0</v>
      </c>
      <c r="X166" s="159"/>
      <c r="Y166" s="139">
        <f>IF(D166&lt;&gt;0,($C167*(1-$AB$1))-$D166,0)</f>
        <v>0</v>
      </c>
      <c r="Z166" s="140" t="str">
        <f>IFERROR(IF(C166&lt;&gt;"",$AA$1/(D164/100)*(C166/100),""),"")</f>
        <v/>
      </c>
      <c r="AA166" s="141" t="str">
        <f t="shared" ref="AA166:AA167" si="112">IFERROR($AC$1/(D166/100)*(C164/100),"")</f>
        <v/>
      </c>
      <c r="AB166" s="502"/>
      <c r="AC166" s="484"/>
      <c r="AD166" s="484"/>
      <c r="AE166" s="485"/>
      <c r="AF166" s="485"/>
      <c r="AG166" s="485"/>
      <c r="AH166" s="522"/>
      <c r="AI166" s="522"/>
      <c r="AJ166" s="523"/>
      <c r="AK166" s="523"/>
      <c r="AL166" s="523"/>
      <c r="AM166" s="523"/>
      <c r="AN166" s="523"/>
      <c r="AO166" s="523"/>
      <c r="AP166" s="523"/>
      <c r="AQ166" s="523"/>
      <c r="AR166" s="523"/>
      <c r="AS166" s="523"/>
      <c r="AT166" s="523"/>
      <c r="AU166" s="523"/>
      <c r="AV166" s="523"/>
      <c r="AW166" s="523"/>
      <c r="AX166" s="523"/>
      <c r="AY166" s="523"/>
      <c r="AZ166" s="523"/>
      <c r="BA166" s="523"/>
    </row>
    <row r="167" spans="1:53" ht="12.75" customHeight="1" outlineLevel="1">
      <c r="A167" s="116" t="s">
        <v>569</v>
      </c>
      <c r="B167" s="268"/>
      <c r="C167" s="306"/>
      <c r="D167" s="306"/>
      <c r="E167" s="268"/>
      <c r="F167" s="206"/>
      <c r="G167" s="293"/>
      <c r="H167" s="65"/>
      <c r="I167" s="56"/>
      <c r="J167" s="56"/>
      <c r="K167" s="74"/>
      <c r="L167" s="63"/>
      <c r="M167" s="60"/>
      <c r="N167" s="63"/>
      <c r="O167" s="85"/>
      <c r="P167" s="130">
        <v>166</v>
      </c>
      <c r="Q167" s="78"/>
      <c r="R167" s="147">
        <v>0</v>
      </c>
      <c r="S167" s="161">
        <v>0</v>
      </c>
      <c r="T167" s="252">
        <v>0</v>
      </c>
      <c r="U167" s="252"/>
      <c r="V167" s="252">
        <v>0</v>
      </c>
      <c r="W167" s="229">
        <f>V166*(F166/100)</f>
        <v>0</v>
      </c>
      <c r="X167" s="156"/>
      <c r="Y167" s="124" t="str">
        <f>IFERROR(INT(#REF!/(F166/100)),"")</f>
        <v/>
      </c>
      <c r="Z167" s="142" t="str">
        <f>IFERROR(IF(C167&lt;&gt;"",$AA$1/(D163/100)*(C167/100),""),"")</f>
        <v/>
      </c>
      <c r="AA167" s="143" t="str">
        <f t="shared" si="112"/>
        <v/>
      </c>
      <c r="AB167" s="503"/>
      <c r="AC167" s="486"/>
      <c r="AD167" s="486"/>
      <c r="AE167" s="487"/>
      <c r="AF167" s="487"/>
      <c r="AG167" s="487"/>
      <c r="AH167" s="522"/>
      <c r="AI167" s="522"/>
      <c r="AJ167" s="523"/>
      <c r="AK167" s="523"/>
      <c r="AL167" s="523"/>
      <c r="AM167" s="523"/>
      <c r="AN167" s="523"/>
      <c r="AO167" s="523"/>
      <c r="AP167" s="523"/>
      <c r="AQ167" s="523"/>
      <c r="AR167" s="523"/>
      <c r="AS167" s="523"/>
      <c r="AT167" s="523"/>
      <c r="AU167" s="523"/>
      <c r="AV167" s="523"/>
      <c r="AW167" s="523"/>
      <c r="AX167" s="523"/>
      <c r="AY167" s="523"/>
      <c r="AZ167" s="523"/>
      <c r="BA167" s="523"/>
    </row>
    <row r="168" spans="1:53" ht="12.75" customHeight="1" outlineLevel="1">
      <c r="A168" s="200" t="s">
        <v>463</v>
      </c>
      <c r="B168" s="269"/>
      <c r="C168" s="304"/>
      <c r="D168" s="305"/>
      <c r="E168" s="273"/>
      <c r="F168" s="292"/>
      <c r="G168" s="211"/>
      <c r="H168" s="67"/>
      <c r="I168" s="57"/>
      <c r="J168" s="57"/>
      <c r="K168" s="77"/>
      <c r="L168" s="68"/>
      <c r="M168" s="61"/>
      <c r="N168" s="68"/>
      <c r="O168" s="86"/>
      <c r="P168" s="129">
        <v>167</v>
      </c>
      <c r="Q168" s="79"/>
      <c r="R168" s="150">
        <v>0</v>
      </c>
      <c r="S168" s="162">
        <v>0</v>
      </c>
      <c r="T168" s="253">
        <v>0</v>
      </c>
      <c r="U168" s="253"/>
      <c r="V168" s="253"/>
      <c r="W168" s="230">
        <f t="shared" ref="W168" si="113">(V168*X168)</f>
        <v>0</v>
      </c>
      <c r="X168" s="158"/>
      <c r="Y168" s="144">
        <f>IF(D168&lt;&gt;0,($C169*(1-$AB$1))-$D168,0)</f>
        <v>0</v>
      </c>
      <c r="Z168" s="145" t="str">
        <f>IFERROR(IF(C168&lt;&gt;"",$AA$1/(D164/100)*(C168/100),""),"")</f>
        <v/>
      </c>
      <c r="AA168" s="146" t="str">
        <f t="shared" ref="AA168:AA169" si="114">IFERROR($AC$1/(D168/100)*(C164/100),"")</f>
        <v/>
      </c>
      <c r="AB168" s="502"/>
      <c r="AC168" s="484"/>
      <c r="AD168" s="484"/>
      <c r="AE168" s="485"/>
      <c r="AF168" s="485"/>
      <c r="AG168" s="485"/>
      <c r="AH168" s="522"/>
      <c r="AI168" s="522"/>
      <c r="AJ168" s="523"/>
      <c r="AK168" s="523"/>
      <c r="AL168" s="523"/>
      <c r="AM168" s="523"/>
      <c r="AN168" s="523"/>
      <c r="AO168" s="523"/>
      <c r="AP168" s="523"/>
      <c r="AQ168" s="523"/>
      <c r="AR168" s="523"/>
      <c r="AS168" s="523"/>
      <c r="AT168" s="523"/>
      <c r="AU168" s="523"/>
      <c r="AV168" s="523"/>
      <c r="AW168" s="523"/>
      <c r="AX168" s="523"/>
      <c r="AY168" s="523"/>
      <c r="AZ168" s="523"/>
      <c r="BA168" s="523"/>
    </row>
    <row r="169" spans="1:53" ht="12.75" customHeight="1" outlineLevel="1">
      <c r="A169" s="185" t="s">
        <v>570</v>
      </c>
      <c r="B169" s="310"/>
      <c r="C169" s="311"/>
      <c r="D169" s="311"/>
      <c r="E169" s="310"/>
      <c r="F169" s="207"/>
      <c r="G169" s="214"/>
      <c r="H169" s="186"/>
      <c r="I169" s="187"/>
      <c r="J169" s="187"/>
      <c r="K169" s="199"/>
      <c r="L169" s="190"/>
      <c r="M169" s="189"/>
      <c r="N169" s="190"/>
      <c r="O169" s="191"/>
      <c r="P169" s="264">
        <v>168</v>
      </c>
      <c r="Q169" s="192"/>
      <c r="R169" s="193">
        <v>0</v>
      </c>
      <c r="S169" s="194">
        <v>0</v>
      </c>
      <c r="T169" s="254">
        <v>0</v>
      </c>
      <c r="U169" s="254"/>
      <c r="V169" s="254">
        <v>0</v>
      </c>
      <c r="W169" s="232">
        <f>V168*(C168/100)</f>
        <v>0</v>
      </c>
      <c r="X169" s="168"/>
      <c r="Y169" s="180" t="str">
        <f>IFERROR(INT(#REF!/(F168)),"")</f>
        <v/>
      </c>
      <c r="Z169" s="181" t="str">
        <f>IFERROR(IF(C169&lt;&gt;"",$AA$1/(D165/100)*(C169/100),""),"")</f>
        <v/>
      </c>
      <c r="AA169" s="182" t="str">
        <f t="shared" si="114"/>
        <v/>
      </c>
      <c r="AB169" s="503"/>
      <c r="AC169" s="486"/>
      <c r="AD169" s="486"/>
      <c r="AE169" s="487"/>
      <c r="AF169" s="487"/>
      <c r="AG169" s="487"/>
      <c r="AH169" s="522"/>
      <c r="AI169" s="522"/>
      <c r="AJ169" s="523"/>
      <c r="AK169" s="523"/>
      <c r="AL169" s="523"/>
      <c r="AM169" s="523"/>
      <c r="AN169" s="523"/>
      <c r="AO169" s="523"/>
      <c r="AP169" s="523"/>
      <c r="AQ169" s="523"/>
      <c r="AR169" s="523"/>
      <c r="AS169" s="523"/>
      <c r="AT169" s="523"/>
      <c r="AU169" s="523"/>
      <c r="AV169" s="523"/>
      <c r="AW169" s="523"/>
      <c r="AX169" s="523"/>
      <c r="AY169" s="523"/>
      <c r="AZ169" s="523"/>
      <c r="BA169" s="523"/>
    </row>
    <row r="170" spans="1:53" ht="12.75" customHeight="1" outlineLevel="1">
      <c r="A170" s="201" t="s">
        <v>464</v>
      </c>
      <c r="B170" s="269"/>
      <c r="C170" s="304"/>
      <c r="D170" s="305"/>
      <c r="E170" s="273"/>
      <c r="F170" s="291"/>
      <c r="G170" s="211"/>
      <c r="H170" s="66"/>
      <c r="I170" s="58"/>
      <c r="J170" s="58"/>
      <c r="K170" s="76"/>
      <c r="L170" s="69"/>
      <c r="M170" s="62"/>
      <c r="N170" s="69"/>
      <c r="O170" s="84"/>
      <c r="P170" s="129">
        <v>169</v>
      </c>
      <c r="Q170" s="80"/>
      <c r="R170" s="148">
        <v>0</v>
      </c>
      <c r="S170" s="160">
        <v>0</v>
      </c>
      <c r="T170" s="251">
        <v>0</v>
      </c>
      <c r="U170" s="251"/>
      <c r="V170" s="251"/>
      <c r="W170" s="227">
        <f t="shared" ref="W170" si="115">(V170*X170)</f>
        <v>0</v>
      </c>
      <c r="X170" s="157"/>
      <c r="Y170" s="134">
        <f>IF(D170&lt;&gt;0,($C171*(1-$AB$1))-$D170,0)</f>
        <v>0</v>
      </c>
      <c r="Z170" s="135"/>
      <c r="AA170" s="136"/>
      <c r="AB170" s="502"/>
      <c r="AC170" s="484"/>
      <c r="AD170" s="484"/>
      <c r="AE170" s="485"/>
      <c r="AF170" s="485"/>
      <c r="AG170" s="485"/>
      <c r="AH170" s="522"/>
      <c r="AI170" s="522"/>
      <c r="AJ170" s="523"/>
      <c r="AK170" s="523"/>
      <c r="AL170" s="523"/>
      <c r="AM170" s="523"/>
      <c r="AN170" s="523"/>
      <c r="AO170" s="523"/>
      <c r="AP170" s="523"/>
      <c r="AQ170" s="523"/>
      <c r="AR170" s="523"/>
      <c r="AS170" s="523"/>
      <c r="AT170" s="523"/>
      <c r="AU170" s="523"/>
      <c r="AV170" s="523"/>
      <c r="AW170" s="523"/>
      <c r="AX170" s="523"/>
      <c r="AY170" s="523"/>
      <c r="AZ170" s="523"/>
      <c r="BA170" s="523"/>
    </row>
    <row r="171" spans="1:53" ht="12.75" customHeight="1" outlineLevel="1">
      <c r="A171" s="116" t="s">
        <v>571</v>
      </c>
      <c r="B171" s="268"/>
      <c r="C171" s="306"/>
      <c r="D171" s="306"/>
      <c r="E171" s="268"/>
      <c r="F171" s="206"/>
      <c r="G171" s="212"/>
      <c r="H171" s="65"/>
      <c r="I171" s="56"/>
      <c r="J171" s="56"/>
      <c r="K171" s="74"/>
      <c r="L171" s="63"/>
      <c r="M171" s="60"/>
      <c r="N171" s="63"/>
      <c r="O171" s="85"/>
      <c r="P171" s="130">
        <v>170</v>
      </c>
      <c r="Q171" s="78"/>
      <c r="R171" s="147">
        <v>0</v>
      </c>
      <c r="S171" s="161">
        <v>0</v>
      </c>
      <c r="T171" s="252">
        <v>0</v>
      </c>
      <c r="U171" s="252"/>
      <c r="V171" s="252">
        <v>0</v>
      </c>
      <c r="W171" s="115">
        <f>V170*(D170/100)</f>
        <v>0</v>
      </c>
      <c r="X171" s="156"/>
      <c r="Y171" s="123" t="str">
        <f>IFERROR(INT(#REF!/(F170)),"")</f>
        <v/>
      </c>
      <c r="Z171" s="137"/>
      <c r="AA171" s="138"/>
      <c r="AB171" s="503"/>
      <c r="AC171" s="486"/>
      <c r="AD171" s="486"/>
      <c r="AE171" s="487"/>
      <c r="AF171" s="487"/>
      <c r="AG171" s="487"/>
      <c r="AH171" s="522"/>
      <c r="AI171" s="522"/>
      <c r="AJ171" s="523"/>
      <c r="AK171" s="523"/>
      <c r="AL171" s="523"/>
      <c r="AM171" s="523"/>
      <c r="AN171" s="523"/>
      <c r="AO171" s="523"/>
      <c r="AP171" s="523"/>
      <c r="AQ171" s="523"/>
      <c r="AR171" s="523"/>
      <c r="AS171" s="523"/>
      <c r="AT171" s="523"/>
      <c r="AU171" s="523"/>
      <c r="AV171" s="523"/>
      <c r="AW171" s="523"/>
      <c r="AX171" s="523"/>
      <c r="AY171" s="523"/>
      <c r="AZ171" s="523"/>
      <c r="BA171" s="523"/>
    </row>
    <row r="172" spans="1:53" ht="12.75" customHeight="1" outlineLevel="1">
      <c r="A172" s="200" t="s">
        <v>465</v>
      </c>
      <c r="B172" s="269"/>
      <c r="C172" s="304"/>
      <c r="D172" s="305"/>
      <c r="E172" s="273"/>
      <c r="F172" s="291"/>
      <c r="G172" s="211"/>
      <c r="H172" s="67"/>
      <c r="I172" s="57"/>
      <c r="J172" s="57"/>
      <c r="K172" s="77"/>
      <c r="L172" s="68"/>
      <c r="M172" s="61"/>
      <c r="N172" s="68"/>
      <c r="O172" s="86"/>
      <c r="P172" s="129">
        <v>171</v>
      </c>
      <c r="Q172" s="79"/>
      <c r="R172" s="150">
        <v>0</v>
      </c>
      <c r="S172" s="162">
        <v>0</v>
      </c>
      <c r="T172" s="253">
        <v>0</v>
      </c>
      <c r="U172" s="253"/>
      <c r="V172" s="253"/>
      <c r="W172" s="228">
        <f t="shared" ref="W172" si="116">(V172*X172)</f>
        <v>0</v>
      </c>
      <c r="X172" s="159"/>
      <c r="Y172" s="139">
        <f>IF(D172&lt;&gt;0,($C173*(1-$AB$1))-$D172,0)</f>
        <v>0</v>
      </c>
      <c r="Z172" s="140" t="str">
        <f>IFERROR(IF(C172&lt;&gt;"",$AA$1/(D170/100)*(C172/100),""),"")</f>
        <v/>
      </c>
      <c r="AA172" s="141" t="str">
        <f t="shared" ref="AA172:AA173" si="117">IFERROR($AC$1/(D172/100)*(C170/100),"")</f>
        <v/>
      </c>
      <c r="AB172" s="502"/>
      <c r="AC172" s="484"/>
      <c r="AD172" s="484"/>
      <c r="AE172" s="485"/>
      <c r="AF172" s="485"/>
      <c r="AG172" s="485"/>
      <c r="AH172" s="522"/>
      <c r="AI172" s="522"/>
      <c r="AJ172" s="523"/>
      <c r="AK172" s="523"/>
      <c r="AL172" s="523"/>
      <c r="AM172" s="523"/>
      <c r="AN172" s="523"/>
      <c r="AO172" s="523"/>
      <c r="AP172" s="523"/>
      <c r="AQ172" s="523"/>
      <c r="AR172" s="523"/>
      <c r="AS172" s="523"/>
      <c r="AT172" s="523"/>
      <c r="AU172" s="523"/>
      <c r="AV172" s="523"/>
      <c r="AW172" s="523"/>
      <c r="AX172" s="523"/>
      <c r="AY172" s="523"/>
      <c r="AZ172" s="523"/>
      <c r="BA172" s="523"/>
    </row>
    <row r="173" spans="1:53" ht="12.75" customHeight="1" outlineLevel="1">
      <c r="A173" s="116" t="s">
        <v>572</v>
      </c>
      <c r="B173" s="268"/>
      <c r="C173" s="306"/>
      <c r="D173" s="306"/>
      <c r="E173" s="268"/>
      <c r="F173" s="206"/>
      <c r="G173" s="293"/>
      <c r="H173" s="65"/>
      <c r="I173" s="56"/>
      <c r="J173" s="56"/>
      <c r="K173" s="74"/>
      <c r="L173" s="63"/>
      <c r="M173" s="60"/>
      <c r="N173" s="63"/>
      <c r="O173" s="85"/>
      <c r="P173" s="130">
        <v>172</v>
      </c>
      <c r="Q173" s="78"/>
      <c r="R173" s="147">
        <v>0</v>
      </c>
      <c r="S173" s="161">
        <v>0</v>
      </c>
      <c r="T173" s="252">
        <v>0</v>
      </c>
      <c r="U173" s="252"/>
      <c r="V173" s="252">
        <v>0</v>
      </c>
      <c r="W173" s="229">
        <f>V172*(F172/100)</f>
        <v>0</v>
      </c>
      <c r="X173" s="156"/>
      <c r="Y173" s="124" t="str">
        <f>IFERROR(INT(#REF!/(F172/100)),"")</f>
        <v/>
      </c>
      <c r="Z173" s="142" t="str">
        <f>IFERROR(IF(C173&lt;&gt;"",$AA$1/(D169/100)*(C173/100),""),"")</f>
        <v/>
      </c>
      <c r="AA173" s="143" t="str">
        <f t="shared" si="117"/>
        <v/>
      </c>
      <c r="AB173" s="503"/>
      <c r="AC173" s="486"/>
      <c r="AD173" s="486"/>
      <c r="AE173" s="487"/>
      <c r="AF173" s="487"/>
      <c r="AG173" s="487"/>
      <c r="AH173" s="522"/>
      <c r="AI173" s="522"/>
      <c r="AJ173" s="523"/>
      <c r="AK173" s="523"/>
      <c r="AL173" s="523"/>
      <c r="AM173" s="523"/>
      <c r="AN173" s="523"/>
      <c r="AO173" s="523"/>
      <c r="AP173" s="523"/>
      <c r="AQ173" s="523"/>
      <c r="AR173" s="523"/>
      <c r="AS173" s="523"/>
      <c r="AT173" s="523"/>
      <c r="AU173" s="523"/>
      <c r="AV173" s="523"/>
      <c r="AW173" s="523"/>
      <c r="AX173" s="523"/>
      <c r="AY173" s="523"/>
      <c r="AZ173" s="523"/>
      <c r="BA173" s="523"/>
    </row>
    <row r="174" spans="1:53" ht="12.75" customHeight="1" outlineLevel="1">
      <c r="A174" s="200" t="s">
        <v>466</v>
      </c>
      <c r="B174" s="269"/>
      <c r="C174" s="304"/>
      <c r="D174" s="305"/>
      <c r="E174" s="273"/>
      <c r="F174" s="292"/>
      <c r="G174" s="211"/>
      <c r="H174" s="67"/>
      <c r="I174" s="57"/>
      <c r="J174" s="57"/>
      <c r="K174" s="77"/>
      <c r="L174" s="68"/>
      <c r="M174" s="61"/>
      <c r="N174" s="68"/>
      <c r="O174" s="86"/>
      <c r="P174" s="129">
        <v>173</v>
      </c>
      <c r="Q174" s="79"/>
      <c r="R174" s="150">
        <v>0</v>
      </c>
      <c r="S174" s="162">
        <v>0</v>
      </c>
      <c r="T174" s="253">
        <v>0</v>
      </c>
      <c r="U174" s="253"/>
      <c r="V174" s="253"/>
      <c r="W174" s="230">
        <f t="shared" ref="W174" si="118">(V174*X174)</f>
        <v>0</v>
      </c>
      <c r="X174" s="158"/>
      <c r="Y174" s="144">
        <f>IF(D174&lt;&gt;0,($C175*(1-$AB$1))-$D174,0)</f>
        <v>0</v>
      </c>
      <c r="Z174" s="145" t="str">
        <f>IFERROR(IF(C174&lt;&gt;"",$AA$1/(D170/100)*(C174/100),""),"")</f>
        <v/>
      </c>
      <c r="AA174" s="146" t="str">
        <f t="shared" ref="AA174:AA175" si="119">IFERROR($AC$1/(D174/100)*(C170/100),"")</f>
        <v/>
      </c>
      <c r="AB174" s="502"/>
      <c r="AC174" s="484"/>
      <c r="AD174" s="484"/>
      <c r="AE174" s="485"/>
      <c r="AF174" s="485"/>
      <c r="AG174" s="485"/>
      <c r="AH174" s="522"/>
      <c r="AI174" s="522"/>
      <c r="AJ174" s="523"/>
      <c r="AK174" s="523"/>
      <c r="AL174" s="523"/>
      <c r="AM174" s="523"/>
      <c r="AN174" s="523"/>
      <c r="AO174" s="523"/>
      <c r="AP174" s="523"/>
      <c r="AQ174" s="523"/>
      <c r="AR174" s="523"/>
      <c r="AS174" s="523"/>
      <c r="AT174" s="523"/>
      <c r="AU174" s="523"/>
      <c r="AV174" s="523"/>
      <c r="AW174" s="523"/>
      <c r="AX174" s="523"/>
      <c r="AY174" s="523"/>
      <c r="AZ174" s="523"/>
      <c r="BA174" s="523"/>
    </row>
    <row r="175" spans="1:53" ht="12.75" customHeight="1" outlineLevel="1">
      <c r="A175" s="185" t="s">
        <v>573</v>
      </c>
      <c r="B175" s="310"/>
      <c r="C175" s="311"/>
      <c r="D175" s="311"/>
      <c r="E175" s="310"/>
      <c r="F175" s="207"/>
      <c r="G175" s="214"/>
      <c r="H175" s="186"/>
      <c r="I175" s="187"/>
      <c r="J175" s="187"/>
      <c r="K175" s="199"/>
      <c r="L175" s="190"/>
      <c r="M175" s="189"/>
      <c r="N175" s="190"/>
      <c r="O175" s="191"/>
      <c r="P175" s="264">
        <v>174</v>
      </c>
      <c r="Q175" s="192"/>
      <c r="R175" s="193">
        <v>0</v>
      </c>
      <c r="S175" s="194">
        <v>0</v>
      </c>
      <c r="T175" s="254">
        <v>0</v>
      </c>
      <c r="U175" s="254"/>
      <c r="V175" s="254">
        <v>0</v>
      </c>
      <c r="W175" s="232">
        <f>V174*(C174/100)</f>
        <v>0</v>
      </c>
      <c r="X175" s="168"/>
      <c r="Y175" s="180" t="str">
        <f>IFERROR(INT(#REF!/(F174)),"")</f>
        <v/>
      </c>
      <c r="Z175" s="181" t="str">
        <f>IFERROR(IF(C175&lt;&gt;"",$AA$1/(D171/100)*(C175/100),""),"")</f>
        <v/>
      </c>
      <c r="AA175" s="182" t="str">
        <f t="shared" si="119"/>
        <v/>
      </c>
      <c r="AB175" s="503"/>
      <c r="AC175" s="486"/>
      <c r="AD175" s="486"/>
      <c r="AE175" s="487"/>
      <c r="AF175" s="487"/>
      <c r="AG175" s="487"/>
      <c r="AH175" s="522"/>
      <c r="AI175" s="522"/>
      <c r="AJ175" s="523"/>
      <c r="AK175" s="523"/>
      <c r="AL175" s="523"/>
      <c r="AM175" s="523"/>
      <c r="AN175" s="523"/>
      <c r="AO175" s="523"/>
      <c r="AP175" s="523"/>
      <c r="AQ175" s="523"/>
      <c r="AR175" s="523"/>
      <c r="AS175" s="523"/>
      <c r="AT175" s="523"/>
      <c r="AU175" s="523"/>
      <c r="AV175" s="523"/>
      <c r="AW175" s="523"/>
      <c r="AX175" s="523"/>
      <c r="AY175" s="523"/>
      <c r="AZ175" s="523"/>
      <c r="BA175" s="523"/>
    </row>
    <row r="176" spans="1:53" ht="12.75" customHeight="1" outlineLevel="1">
      <c r="A176" s="201" t="s">
        <v>467</v>
      </c>
      <c r="B176" s="269"/>
      <c r="C176" s="304"/>
      <c r="D176" s="305"/>
      <c r="E176" s="273"/>
      <c r="F176" s="291"/>
      <c r="G176" s="211"/>
      <c r="H176" s="66"/>
      <c r="I176" s="58"/>
      <c r="J176" s="58"/>
      <c r="K176" s="76"/>
      <c r="L176" s="69"/>
      <c r="M176" s="62"/>
      <c r="N176" s="69"/>
      <c r="O176" s="84"/>
      <c r="P176" s="129">
        <v>175</v>
      </c>
      <c r="Q176" s="80"/>
      <c r="R176" s="148">
        <v>0</v>
      </c>
      <c r="S176" s="160">
        <v>0</v>
      </c>
      <c r="T176" s="251">
        <v>0</v>
      </c>
      <c r="U176" s="251"/>
      <c r="V176" s="251"/>
      <c r="W176" s="227">
        <f t="shared" ref="W176" si="120">(V176*X176)</f>
        <v>0</v>
      </c>
      <c r="X176" s="157"/>
      <c r="Y176" s="134">
        <f>IF(D176&lt;&gt;0,($C177*(1-$AB$1))-$D176,0)</f>
        <v>0</v>
      </c>
      <c r="Z176" s="135"/>
      <c r="AA176" s="136"/>
      <c r="AB176" s="502"/>
      <c r="AC176" s="484"/>
      <c r="AD176" s="484"/>
      <c r="AE176" s="485"/>
      <c r="AF176" s="485"/>
      <c r="AG176" s="485"/>
      <c r="AH176" s="522"/>
      <c r="AI176" s="522"/>
      <c r="AJ176" s="523"/>
      <c r="AK176" s="523"/>
      <c r="AL176" s="523"/>
      <c r="AM176" s="523"/>
      <c r="AN176" s="523"/>
      <c r="AO176" s="523"/>
      <c r="AP176" s="523"/>
      <c r="AQ176" s="523"/>
      <c r="AR176" s="523"/>
      <c r="AS176" s="523"/>
      <c r="AT176" s="523"/>
      <c r="AU176" s="523"/>
      <c r="AV176" s="523"/>
      <c r="AW176" s="523"/>
      <c r="AX176" s="523"/>
      <c r="AY176" s="523"/>
      <c r="AZ176" s="523"/>
      <c r="BA176" s="523"/>
    </row>
    <row r="177" spans="1:53" ht="12.75" customHeight="1" outlineLevel="1">
      <c r="A177" s="116" t="s">
        <v>574</v>
      </c>
      <c r="B177" s="268"/>
      <c r="C177" s="306"/>
      <c r="D177" s="306"/>
      <c r="E177" s="268"/>
      <c r="F177" s="206"/>
      <c r="G177" s="212"/>
      <c r="H177" s="65"/>
      <c r="I177" s="56"/>
      <c r="J177" s="56"/>
      <c r="K177" s="74"/>
      <c r="L177" s="63"/>
      <c r="M177" s="60"/>
      <c r="N177" s="63"/>
      <c r="O177" s="85"/>
      <c r="P177" s="130">
        <v>176</v>
      </c>
      <c r="Q177" s="78"/>
      <c r="R177" s="147">
        <v>0</v>
      </c>
      <c r="S177" s="161">
        <v>0</v>
      </c>
      <c r="T177" s="252">
        <v>0</v>
      </c>
      <c r="U177" s="252"/>
      <c r="V177" s="252">
        <v>0</v>
      </c>
      <c r="W177" s="115">
        <f>V176*(D176/100)</f>
        <v>0</v>
      </c>
      <c r="X177" s="156"/>
      <c r="Y177" s="123" t="str">
        <f>IFERROR(INT(#REF!/(F176)),"")</f>
        <v/>
      </c>
      <c r="Z177" s="137"/>
      <c r="AA177" s="138"/>
      <c r="AB177" s="503"/>
      <c r="AC177" s="486"/>
      <c r="AD177" s="486"/>
      <c r="AE177" s="487"/>
      <c r="AF177" s="487"/>
      <c r="AG177" s="487"/>
      <c r="AH177" s="522"/>
      <c r="AI177" s="522"/>
      <c r="AJ177" s="523"/>
      <c r="AK177" s="523"/>
      <c r="AL177" s="523"/>
      <c r="AM177" s="523"/>
      <c r="AN177" s="523"/>
      <c r="AO177" s="523"/>
      <c r="AP177" s="523"/>
      <c r="AQ177" s="523"/>
      <c r="AR177" s="523"/>
      <c r="AS177" s="523"/>
      <c r="AT177" s="523"/>
      <c r="AU177" s="523"/>
      <c r="AV177" s="523"/>
      <c r="AW177" s="523"/>
      <c r="AX177" s="523"/>
      <c r="AY177" s="523"/>
      <c r="AZ177" s="523"/>
      <c r="BA177" s="523"/>
    </row>
    <row r="178" spans="1:53" ht="12.75" customHeight="1" outlineLevel="1">
      <c r="A178" s="200" t="s">
        <v>468</v>
      </c>
      <c r="B178" s="269"/>
      <c r="C178" s="304"/>
      <c r="D178" s="305"/>
      <c r="E178" s="273"/>
      <c r="F178" s="291"/>
      <c r="G178" s="211"/>
      <c r="H178" s="67"/>
      <c r="I178" s="57"/>
      <c r="J178" s="57"/>
      <c r="K178" s="77"/>
      <c r="L178" s="68"/>
      <c r="M178" s="61"/>
      <c r="N178" s="68"/>
      <c r="O178" s="86"/>
      <c r="P178" s="129">
        <v>177</v>
      </c>
      <c r="Q178" s="79"/>
      <c r="R178" s="150">
        <v>0</v>
      </c>
      <c r="S178" s="162">
        <v>0</v>
      </c>
      <c r="T178" s="253">
        <v>0</v>
      </c>
      <c r="U178" s="253"/>
      <c r="V178" s="253"/>
      <c r="W178" s="228">
        <f t="shared" ref="W178" si="121">(V178*X178)</f>
        <v>0</v>
      </c>
      <c r="X178" s="159"/>
      <c r="Y178" s="139">
        <f>IF(D178&lt;&gt;0,($C179*(1-$AB$1))-$D178,0)</f>
        <v>0</v>
      </c>
      <c r="Z178" s="140" t="str">
        <f>IFERROR(IF(C178&lt;&gt;"",$AA$1/(D176/100)*(C178/100),""),"")</f>
        <v/>
      </c>
      <c r="AA178" s="141" t="str">
        <f t="shared" ref="AA178:AA179" si="122">IFERROR($AC$1/(D178/100)*(C176/100),"")</f>
        <v/>
      </c>
      <c r="AB178" s="502"/>
      <c r="AC178" s="484"/>
      <c r="AD178" s="484"/>
      <c r="AE178" s="485"/>
      <c r="AF178" s="485"/>
      <c r="AG178" s="485"/>
      <c r="AH178" s="522"/>
      <c r="AI178" s="522"/>
      <c r="AJ178" s="523"/>
      <c r="AK178" s="523"/>
      <c r="AL178" s="523"/>
      <c r="AM178" s="523"/>
      <c r="AN178" s="523"/>
      <c r="AO178" s="523"/>
      <c r="AP178" s="523"/>
      <c r="AQ178" s="523"/>
      <c r="AR178" s="523"/>
      <c r="AS178" s="523"/>
      <c r="AT178" s="523"/>
      <c r="AU178" s="523"/>
      <c r="AV178" s="523"/>
      <c r="AW178" s="523"/>
      <c r="AX178" s="523"/>
      <c r="AY178" s="523"/>
      <c r="AZ178" s="523"/>
      <c r="BA178" s="523"/>
    </row>
    <row r="179" spans="1:53" ht="12.75" customHeight="1" outlineLevel="1">
      <c r="A179" s="116" t="s">
        <v>575</v>
      </c>
      <c r="B179" s="268"/>
      <c r="C179" s="306"/>
      <c r="D179" s="306"/>
      <c r="E179" s="268"/>
      <c r="F179" s="206"/>
      <c r="G179" s="293"/>
      <c r="H179" s="65"/>
      <c r="I179" s="56"/>
      <c r="J179" s="56"/>
      <c r="K179" s="74"/>
      <c r="L179" s="63"/>
      <c r="M179" s="60"/>
      <c r="N179" s="63"/>
      <c r="O179" s="85"/>
      <c r="P179" s="130">
        <v>178</v>
      </c>
      <c r="Q179" s="78"/>
      <c r="R179" s="147">
        <v>0</v>
      </c>
      <c r="S179" s="161">
        <v>0</v>
      </c>
      <c r="T179" s="252">
        <v>0</v>
      </c>
      <c r="U179" s="252"/>
      <c r="V179" s="252">
        <v>0</v>
      </c>
      <c r="W179" s="229">
        <f>V178*(F178/100)</f>
        <v>0</v>
      </c>
      <c r="X179" s="156"/>
      <c r="Y179" s="124" t="str">
        <f>IFERROR(INT(#REF!/(F178/100)),"")</f>
        <v/>
      </c>
      <c r="Z179" s="142" t="str">
        <f>IFERROR(IF(C179&lt;&gt;"",$AA$1/(D175/100)*(C179/100),""),"")</f>
        <v/>
      </c>
      <c r="AA179" s="143" t="str">
        <f t="shared" si="122"/>
        <v/>
      </c>
      <c r="AB179" s="503"/>
      <c r="AC179" s="486"/>
      <c r="AD179" s="486"/>
      <c r="AE179" s="487"/>
      <c r="AF179" s="487"/>
      <c r="AG179" s="487"/>
      <c r="AH179" s="522"/>
      <c r="AI179" s="522"/>
      <c r="AJ179" s="523"/>
      <c r="AK179" s="523"/>
      <c r="AL179" s="523"/>
      <c r="AM179" s="523"/>
      <c r="AN179" s="523"/>
      <c r="AO179" s="523"/>
      <c r="AP179" s="523"/>
      <c r="AQ179" s="523"/>
      <c r="AR179" s="523"/>
      <c r="AS179" s="523"/>
      <c r="AT179" s="523"/>
      <c r="AU179" s="523"/>
      <c r="AV179" s="523"/>
      <c r="AW179" s="523"/>
      <c r="AX179" s="523"/>
      <c r="AY179" s="523"/>
      <c r="AZ179" s="523"/>
      <c r="BA179" s="523"/>
    </row>
    <row r="180" spans="1:53" ht="12.75" customHeight="1" outlineLevel="1">
      <c r="A180" s="200" t="s">
        <v>469</v>
      </c>
      <c r="B180" s="269"/>
      <c r="C180" s="304"/>
      <c r="D180" s="305"/>
      <c r="E180" s="273"/>
      <c r="F180" s="292"/>
      <c r="G180" s="211"/>
      <c r="H180" s="67"/>
      <c r="I180" s="57"/>
      <c r="J180" s="57"/>
      <c r="K180" s="77"/>
      <c r="L180" s="68"/>
      <c r="M180" s="61"/>
      <c r="N180" s="68"/>
      <c r="O180" s="86"/>
      <c r="P180" s="129">
        <v>179</v>
      </c>
      <c r="Q180" s="79"/>
      <c r="R180" s="150">
        <v>0</v>
      </c>
      <c r="S180" s="162">
        <v>0</v>
      </c>
      <c r="T180" s="253">
        <v>0</v>
      </c>
      <c r="U180" s="253"/>
      <c r="V180" s="253"/>
      <c r="W180" s="230">
        <f t="shared" ref="W180" si="123">(V180*X180)</f>
        <v>0</v>
      </c>
      <c r="X180" s="158"/>
      <c r="Y180" s="144">
        <f>IF(D180&lt;&gt;0,($C181*(1-$AB$1))-$D180,0)</f>
        <v>0</v>
      </c>
      <c r="Z180" s="145" t="str">
        <f>IFERROR(IF(C180&lt;&gt;"",$AA$1/(D176/100)*(C180/100),""),"")</f>
        <v/>
      </c>
      <c r="AA180" s="146" t="str">
        <f t="shared" ref="AA180:AA181" si="124">IFERROR($AC$1/(D180/100)*(C176/100),"")</f>
        <v/>
      </c>
      <c r="AB180" s="502"/>
      <c r="AC180" s="484"/>
      <c r="AD180" s="484"/>
      <c r="AE180" s="485"/>
      <c r="AF180" s="485"/>
      <c r="AG180" s="485"/>
      <c r="AH180" s="522"/>
      <c r="AI180" s="522"/>
      <c r="AJ180" s="523"/>
      <c r="AK180" s="523"/>
      <c r="AL180" s="523"/>
      <c r="AM180" s="523"/>
      <c r="AN180" s="523"/>
      <c r="AO180" s="523"/>
      <c r="AP180" s="523"/>
      <c r="AQ180" s="523"/>
      <c r="AR180" s="523"/>
      <c r="AS180" s="523"/>
      <c r="AT180" s="523"/>
      <c r="AU180" s="523"/>
      <c r="AV180" s="523"/>
      <c r="AW180" s="523"/>
      <c r="AX180" s="523"/>
      <c r="AY180" s="523"/>
      <c r="AZ180" s="523"/>
      <c r="BA180" s="523"/>
    </row>
    <row r="181" spans="1:53" ht="12.75" customHeight="1" outlineLevel="1">
      <c r="A181" s="185" t="s">
        <v>576</v>
      </c>
      <c r="B181" s="310"/>
      <c r="C181" s="311"/>
      <c r="D181" s="311"/>
      <c r="E181" s="310"/>
      <c r="F181" s="207"/>
      <c r="G181" s="214"/>
      <c r="H181" s="186"/>
      <c r="I181" s="187"/>
      <c r="J181" s="187"/>
      <c r="K181" s="199"/>
      <c r="L181" s="190"/>
      <c r="M181" s="189"/>
      <c r="N181" s="190"/>
      <c r="O181" s="191"/>
      <c r="P181" s="264">
        <v>180</v>
      </c>
      <c r="Q181" s="192"/>
      <c r="R181" s="193">
        <v>0</v>
      </c>
      <c r="S181" s="194">
        <v>0</v>
      </c>
      <c r="T181" s="254">
        <v>0</v>
      </c>
      <c r="U181" s="254"/>
      <c r="V181" s="254">
        <v>0</v>
      </c>
      <c r="W181" s="232">
        <f>V180*(C180/100)</f>
        <v>0</v>
      </c>
      <c r="X181" s="168"/>
      <c r="Y181" s="180" t="str">
        <f>IFERROR(INT(#REF!/(F180)),"")</f>
        <v/>
      </c>
      <c r="Z181" s="181" t="str">
        <f>IFERROR(IF(C181&lt;&gt;"",$AA$1/(D177/100)*(C181/100),""),"")</f>
        <v/>
      </c>
      <c r="AA181" s="182" t="str">
        <f t="shared" si="124"/>
        <v/>
      </c>
      <c r="AB181" s="503"/>
      <c r="AC181" s="486"/>
      <c r="AD181" s="486"/>
      <c r="AE181" s="487"/>
      <c r="AF181" s="487"/>
      <c r="AG181" s="487"/>
      <c r="AH181" s="522"/>
      <c r="AI181" s="522"/>
      <c r="AJ181" s="523"/>
      <c r="AK181" s="523"/>
      <c r="AL181" s="523"/>
      <c r="AM181" s="523"/>
      <c r="AN181" s="523"/>
      <c r="AO181" s="523"/>
      <c r="AP181" s="523"/>
      <c r="AQ181" s="523"/>
      <c r="AR181" s="523"/>
      <c r="AS181" s="523"/>
      <c r="AT181" s="523"/>
      <c r="AU181" s="523"/>
      <c r="AV181" s="523"/>
      <c r="AW181" s="523"/>
      <c r="AX181" s="523"/>
      <c r="AY181" s="523"/>
      <c r="AZ181" s="523"/>
      <c r="BA181" s="523"/>
    </row>
    <row r="182" spans="1:53" ht="12.75" customHeight="1" outlineLevel="1">
      <c r="A182" s="201" t="s">
        <v>470</v>
      </c>
      <c r="B182" s="269"/>
      <c r="C182" s="304"/>
      <c r="D182" s="305"/>
      <c r="E182" s="273"/>
      <c r="F182" s="291"/>
      <c r="G182" s="211"/>
      <c r="H182" s="66"/>
      <c r="I182" s="58"/>
      <c r="J182" s="58"/>
      <c r="K182" s="76"/>
      <c r="L182" s="69"/>
      <c r="M182" s="62"/>
      <c r="N182" s="69"/>
      <c r="O182" s="84"/>
      <c r="P182" s="129">
        <v>181</v>
      </c>
      <c r="Q182" s="80"/>
      <c r="R182" s="148">
        <v>0</v>
      </c>
      <c r="S182" s="160">
        <v>0</v>
      </c>
      <c r="T182" s="251">
        <v>0</v>
      </c>
      <c r="U182" s="251"/>
      <c r="V182" s="251"/>
      <c r="W182" s="227">
        <f t="shared" ref="W182" si="125">(V182*X182)</f>
        <v>0</v>
      </c>
      <c r="X182" s="157"/>
      <c r="Y182" s="134">
        <f>IF(D182&lt;&gt;0,($C183*(1-$AB$1))-$D182,0)</f>
        <v>0</v>
      </c>
      <c r="Z182" s="135"/>
      <c r="AA182" s="136"/>
      <c r="AB182" s="502"/>
      <c r="AC182" s="484"/>
      <c r="AD182" s="484"/>
      <c r="AE182" s="485"/>
      <c r="AF182" s="485"/>
      <c r="AG182" s="485"/>
      <c r="AH182" s="522"/>
      <c r="AI182" s="522"/>
      <c r="AJ182" s="523"/>
      <c r="AK182" s="523"/>
      <c r="AL182" s="523"/>
      <c r="AM182" s="523"/>
      <c r="AN182" s="523"/>
      <c r="AO182" s="523"/>
      <c r="AP182" s="523"/>
      <c r="AQ182" s="523"/>
      <c r="AR182" s="523"/>
      <c r="AS182" s="523"/>
      <c r="AT182" s="523"/>
      <c r="AU182" s="523"/>
      <c r="AV182" s="523"/>
      <c r="AW182" s="523"/>
      <c r="AX182" s="523"/>
      <c r="AY182" s="523"/>
      <c r="AZ182" s="523"/>
      <c r="BA182" s="523"/>
    </row>
    <row r="183" spans="1:53" ht="12.75" customHeight="1" outlineLevel="1">
      <c r="A183" s="116" t="s">
        <v>577</v>
      </c>
      <c r="B183" s="268"/>
      <c r="C183" s="306"/>
      <c r="D183" s="306"/>
      <c r="E183" s="268"/>
      <c r="F183" s="206"/>
      <c r="G183" s="212"/>
      <c r="H183" s="65"/>
      <c r="I183" s="56"/>
      <c r="J183" s="56"/>
      <c r="K183" s="74"/>
      <c r="L183" s="63"/>
      <c r="M183" s="60"/>
      <c r="N183" s="63"/>
      <c r="O183" s="85"/>
      <c r="P183" s="130">
        <v>182</v>
      </c>
      <c r="Q183" s="78"/>
      <c r="R183" s="147">
        <v>0</v>
      </c>
      <c r="S183" s="161">
        <v>0</v>
      </c>
      <c r="T183" s="252">
        <v>0</v>
      </c>
      <c r="U183" s="252"/>
      <c r="V183" s="252">
        <v>0</v>
      </c>
      <c r="W183" s="115">
        <f>V182*(D182/100)</f>
        <v>0</v>
      </c>
      <c r="X183" s="156"/>
      <c r="Y183" s="123" t="str">
        <f>IFERROR(INT(#REF!/(F182)),"")</f>
        <v/>
      </c>
      <c r="Z183" s="137"/>
      <c r="AA183" s="138"/>
      <c r="AB183" s="503"/>
      <c r="AC183" s="486"/>
      <c r="AD183" s="486"/>
      <c r="AE183" s="487"/>
      <c r="AF183" s="487"/>
      <c r="AG183" s="487"/>
      <c r="AH183" s="522"/>
      <c r="AI183" s="522"/>
      <c r="AJ183" s="523"/>
      <c r="AK183" s="523"/>
      <c r="AL183" s="523"/>
      <c r="AM183" s="523"/>
      <c r="AN183" s="523"/>
      <c r="AO183" s="523"/>
      <c r="AP183" s="523"/>
      <c r="AQ183" s="523"/>
      <c r="AR183" s="523"/>
      <c r="AS183" s="523"/>
      <c r="AT183" s="523"/>
      <c r="AU183" s="523"/>
      <c r="AV183" s="523"/>
      <c r="AW183" s="523"/>
      <c r="AX183" s="523"/>
      <c r="AY183" s="523"/>
      <c r="AZ183" s="523"/>
      <c r="BA183" s="523"/>
    </row>
    <row r="184" spans="1:53" ht="12.75" customHeight="1" outlineLevel="1">
      <c r="A184" s="200" t="s">
        <v>471</v>
      </c>
      <c r="B184" s="269"/>
      <c r="C184" s="304"/>
      <c r="D184" s="305"/>
      <c r="E184" s="273"/>
      <c r="F184" s="291"/>
      <c r="G184" s="211"/>
      <c r="H184" s="67"/>
      <c r="I184" s="57"/>
      <c r="J184" s="57"/>
      <c r="K184" s="77"/>
      <c r="L184" s="68"/>
      <c r="M184" s="61"/>
      <c r="N184" s="68"/>
      <c r="O184" s="86"/>
      <c r="P184" s="129">
        <v>183</v>
      </c>
      <c r="Q184" s="79"/>
      <c r="R184" s="150">
        <v>0</v>
      </c>
      <c r="S184" s="162">
        <v>0</v>
      </c>
      <c r="T184" s="253">
        <v>0</v>
      </c>
      <c r="U184" s="253"/>
      <c r="V184" s="253"/>
      <c r="W184" s="228">
        <f t="shared" ref="W184" si="126">(V184*X184)</f>
        <v>0</v>
      </c>
      <c r="X184" s="159"/>
      <c r="Y184" s="139">
        <f>IF(D184&lt;&gt;0,($C185*(1-$AB$1))-$D184,0)</f>
        <v>0</v>
      </c>
      <c r="Z184" s="140" t="str">
        <f>IFERROR(IF(C184&lt;&gt;"",$AA$1/(D182/100)*(C184/100),""),"")</f>
        <v/>
      </c>
      <c r="AA184" s="141" t="str">
        <f t="shared" ref="AA184:AA185" si="127">IFERROR($AC$1/(D184/100)*(C182/100),"")</f>
        <v/>
      </c>
      <c r="AB184" s="502"/>
      <c r="AC184" s="484"/>
      <c r="AD184" s="484"/>
      <c r="AE184" s="485"/>
      <c r="AF184" s="485"/>
      <c r="AG184" s="485"/>
      <c r="AH184" s="522"/>
      <c r="AI184" s="522"/>
      <c r="AJ184" s="523"/>
      <c r="AK184" s="523"/>
      <c r="AL184" s="523"/>
      <c r="AM184" s="523"/>
      <c r="AN184" s="523"/>
      <c r="AO184" s="523"/>
      <c r="AP184" s="523"/>
      <c r="AQ184" s="523"/>
      <c r="AR184" s="523"/>
      <c r="AS184" s="523"/>
      <c r="AT184" s="523"/>
      <c r="AU184" s="523"/>
      <c r="AV184" s="523"/>
      <c r="AW184" s="523"/>
      <c r="AX184" s="523"/>
      <c r="AY184" s="523"/>
      <c r="AZ184" s="523"/>
      <c r="BA184" s="523"/>
    </row>
    <row r="185" spans="1:53" ht="12.75" customHeight="1" outlineLevel="1">
      <c r="A185" s="116" t="s">
        <v>578</v>
      </c>
      <c r="B185" s="268"/>
      <c r="C185" s="306"/>
      <c r="D185" s="306"/>
      <c r="E185" s="268"/>
      <c r="F185" s="206"/>
      <c r="G185" s="293"/>
      <c r="H185" s="65"/>
      <c r="I185" s="56"/>
      <c r="J185" s="56"/>
      <c r="K185" s="74"/>
      <c r="L185" s="63"/>
      <c r="M185" s="60"/>
      <c r="N185" s="63"/>
      <c r="O185" s="85"/>
      <c r="P185" s="130">
        <v>184</v>
      </c>
      <c r="Q185" s="78"/>
      <c r="R185" s="147">
        <v>0</v>
      </c>
      <c r="S185" s="161">
        <v>0</v>
      </c>
      <c r="T185" s="252">
        <v>0</v>
      </c>
      <c r="U185" s="252"/>
      <c r="V185" s="252">
        <v>0</v>
      </c>
      <c r="W185" s="229">
        <f>V184*(F184/100)</f>
        <v>0</v>
      </c>
      <c r="X185" s="156"/>
      <c r="Y185" s="124" t="str">
        <f>IFERROR(INT(#REF!/(F184/100)),"")</f>
        <v/>
      </c>
      <c r="Z185" s="142" t="str">
        <f>IFERROR(IF(C185&lt;&gt;"",$AA$1/(D181/100)*(C185/100),""),"")</f>
        <v/>
      </c>
      <c r="AA185" s="143" t="str">
        <f t="shared" si="127"/>
        <v/>
      </c>
      <c r="AB185" s="503"/>
      <c r="AC185" s="486"/>
      <c r="AD185" s="486"/>
      <c r="AE185" s="487"/>
      <c r="AF185" s="487"/>
      <c r="AG185" s="487"/>
      <c r="AH185" s="522"/>
      <c r="AI185" s="522"/>
      <c r="AJ185" s="523"/>
      <c r="AK185" s="523"/>
      <c r="AL185" s="523"/>
      <c r="AM185" s="523"/>
      <c r="AN185" s="523"/>
      <c r="AO185" s="523"/>
      <c r="AP185" s="523"/>
      <c r="AQ185" s="523"/>
      <c r="AR185" s="523"/>
      <c r="AS185" s="523"/>
      <c r="AT185" s="523"/>
      <c r="AU185" s="523"/>
      <c r="AV185" s="523"/>
      <c r="AW185" s="523"/>
      <c r="AX185" s="523"/>
      <c r="AY185" s="523"/>
      <c r="AZ185" s="523"/>
      <c r="BA185" s="523"/>
    </row>
    <row r="186" spans="1:53" ht="12.75" customHeight="1" outlineLevel="1">
      <c r="A186" s="200" t="s">
        <v>472</v>
      </c>
      <c r="B186" s="269"/>
      <c r="C186" s="304"/>
      <c r="D186" s="305"/>
      <c r="E186" s="273"/>
      <c r="F186" s="292"/>
      <c r="G186" s="211"/>
      <c r="H186" s="67"/>
      <c r="I186" s="57"/>
      <c r="J186" s="57"/>
      <c r="K186" s="77"/>
      <c r="L186" s="68"/>
      <c r="M186" s="61"/>
      <c r="N186" s="68"/>
      <c r="O186" s="86"/>
      <c r="P186" s="129">
        <v>185</v>
      </c>
      <c r="Q186" s="79"/>
      <c r="R186" s="150">
        <v>0</v>
      </c>
      <c r="S186" s="162">
        <v>0</v>
      </c>
      <c r="T186" s="253">
        <v>0</v>
      </c>
      <c r="U186" s="253"/>
      <c r="V186" s="253"/>
      <c r="W186" s="230">
        <f t="shared" ref="W186" si="128">(V186*X186)</f>
        <v>0</v>
      </c>
      <c r="X186" s="158"/>
      <c r="Y186" s="144">
        <f>IF(D186&lt;&gt;0,($C187*(1-$AB$1))-$D186,0)</f>
        <v>0</v>
      </c>
      <c r="Z186" s="145" t="str">
        <f>IFERROR(IF(C186&lt;&gt;"",$AA$1/(D182/100)*(C186/100),""),"")</f>
        <v/>
      </c>
      <c r="AA186" s="146" t="str">
        <f t="shared" ref="AA186:AA187" si="129">IFERROR($AC$1/(D186/100)*(C182/100),"")</f>
        <v/>
      </c>
      <c r="AB186" s="502"/>
      <c r="AC186" s="484"/>
      <c r="AD186" s="484"/>
      <c r="AE186" s="485"/>
      <c r="AF186" s="485"/>
      <c r="AG186" s="485"/>
      <c r="AH186" s="522"/>
      <c r="AI186" s="522"/>
      <c r="AJ186" s="523"/>
      <c r="AK186" s="523"/>
      <c r="AL186" s="523"/>
      <c r="AM186" s="523"/>
      <c r="AN186" s="523"/>
      <c r="AO186" s="523"/>
      <c r="AP186" s="523"/>
      <c r="AQ186" s="523"/>
      <c r="AR186" s="523"/>
      <c r="AS186" s="523"/>
      <c r="AT186" s="523"/>
      <c r="AU186" s="523"/>
      <c r="AV186" s="523"/>
      <c r="AW186" s="523"/>
      <c r="AX186" s="523"/>
      <c r="AY186" s="523"/>
      <c r="AZ186" s="523"/>
      <c r="BA186" s="523"/>
    </row>
    <row r="187" spans="1:53" ht="12.75" customHeight="1" outlineLevel="1">
      <c r="A187" s="185" t="s">
        <v>579</v>
      </c>
      <c r="B187" s="310"/>
      <c r="C187" s="311"/>
      <c r="D187" s="311"/>
      <c r="E187" s="310"/>
      <c r="F187" s="207"/>
      <c r="G187" s="214"/>
      <c r="H187" s="186"/>
      <c r="I187" s="187"/>
      <c r="J187" s="187"/>
      <c r="K187" s="199"/>
      <c r="L187" s="190"/>
      <c r="M187" s="189"/>
      <c r="N187" s="190"/>
      <c r="O187" s="191"/>
      <c r="P187" s="264">
        <v>186</v>
      </c>
      <c r="Q187" s="192"/>
      <c r="R187" s="193">
        <v>0</v>
      </c>
      <c r="S187" s="194">
        <v>0</v>
      </c>
      <c r="T187" s="254">
        <v>0</v>
      </c>
      <c r="U187" s="254"/>
      <c r="V187" s="254">
        <v>0</v>
      </c>
      <c r="W187" s="232">
        <f>V186*(C186/100)</f>
        <v>0</v>
      </c>
      <c r="X187" s="168"/>
      <c r="Y187" s="180" t="str">
        <f>IFERROR(INT(#REF!/(F186)),"")</f>
        <v/>
      </c>
      <c r="Z187" s="181" t="str">
        <f>IFERROR(IF(C187&lt;&gt;"",$AA$1/(D183/100)*(C187/100),""),"")</f>
        <v/>
      </c>
      <c r="AA187" s="182" t="str">
        <f t="shared" si="129"/>
        <v/>
      </c>
      <c r="AB187" s="503"/>
      <c r="AC187" s="486"/>
      <c r="AD187" s="486"/>
      <c r="AE187" s="487"/>
      <c r="AF187" s="487"/>
      <c r="AG187" s="487"/>
      <c r="AH187" s="522"/>
      <c r="AI187" s="522"/>
      <c r="AJ187" s="523"/>
      <c r="AK187" s="523"/>
      <c r="AL187" s="523"/>
      <c r="AM187" s="523"/>
      <c r="AN187" s="523"/>
      <c r="AO187" s="523"/>
      <c r="AP187" s="523"/>
      <c r="AQ187" s="523"/>
      <c r="AR187" s="523"/>
      <c r="AS187" s="523"/>
      <c r="AT187" s="523"/>
      <c r="AU187" s="523"/>
      <c r="AV187" s="523"/>
      <c r="AW187" s="523"/>
      <c r="AX187" s="523"/>
      <c r="AY187" s="523"/>
      <c r="AZ187" s="523"/>
      <c r="BA187" s="523"/>
    </row>
    <row r="188" spans="1:53" ht="12.75" customHeight="1" outlineLevel="1">
      <c r="A188" s="201" t="s">
        <v>473</v>
      </c>
      <c r="B188" s="269"/>
      <c r="C188" s="304"/>
      <c r="D188" s="305"/>
      <c r="E188" s="273"/>
      <c r="F188" s="291"/>
      <c r="G188" s="211"/>
      <c r="H188" s="66"/>
      <c r="I188" s="58"/>
      <c r="J188" s="58"/>
      <c r="K188" s="76"/>
      <c r="L188" s="69"/>
      <c r="M188" s="62"/>
      <c r="N188" s="69"/>
      <c r="O188" s="84"/>
      <c r="P188" s="129">
        <v>187</v>
      </c>
      <c r="Q188" s="80"/>
      <c r="R188" s="148">
        <v>0</v>
      </c>
      <c r="S188" s="160">
        <v>0</v>
      </c>
      <c r="T188" s="251">
        <v>0</v>
      </c>
      <c r="U188" s="251"/>
      <c r="V188" s="251"/>
      <c r="W188" s="227">
        <f t="shared" ref="W188" si="130">(V188*X188)</f>
        <v>0</v>
      </c>
      <c r="X188" s="157"/>
      <c r="Y188" s="134">
        <f>IF(D188&lt;&gt;0,($C189*(1-$AB$1))-$D188,0)</f>
        <v>0</v>
      </c>
      <c r="Z188" s="135"/>
      <c r="AA188" s="136"/>
      <c r="AB188" s="502"/>
      <c r="AC188" s="484"/>
      <c r="AD188" s="484"/>
      <c r="AE188" s="485"/>
      <c r="AF188" s="485"/>
      <c r="AG188" s="485"/>
      <c r="AH188" s="522"/>
      <c r="AI188" s="522"/>
      <c r="AJ188" s="523"/>
      <c r="AK188" s="523"/>
      <c r="AL188" s="523"/>
      <c r="AM188" s="523"/>
      <c r="AN188" s="523"/>
      <c r="AO188" s="523"/>
      <c r="AP188" s="523"/>
      <c r="AQ188" s="523"/>
      <c r="AR188" s="523"/>
      <c r="AS188" s="523"/>
      <c r="AT188" s="523"/>
      <c r="AU188" s="523"/>
      <c r="AV188" s="523"/>
      <c r="AW188" s="523"/>
      <c r="AX188" s="523"/>
      <c r="AY188" s="523"/>
      <c r="AZ188" s="523"/>
      <c r="BA188" s="523"/>
    </row>
    <row r="189" spans="1:53" ht="12.75" customHeight="1" outlineLevel="1">
      <c r="A189" s="116" t="s">
        <v>580</v>
      </c>
      <c r="B189" s="268"/>
      <c r="C189" s="306"/>
      <c r="D189" s="306"/>
      <c r="E189" s="268"/>
      <c r="F189" s="206"/>
      <c r="G189" s="212"/>
      <c r="H189" s="65"/>
      <c r="I189" s="56"/>
      <c r="J189" s="56"/>
      <c r="K189" s="74"/>
      <c r="L189" s="63"/>
      <c r="M189" s="60"/>
      <c r="N189" s="63"/>
      <c r="O189" s="85"/>
      <c r="P189" s="130">
        <v>188</v>
      </c>
      <c r="Q189" s="78"/>
      <c r="R189" s="147">
        <v>0</v>
      </c>
      <c r="S189" s="161">
        <v>0</v>
      </c>
      <c r="T189" s="252">
        <v>0</v>
      </c>
      <c r="U189" s="252"/>
      <c r="V189" s="252">
        <v>0</v>
      </c>
      <c r="W189" s="115">
        <f>V188*(D188/100)</f>
        <v>0</v>
      </c>
      <c r="X189" s="156"/>
      <c r="Y189" s="123" t="str">
        <f>IFERROR(INT(#REF!/(F188)),"")</f>
        <v/>
      </c>
      <c r="Z189" s="137"/>
      <c r="AA189" s="138"/>
      <c r="AB189" s="503"/>
      <c r="AC189" s="486"/>
      <c r="AD189" s="486"/>
      <c r="AE189" s="487"/>
      <c r="AF189" s="487"/>
      <c r="AG189" s="487"/>
      <c r="AH189" s="522"/>
      <c r="AI189" s="522"/>
      <c r="AJ189" s="523"/>
      <c r="AK189" s="523"/>
      <c r="AL189" s="523"/>
      <c r="AM189" s="523"/>
      <c r="AN189" s="523"/>
      <c r="AO189" s="523"/>
      <c r="AP189" s="523"/>
      <c r="AQ189" s="523"/>
      <c r="AR189" s="523"/>
      <c r="AS189" s="523"/>
      <c r="AT189" s="523"/>
      <c r="AU189" s="523"/>
      <c r="AV189" s="523"/>
      <c r="AW189" s="523"/>
      <c r="AX189" s="523"/>
      <c r="AY189" s="523"/>
      <c r="AZ189" s="523"/>
      <c r="BA189" s="523"/>
    </row>
    <row r="190" spans="1:53" ht="12.75" customHeight="1" outlineLevel="1">
      <c r="A190" s="200" t="s">
        <v>474</v>
      </c>
      <c r="B190" s="269"/>
      <c r="C190" s="304"/>
      <c r="D190" s="305"/>
      <c r="E190" s="273"/>
      <c r="F190" s="291"/>
      <c r="G190" s="211"/>
      <c r="H190" s="67"/>
      <c r="I190" s="57"/>
      <c r="J190" s="57"/>
      <c r="K190" s="77"/>
      <c r="L190" s="68"/>
      <c r="M190" s="61"/>
      <c r="N190" s="68"/>
      <c r="O190" s="86"/>
      <c r="P190" s="129">
        <v>189</v>
      </c>
      <c r="Q190" s="79"/>
      <c r="R190" s="150">
        <v>0</v>
      </c>
      <c r="S190" s="162">
        <v>0</v>
      </c>
      <c r="T190" s="253">
        <v>0</v>
      </c>
      <c r="U190" s="253"/>
      <c r="V190" s="253"/>
      <c r="W190" s="228">
        <f t="shared" ref="W190" si="131">(V190*X190)</f>
        <v>0</v>
      </c>
      <c r="X190" s="159"/>
      <c r="Y190" s="139">
        <f>IF(D190&lt;&gt;0,($C191*(1-$AB$1))-$D190,0)</f>
        <v>0</v>
      </c>
      <c r="Z190" s="140" t="str">
        <f>IFERROR(IF(C190&lt;&gt;"",$AA$1/(D188/100)*(C190/100),""),"")</f>
        <v/>
      </c>
      <c r="AA190" s="141" t="str">
        <f t="shared" ref="AA190:AA191" si="132">IFERROR($AC$1/(D190/100)*(C188/100),"")</f>
        <v/>
      </c>
      <c r="AB190" s="502"/>
      <c r="AC190" s="484"/>
      <c r="AD190" s="484"/>
      <c r="AE190" s="485"/>
      <c r="AF190" s="485"/>
      <c r="AG190" s="485"/>
      <c r="AH190" s="522"/>
      <c r="AI190" s="522"/>
      <c r="AJ190" s="523"/>
      <c r="AK190" s="523"/>
      <c r="AL190" s="523"/>
      <c r="AM190" s="523"/>
      <c r="AN190" s="523"/>
      <c r="AO190" s="523"/>
      <c r="AP190" s="523"/>
      <c r="AQ190" s="523"/>
      <c r="AR190" s="523"/>
      <c r="AS190" s="523"/>
      <c r="AT190" s="523"/>
      <c r="AU190" s="523"/>
      <c r="AV190" s="523"/>
      <c r="AW190" s="523"/>
      <c r="AX190" s="523"/>
      <c r="AY190" s="523"/>
      <c r="AZ190" s="523"/>
      <c r="BA190" s="523"/>
    </row>
    <row r="191" spans="1:53" ht="12.75" customHeight="1" outlineLevel="1">
      <c r="A191" s="116" t="s">
        <v>581</v>
      </c>
      <c r="B191" s="268"/>
      <c r="C191" s="306"/>
      <c r="D191" s="306"/>
      <c r="E191" s="268"/>
      <c r="F191" s="206"/>
      <c r="G191" s="293"/>
      <c r="H191" s="65"/>
      <c r="I191" s="56"/>
      <c r="J191" s="56"/>
      <c r="K191" s="74"/>
      <c r="L191" s="63"/>
      <c r="M191" s="60"/>
      <c r="N191" s="63"/>
      <c r="O191" s="85"/>
      <c r="P191" s="130">
        <v>190</v>
      </c>
      <c r="Q191" s="78"/>
      <c r="R191" s="147">
        <v>0</v>
      </c>
      <c r="S191" s="161">
        <v>0</v>
      </c>
      <c r="T191" s="252">
        <v>0</v>
      </c>
      <c r="U191" s="252"/>
      <c r="V191" s="252">
        <v>0</v>
      </c>
      <c r="W191" s="229">
        <f>V190*(F190/100)</f>
        <v>0</v>
      </c>
      <c r="X191" s="156"/>
      <c r="Y191" s="124" t="str">
        <f>IFERROR(INT(#REF!/(F190/100)),"")</f>
        <v/>
      </c>
      <c r="Z191" s="142" t="str">
        <f>IFERROR(IF(C191&lt;&gt;"",$AA$1/(D187/100)*(C191/100),""),"")</f>
        <v/>
      </c>
      <c r="AA191" s="143" t="str">
        <f t="shared" si="132"/>
        <v/>
      </c>
      <c r="AB191" s="503"/>
      <c r="AC191" s="486"/>
      <c r="AD191" s="486"/>
      <c r="AE191" s="487"/>
      <c r="AF191" s="487"/>
      <c r="AG191" s="487"/>
      <c r="AH191" s="522"/>
      <c r="AI191" s="522"/>
      <c r="AJ191" s="523"/>
      <c r="AK191" s="523"/>
      <c r="AL191" s="523"/>
      <c r="AM191" s="523"/>
      <c r="AN191" s="523"/>
      <c r="AO191" s="523"/>
      <c r="AP191" s="523"/>
      <c r="AQ191" s="523"/>
      <c r="AR191" s="523"/>
      <c r="AS191" s="523"/>
      <c r="AT191" s="523"/>
      <c r="AU191" s="523"/>
      <c r="AV191" s="523"/>
      <c r="AW191" s="523"/>
      <c r="AX191" s="523"/>
      <c r="AY191" s="523"/>
      <c r="AZ191" s="523"/>
      <c r="BA191" s="523"/>
    </row>
    <row r="192" spans="1:53" ht="12.75" customHeight="1" outlineLevel="1">
      <c r="A192" s="200" t="s">
        <v>475</v>
      </c>
      <c r="B192" s="269"/>
      <c r="C192" s="304"/>
      <c r="D192" s="305"/>
      <c r="E192" s="273"/>
      <c r="F192" s="292"/>
      <c r="G192" s="211"/>
      <c r="H192" s="67"/>
      <c r="I192" s="57"/>
      <c r="J192" s="57"/>
      <c r="K192" s="77"/>
      <c r="L192" s="68"/>
      <c r="M192" s="61"/>
      <c r="N192" s="68"/>
      <c r="O192" s="86"/>
      <c r="P192" s="129">
        <v>191</v>
      </c>
      <c r="Q192" s="79"/>
      <c r="R192" s="150">
        <v>0</v>
      </c>
      <c r="S192" s="162">
        <v>0</v>
      </c>
      <c r="T192" s="253">
        <v>0</v>
      </c>
      <c r="U192" s="253"/>
      <c r="V192" s="253"/>
      <c r="W192" s="230">
        <f t="shared" ref="W192" si="133">(V192*X192)</f>
        <v>0</v>
      </c>
      <c r="X192" s="158"/>
      <c r="Y192" s="144">
        <f>IF(D192&lt;&gt;0,($C193*(1-$AB$1))-$D192,0)</f>
        <v>0</v>
      </c>
      <c r="Z192" s="145" t="str">
        <f>IFERROR(IF(C192&lt;&gt;"",$AA$1/(D188/100)*(C192/100),""),"")</f>
        <v/>
      </c>
      <c r="AA192" s="146" t="str">
        <f t="shared" ref="AA192:AA193" si="134">IFERROR($AC$1/(D192/100)*(C188/100),"")</f>
        <v/>
      </c>
      <c r="AB192" s="502"/>
      <c r="AC192" s="484"/>
      <c r="AD192" s="484"/>
      <c r="AE192" s="485"/>
      <c r="AF192" s="485"/>
      <c r="AG192" s="485"/>
      <c r="AH192" s="522"/>
      <c r="AI192" s="522"/>
      <c r="AJ192" s="523"/>
      <c r="AK192" s="523"/>
      <c r="AL192" s="523"/>
      <c r="AM192" s="523"/>
      <c r="AN192" s="523"/>
      <c r="AO192" s="523"/>
      <c r="AP192" s="523"/>
      <c r="AQ192" s="523"/>
      <c r="AR192" s="523"/>
      <c r="AS192" s="523"/>
      <c r="AT192" s="523"/>
      <c r="AU192" s="523"/>
      <c r="AV192" s="523"/>
      <c r="AW192" s="523"/>
      <c r="AX192" s="523"/>
      <c r="AY192" s="523"/>
      <c r="AZ192" s="523"/>
      <c r="BA192" s="523"/>
    </row>
    <row r="193" spans="1:53" ht="12.75" customHeight="1" outlineLevel="1">
      <c r="A193" s="185" t="s">
        <v>582</v>
      </c>
      <c r="B193" s="310"/>
      <c r="C193" s="311"/>
      <c r="D193" s="311"/>
      <c r="E193" s="310"/>
      <c r="F193" s="207"/>
      <c r="G193" s="214"/>
      <c r="H193" s="186"/>
      <c r="I193" s="187"/>
      <c r="J193" s="187"/>
      <c r="K193" s="199"/>
      <c r="L193" s="190"/>
      <c r="M193" s="189"/>
      <c r="N193" s="190"/>
      <c r="O193" s="191"/>
      <c r="P193" s="264">
        <v>192</v>
      </c>
      <c r="Q193" s="192"/>
      <c r="R193" s="193">
        <v>0</v>
      </c>
      <c r="S193" s="194">
        <v>0</v>
      </c>
      <c r="T193" s="254">
        <v>0</v>
      </c>
      <c r="U193" s="254"/>
      <c r="V193" s="254">
        <v>0</v>
      </c>
      <c r="W193" s="232">
        <f>V192*(C192/100)</f>
        <v>0</v>
      </c>
      <c r="X193" s="168"/>
      <c r="Y193" s="180" t="str">
        <f>IFERROR(INT(#REF!/(F192)),"")</f>
        <v/>
      </c>
      <c r="Z193" s="181" t="str">
        <f>IFERROR(IF(C193&lt;&gt;"",$AA$1/(D189/100)*(C193/100),""),"")</f>
        <v/>
      </c>
      <c r="AA193" s="182" t="str">
        <f t="shared" si="134"/>
        <v/>
      </c>
      <c r="AB193" s="503"/>
      <c r="AC193" s="486"/>
      <c r="AD193" s="486"/>
      <c r="AE193" s="487"/>
      <c r="AF193" s="487"/>
      <c r="AG193" s="487"/>
      <c r="AH193" s="522"/>
      <c r="AI193" s="522"/>
      <c r="AJ193" s="523"/>
      <c r="AK193" s="523"/>
      <c r="AL193" s="523"/>
      <c r="AM193" s="523"/>
      <c r="AN193" s="523"/>
      <c r="AO193" s="523"/>
      <c r="AP193" s="523"/>
      <c r="AQ193" s="523"/>
      <c r="AR193" s="523"/>
      <c r="AS193" s="523"/>
      <c r="AT193" s="523"/>
      <c r="AU193" s="523"/>
      <c r="AV193" s="523"/>
      <c r="AW193" s="523"/>
      <c r="AX193" s="523"/>
      <c r="AY193" s="523"/>
      <c r="AZ193" s="523"/>
      <c r="BA193" s="523"/>
    </row>
    <row r="194" spans="1:53" ht="12.75" customHeight="1" outlineLevel="1">
      <c r="A194" s="201" t="s">
        <v>476</v>
      </c>
      <c r="B194" s="269"/>
      <c r="C194" s="304"/>
      <c r="D194" s="305"/>
      <c r="E194" s="273"/>
      <c r="F194" s="291"/>
      <c r="G194" s="211"/>
      <c r="H194" s="66"/>
      <c r="I194" s="58"/>
      <c r="J194" s="58"/>
      <c r="K194" s="76"/>
      <c r="L194" s="69"/>
      <c r="M194" s="62"/>
      <c r="N194" s="69"/>
      <c r="O194" s="84"/>
      <c r="P194" s="129">
        <v>193</v>
      </c>
      <c r="Q194" s="80"/>
      <c r="R194" s="148">
        <v>0</v>
      </c>
      <c r="S194" s="160">
        <v>0</v>
      </c>
      <c r="T194" s="251">
        <v>0</v>
      </c>
      <c r="U194" s="251"/>
      <c r="V194" s="251"/>
      <c r="W194" s="227">
        <f t="shared" ref="W194" si="135">(V194*X194)</f>
        <v>0</v>
      </c>
      <c r="X194" s="157"/>
      <c r="Y194" s="134">
        <f>IF(D194&lt;&gt;0,($C195*(1-$AB$1))-$D194,0)</f>
        <v>0</v>
      </c>
      <c r="Z194" s="135"/>
      <c r="AA194" s="136"/>
      <c r="AB194" s="502"/>
      <c r="AC194" s="484"/>
      <c r="AD194" s="484"/>
      <c r="AE194" s="485"/>
      <c r="AF194" s="485"/>
      <c r="AG194" s="485"/>
      <c r="AH194" s="522"/>
      <c r="AI194" s="522"/>
      <c r="AJ194" s="523"/>
      <c r="AK194" s="523"/>
      <c r="AL194" s="523"/>
      <c r="AM194" s="523"/>
      <c r="AN194" s="523"/>
      <c r="AO194" s="523"/>
      <c r="AP194" s="523"/>
      <c r="AQ194" s="523"/>
      <c r="AR194" s="523"/>
      <c r="AS194" s="523"/>
      <c r="AT194" s="523"/>
      <c r="AU194" s="523"/>
      <c r="AV194" s="523"/>
      <c r="AW194" s="523"/>
      <c r="AX194" s="523"/>
      <c r="AY194" s="523"/>
      <c r="AZ194" s="523"/>
      <c r="BA194" s="523"/>
    </row>
    <row r="195" spans="1:53" ht="12.75" customHeight="1" outlineLevel="1">
      <c r="A195" s="116" t="s">
        <v>583</v>
      </c>
      <c r="B195" s="268"/>
      <c r="C195" s="306"/>
      <c r="D195" s="306"/>
      <c r="E195" s="268"/>
      <c r="F195" s="206"/>
      <c r="G195" s="212"/>
      <c r="H195" s="65"/>
      <c r="I195" s="56"/>
      <c r="J195" s="56"/>
      <c r="K195" s="74"/>
      <c r="L195" s="63"/>
      <c r="M195" s="60"/>
      <c r="N195" s="63"/>
      <c r="O195" s="85"/>
      <c r="P195" s="130">
        <v>194</v>
      </c>
      <c r="Q195" s="78"/>
      <c r="R195" s="147">
        <v>0</v>
      </c>
      <c r="S195" s="161">
        <v>0</v>
      </c>
      <c r="T195" s="252">
        <v>0</v>
      </c>
      <c r="U195" s="252"/>
      <c r="V195" s="252">
        <v>0</v>
      </c>
      <c r="W195" s="115">
        <f>V194*(D194/100)</f>
        <v>0</v>
      </c>
      <c r="X195" s="156"/>
      <c r="Y195" s="123" t="str">
        <f>IFERROR(INT(#REF!/(F194)),"")</f>
        <v/>
      </c>
      <c r="Z195" s="137"/>
      <c r="AA195" s="138"/>
      <c r="AB195" s="503"/>
      <c r="AC195" s="486"/>
      <c r="AD195" s="486"/>
      <c r="AE195" s="487"/>
      <c r="AF195" s="487"/>
      <c r="AG195" s="487"/>
      <c r="AH195" s="522"/>
      <c r="AI195" s="522"/>
      <c r="AJ195" s="523"/>
      <c r="AK195" s="523"/>
      <c r="AL195" s="523"/>
      <c r="AM195" s="523"/>
      <c r="AN195" s="523"/>
      <c r="AO195" s="523"/>
      <c r="AP195" s="523"/>
      <c r="AQ195" s="523"/>
      <c r="AR195" s="523"/>
      <c r="AS195" s="523"/>
      <c r="AT195" s="523"/>
      <c r="AU195" s="523"/>
      <c r="AV195" s="523"/>
      <c r="AW195" s="523"/>
      <c r="AX195" s="523"/>
      <c r="AY195" s="523"/>
      <c r="AZ195" s="523"/>
      <c r="BA195" s="523"/>
    </row>
    <row r="196" spans="1:53" ht="12.75" customHeight="1" outlineLevel="1">
      <c r="A196" s="200" t="s">
        <v>478</v>
      </c>
      <c r="B196" s="269"/>
      <c r="C196" s="304"/>
      <c r="D196" s="305"/>
      <c r="E196" s="273"/>
      <c r="F196" s="291"/>
      <c r="G196" s="211"/>
      <c r="H196" s="67"/>
      <c r="I196" s="57"/>
      <c r="J196" s="57"/>
      <c r="K196" s="77"/>
      <c r="L196" s="68"/>
      <c r="M196" s="61"/>
      <c r="N196" s="68"/>
      <c r="O196" s="86"/>
      <c r="P196" s="129">
        <v>195</v>
      </c>
      <c r="Q196" s="79"/>
      <c r="R196" s="150">
        <v>0</v>
      </c>
      <c r="S196" s="162">
        <v>0</v>
      </c>
      <c r="T196" s="253">
        <v>0</v>
      </c>
      <c r="U196" s="253"/>
      <c r="V196" s="253"/>
      <c r="W196" s="228">
        <f t="shared" ref="W196" si="136">(V196*X196)</f>
        <v>0</v>
      </c>
      <c r="X196" s="159"/>
      <c r="Y196" s="139">
        <f>IF(D196&lt;&gt;0,($C197*(1-$AB$1))-$D196,0)</f>
        <v>0</v>
      </c>
      <c r="Z196" s="140" t="str">
        <f>IFERROR(IF(C196&lt;&gt;"",$AA$1/(D194/100)*(C196/100),""),"")</f>
        <v/>
      </c>
      <c r="AA196" s="141" t="str">
        <f t="shared" ref="AA196:AA197" si="137">IFERROR($AC$1/(D196/100)*(C194/100),"")</f>
        <v/>
      </c>
      <c r="AB196" s="502"/>
      <c r="AC196" s="484"/>
      <c r="AD196" s="484"/>
      <c r="AE196" s="485"/>
      <c r="AF196" s="485"/>
      <c r="AG196" s="485"/>
      <c r="AH196" s="522"/>
      <c r="AI196" s="522"/>
      <c r="AJ196" s="523"/>
      <c r="AK196" s="523"/>
      <c r="AL196" s="523"/>
      <c r="AM196" s="523"/>
      <c r="AN196" s="523"/>
      <c r="AO196" s="523"/>
      <c r="AP196" s="523"/>
      <c r="AQ196" s="523"/>
      <c r="AR196" s="523"/>
      <c r="AS196" s="523"/>
      <c r="AT196" s="523"/>
      <c r="AU196" s="523"/>
      <c r="AV196" s="523"/>
      <c r="AW196" s="523"/>
      <c r="AX196" s="523"/>
      <c r="AY196" s="523"/>
      <c r="AZ196" s="523"/>
      <c r="BA196" s="523"/>
    </row>
    <row r="197" spans="1:53" ht="12.75" customHeight="1" outlineLevel="1">
      <c r="A197" s="116" t="s">
        <v>584</v>
      </c>
      <c r="B197" s="268"/>
      <c r="C197" s="306"/>
      <c r="D197" s="306"/>
      <c r="E197" s="268"/>
      <c r="F197" s="206"/>
      <c r="G197" s="293"/>
      <c r="H197" s="65"/>
      <c r="I197" s="56"/>
      <c r="J197" s="56"/>
      <c r="K197" s="74"/>
      <c r="L197" s="63"/>
      <c r="M197" s="60"/>
      <c r="N197" s="63"/>
      <c r="O197" s="85"/>
      <c r="P197" s="130">
        <v>196</v>
      </c>
      <c r="Q197" s="78"/>
      <c r="R197" s="147">
        <v>0</v>
      </c>
      <c r="S197" s="161">
        <v>0</v>
      </c>
      <c r="T197" s="252">
        <v>0</v>
      </c>
      <c r="U197" s="252"/>
      <c r="V197" s="252">
        <v>0</v>
      </c>
      <c r="W197" s="229">
        <f>V196*(F196/100)</f>
        <v>0</v>
      </c>
      <c r="X197" s="156"/>
      <c r="Y197" s="124" t="str">
        <f>IFERROR(INT(#REF!/(F196/100)),"")</f>
        <v/>
      </c>
      <c r="Z197" s="142" t="str">
        <f>IFERROR(IF(C197&lt;&gt;"",$AA$1/(D193/100)*(C197/100),""),"")</f>
        <v/>
      </c>
      <c r="AA197" s="143" t="str">
        <f t="shared" si="137"/>
        <v/>
      </c>
      <c r="AB197" s="503"/>
      <c r="AC197" s="486"/>
      <c r="AD197" s="486"/>
      <c r="AE197" s="487"/>
      <c r="AF197" s="487"/>
      <c r="AG197" s="487"/>
      <c r="AH197" s="522"/>
      <c r="AI197" s="522"/>
      <c r="AJ197" s="523"/>
      <c r="AK197" s="523"/>
      <c r="AL197" s="523"/>
      <c r="AM197" s="523"/>
      <c r="AN197" s="523"/>
      <c r="AO197" s="523"/>
      <c r="AP197" s="523"/>
      <c r="AQ197" s="523"/>
      <c r="AR197" s="523"/>
      <c r="AS197" s="523"/>
      <c r="AT197" s="523"/>
      <c r="AU197" s="523"/>
      <c r="AV197" s="523"/>
      <c r="AW197" s="523"/>
      <c r="AX197" s="523"/>
      <c r="AY197" s="523"/>
      <c r="AZ197" s="523"/>
      <c r="BA197" s="523"/>
    </row>
    <row r="198" spans="1:53" ht="12.75" customHeight="1" outlineLevel="1">
      <c r="A198" s="200" t="s">
        <v>477</v>
      </c>
      <c r="B198" s="269"/>
      <c r="C198" s="304"/>
      <c r="D198" s="305"/>
      <c r="E198" s="273"/>
      <c r="F198" s="292"/>
      <c r="G198" s="211"/>
      <c r="H198" s="67"/>
      <c r="I198" s="57"/>
      <c r="J198" s="57"/>
      <c r="K198" s="77"/>
      <c r="L198" s="68"/>
      <c r="M198" s="61"/>
      <c r="N198" s="68"/>
      <c r="O198" s="86"/>
      <c r="P198" s="129">
        <v>197</v>
      </c>
      <c r="Q198" s="79"/>
      <c r="R198" s="150">
        <v>0</v>
      </c>
      <c r="S198" s="162">
        <v>0</v>
      </c>
      <c r="T198" s="253">
        <v>0</v>
      </c>
      <c r="U198" s="253"/>
      <c r="V198" s="253"/>
      <c r="W198" s="230">
        <f t="shared" ref="W198" si="138">(V198*X198)</f>
        <v>0</v>
      </c>
      <c r="X198" s="158"/>
      <c r="Y198" s="144">
        <f>IF(D198&lt;&gt;0,($C199*(1-$AB$1))-$D198,0)</f>
        <v>0</v>
      </c>
      <c r="Z198" s="145" t="str">
        <f>IFERROR(IF(C198&lt;&gt;"",$AA$1/(D194/100)*(C198/100),""),"")</f>
        <v/>
      </c>
      <c r="AA198" s="146" t="str">
        <f t="shared" ref="AA198:AA199" si="139">IFERROR($AC$1/(D198/100)*(C194/100),"")</f>
        <v/>
      </c>
      <c r="AB198" s="502"/>
      <c r="AC198" s="484"/>
      <c r="AD198" s="484"/>
      <c r="AE198" s="485"/>
      <c r="AF198" s="485"/>
      <c r="AG198" s="485"/>
      <c r="AH198" s="522"/>
      <c r="AI198" s="522"/>
      <c r="AJ198" s="523"/>
      <c r="AK198" s="523"/>
      <c r="AL198" s="523"/>
      <c r="AM198" s="523"/>
      <c r="AN198" s="523"/>
      <c r="AO198" s="523"/>
      <c r="AP198" s="523"/>
      <c r="AQ198" s="523"/>
      <c r="AR198" s="523"/>
      <c r="AS198" s="523"/>
      <c r="AT198" s="523"/>
      <c r="AU198" s="523"/>
      <c r="AV198" s="523"/>
      <c r="AW198" s="523"/>
      <c r="AX198" s="523"/>
      <c r="AY198" s="523"/>
      <c r="AZ198" s="523"/>
      <c r="BA198" s="523"/>
    </row>
    <row r="199" spans="1:53" ht="12.75" customHeight="1" outlineLevel="1">
      <c r="A199" s="185" t="s">
        <v>585</v>
      </c>
      <c r="B199" s="310"/>
      <c r="C199" s="311"/>
      <c r="D199" s="311"/>
      <c r="E199" s="310"/>
      <c r="F199" s="207"/>
      <c r="G199" s="214"/>
      <c r="H199" s="70"/>
      <c r="I199" s="71"/>
      <c r="J199" s="71"/>
      <c r="K199" s="183"/>
      <c r="L199" s="73"/>
      <c r="M199" s="72"/>
      <c r="N199" s="73"/>
      <c r="O199" s="87"/>
      <c r="P199" s="130">
        <v>198</v>
      </c>
      <c r="Q199" s="131"/>
      <c r="R199" s="149">
        <v>0</v>
      </c>
      <c r="S199" s="177">
        <v>0</v>
      </c>
      <c r="T199" s="255">
        <v>0</v>
      </c>
      <c r="U199" s="255"/>
      <c r="V199" s="255">
        <v>0</v>
      </c>
      <c r="W199" s="232">
        <f>V198*(C198/100)</f>
        <v>0</v>
      </c>
      <c r="X199" s="168"/>
      <c r="Y199" s="180" t="str">
        <f>IFERROR(INT(#REF!/(F198)),"")</f>
        <v/>
      </c>
      <c r="Z199" s="181" t="str">
        <f>IFERROR(IF(C199&lt;&gt;"",$AA$1/(D195/100)*(C199/100),""),"")</f>
        <v/>
      </c>
      <c r="AA199" s="182" t="str">
        <f t="shared" si="139"/>
        <v/>
      </c>
      <c r="AB199" s="503"/>
      <c r="AC199" s="486"/>
      <c r="AD199" s="486"/>
      <c r="AE199" s="487"/>
      <c r="AF199" s="487"/>
      <c r="AG199" s="487"/>
      <c r="AH199" s="522"/>
      <c r="AI199" s="522"/>
      <c r="AJ199" s="523"/>
      <c r="AK199" s="523"/>
      <c r="AL199" s="523"/>
      <c r="AM199" s="523"/>
      <c r="AN199" s="523"/>
      <c r="AO199" s="523"/>
      <c r="AP199" s="523"/>
      <c r="AQ199" s="523"/>
      <c r="AR199" s="523"/>
      <c r="AS199" s="523"/>
      <c r="AT199" s="523"/>
      <c r="AU199" s="523"/>
      <c r="AV199" s="523"/>
      <c r="AW199" s="523"/>
      <c r="AX199" s="523"/>
      <c r="AY199" s="523"/>
      <c r="AZ199" s="523"/>
      <c r="BA199" s="523"/>
    </row>
    <row r="204" spans="1:53" ht="12.75" customHeight="1">
      <c r="A204" s="170"/>
    </row>
    <row r="205" spans="1:53" ht="12.75" customHeight="1">
      <c r="A205" s="171"/>
    </row>
    <row r="206" spans="1:53" ht="12.75" customHeight="1">
      <c r="A206" s="171"/>
    </row>
    <row r="207" spans="1:53" ht="12.75" customHeight="1">
      <c r="A207" s="171"/>
    </row>
  </sheetData>
  <sortState xmlns:xlrd2="http://schemas.microsoft.com/office/spreadsheetml/2017/richdata2" ref="A15">
    <sortCondition descending="1" ref="A14:A15"/>
  </sortState>
  <mergeCells count="17"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Z28:Z29"/>
    <mergeCell ref="Z26:Z27"/>
  </mergeCells>
  <phoneticPr fontId="16" type="noConversion"/>
  <conditionalFormatting sqref="Q60:T157">
    <cfRule type="cellIs" dxfId="2492" priority="17728" operator="equal">
      <formula>0</formula>
    </cfRule>
  </conditionalFormatting>
  <conditionalFormatting sqref="Y64 Y66">
    <cfRule type="cellIs" dxfId="2491" priority="13824" operator="lessThanOrEqual">
      <formula>0</formula>
    </cfRule>
  </conditionalFormatting>
  <conditionalFormatting sqref="W63">
    <cfRule type="cellIs" dxfId="2490" priority="13778" operator="equal">
      <formula>0</formula>
    </cfRule>
  </conditionalFormatting>
  <conditionalFormatting sqref="W62">
    <cfRule type="cellIs" dxfId="2489" priority="8888" operator="equal">
      <formula>0</formula>
    </cfRule>
    <cfRule type="cellIs" dxfId="2488" priority="8890" operator="lessThan">
      <formula>W63</formula>
    </cfRule>
    <cfRule type="cellIs" dxfId="2487" priority="13777" operator="lessThan">
      <formula>0</formula>
    </cfRule>
  </conditionalFormatting>
  <conditionalFormatting sqref="W65">
    <cfRule type="cellIs" dxfId="2486" priority="13776" operator="equal">
      <formula>0</formula>
    </cfRule>
  </conditionalFormatting>
  <conditionalFormatting sqref="W64">
    <cfRule type="cellIs" dxfId="2485" priority="8886" operator="equal">
      <formula>0</formula>
    </cfRule>
    <cfRule type="cellIs" dxfId="2484" priority="8887" operator="lessThan">
      <formula>W65</formula>
    </cfRule>
    <cfRule type="cellIs" dxfId="2483" priority="13775" operator="lessThan">
      <formula>0</formula>
    </cfRule>
  </conditionalFormatting>
  <conditionalFormatting sqref="W66">
    <cfRule type="cellIs" dxfId="2482" priority="8885" operator="equal">
      <formula>0</formula>
    </cfRule>
    <cfRule type="cellIs" dxfId="2481" priority="8891" operator="lessThan">
      <formula>W67</formula>
    </cfRule>
  </conditionalFormatting>
  <conditionalFormatting sqref="Z2 Z6 Z10 Z14 Z18 Z22">
    <cfRule type="cellIs" dxfId="2480" priority="13445" operator="equal">
      <formula>0</formula>
    </cfRule>
  </conditionalFormatting>
  <conditionalFormatting sqref="Z3 Z7 Z11 Z15 Z19 Z23">
    <cfRule type="cellIs" dxfId="2479" priority="13444" operator="equal">
      <formula>0</formula>
    </cfRule>
  </conditionalFormatting>
  <conditionalFormatting sqref="Z4 Z8 Z12 Z16 Z20 Z24">
    <cfRule type="cellIs" dxfId="2478" priority="13443" operator="equal">
      <formula>0</formula>
    </cfRule>
  </conditionalFormatting>
  <conditionalFormatting sqref="Z5 Z9 Z13 Z17 Z21 Z25">
    <cfRule type="cellIs" dxfId="2477" priority="13442" operator="equal">
      <formula>0</formula>
    </cfRule>
  </conditionalFormatting>
  <conditionalFormatting sqref="Y3">
    <cfRule type="cellIs" dxfId="2476" priority="12498" operator="equal">
      <formula>0</formula>
    </cfRule>
  </conditionalFormatting>
  <conditionalFormatting sqref="Y4">
    <cfRule type="cellIs" dxfId="2475" priority="12497" operator="equal">
      <formula>0</formula>
    </cfRule>
  </conditionalFormatting>
  <conditionalFormatting sqref="Y7">
    <cfRule type="cellIs" dxfId="2474" priority="12492" operator="equal">
      <formula>0</formula>
    </cfRule>
  </conditionalFormatting>
  <conditionalFormatting sqref="Y8">
    <cfRule type="cellIs" dxfId="2473" priority="12491" operator="equal">
      <formula>0</formula>
    </cfRule>
  </conditionalFormatting>
  <conditionalFormatting sqref="Y11 Y15 Y19 Y23">
    <cfRule type="cellIs" dxfId="2472" priority="12486" operator="equal">
      <formula>0</formula>
    </cfRule>
  </conditionalFormatting>
  <conditionalFormatting sqref="Y12 Y16 Y20 Y24">
    <cfRule type="cellIs" dxfId="2471" priority="12485" operator="equal">
      <formula>0</formula>
    </cfRule>
  </conditionalFormatting>
  <conditionalFormatting sqref="B6 B10 B14">
    <cfRule type="expression" dxfId="2470" priority="21683">
      <formula>IF($Y9&gt;$Y6,AND(MID($A6,5,1)=" "))</formula>
    </cfRule>
    <cfRule type="expression" dxfId="2469" priority="21684">
      <formula>IF($Y9&gt;$Y6,AND(MID($A6,5,1)="C"))</formula>
    </cfRule>
    <cfRule type="expression" dxfId="2468" priority="21685">
      <formula>IF($Y9&gt;$Y6,AND(MID($A6,5,1)="D"))</formula>
    </cfRule>
  </conditionalFormatting>
  <conditionalFormatting sqref="E3 E7 E11 E15">
    <cfRule type="expression" dxfId="2467" priority="21698">
      <formula>IF($Y5&gt;$Y2,AND(MID($A3,5,1)=" "))</formula>
    </cfRule>
    <cfRule type="expression" dxfId="2466" priority="21699">
      <formula>IF($Y5&gt;$Y2,AND(MID($A3,5,1)="C"))</formula>
    </cfRule>
    <cfRule type="expression" dxfId="2465" priority="21700">
      <formula>IF($Y5&gt;$Y2,AND(MID($A3,5,1)="D"))</formula>
    </cfRule>
  </conditionalFormatting>
  <conditionalFormatting sqref="B4 B8 B16">
    <cfRule type="expression" dxfId="2464" priority="21713">
      <formula>IF($Y5&gt;$Y2,AND(MID($A4,5,1)=" "))</formula>
    </cfRule>
    <cfRule type="expression" dxfId="2463" priority="21714">
      <formula>IF($Y5&gt;$Y2,AND(MID($A4,5,1)="C"))</formula>
    </cfRule>
    <cfRule type="expression" dxfId="2462" priority="21715">
      <formula>IF($Y5&gt;$Y2,AND(MID($A4,5,1)="D"))</formula>
    </cfRule>
  </conditionalFormatting>
  <conditionalFormatting sqref="E5 E9 E13 E17">
    <cfRule type="expression" dxfId="2461" priority="21728">
      <formula>IF($Y5&gt;$Y2,AND(MID($A5,5,1)=" "))</formula>
    </cfRule>
    <cfRule type="expression" dxfId="2460" priority="21729">
      <formula>IF($Y5&gt;$Y2,AND(MID($A5,5,1)="C"))</formula>
    </cfRule>
    <cfRule type="expression" dxfId="2459" priority="21730">
      <formula>IF($Y5&gt;$Y2,AND(MID($A5,5,1)="D"))</formula>
    </cfRule>
  </conditionalFormatting>
  <conditionalFormatting sqref="C6 C10 C14">
    <cfRule type="expression" dxfId="2458" priority="21743">
      <formula>IF($Y9&gt;$Y6,AND(MID($A6,5,1)=" "))</formula>
    </cfRule>
    <cfRule type="expression" dxfId="2457" priority="21744">
      <formula>IF($Y9&gt;$Y6,AND(MID($A6,5,1)="C"))</formula>
    </cfRule>
    <cfRule type="expression" dxfId="2456" priority="21745">
      <formula>IF($Y9&gt;$Y6,AND(MID($A6,5,1)="D"))</formula>
    </cfRule>
  </conditionalFormatting>
  <conditionalFormatting sqref="D3 D7 D11 D15">
    <cfRule type="expression" dxfId="2455" priority="21758">
      <formula>IF($Y5&gt;$Y2,AND(MID($A3,5,1)=" "))</formula>
    </cfRule>
    <cfRule type="expression" dxfId="2454" priority="21759">
      <formula>IF($Y5&gt;$Y2,AND(MID($A3,5,1)="C"))</formula>
    </cfRule>
    <cfRule type="expression" dxfId="2453" priority="21760">
      <formula>IF($Y5&gt;$Y2,AND(MID($A3,5,1)="D"))</formula>
    </cfRule>
  </conditionalFormatting>
  <conditionalFormatting sqref="D5 D9 D13 D17">
    <cfRule type="expression" dxfId="2452" priority="21773">
      <formula>IF($Y5&gt;$Y2,AND(MID($A5,5,1)=" "))</formula>
    </cfRule>
    <cfRule type="expression" dxfId="2451" priority="21774">
      <formula>IF($Y5&gt;$Y2,AND(MID($A5,5,1)="C"))</formula>
    </cfRule>
    <cfRule type="expression" dxfId="2450" priority="21775">
      <formula>IF($Y5&gt;$Y2,AND(MID($A5,5,1)="D"))</formula>
    </cfRule>
  </conditionalFormatting>
  <conditionalFormatting sqref="C4 C8 C16">
    <cfRule type="expression" dxfId="2449" priority="21788">
      <formula>IF($Y5&gt;$Y2,AND(MID($A4,5,1)=" "))</formula>
    </cfRule>
    <cfRule type="expression" dxfId="2448" priority="21789">
      <formula>IF($Y5&gt;$Y2,AND(MID($A4,5,1)="C"))</formula>
    </cfRule>
    <cfRule type="expression" dxfId="2447" priority="21790">
      <formula>IF($Y5&gt;$Y2,AND(MID($A4,5,1)="D"))</formula>
    </cfRule>
  </conditionalFormatting>
  <conditionalFormatting sqref="Q158:T199">
    <cfRule type="cellIs" dxfId="2446" priority="11641" operator="equal">
      <formula>0</formula>
    </cfRule>
  </conditionalFormatting>
  <conditionalFormatting sqref="Z64">
    <cfRule type="cellIs" dxfId="2445" priority="11618" operator="equal">
      <formula>0</formula>
    </cfRule>
  </conditionalFormatting>
  <conditionalFormatting sqref="AA64">
    <cfRule type="cellIs" dxfId="2444" priority="11617" operator="equal">
      <formula>0</formula>
    </cfRule>
  </conditionalFormatting>
  <conditionalFormatting sqref="Z65 Z67">
    <cfRule type="cellIs" dxfId="2443" priority="11615" operator="equal">
      <formula>0</formula>
    </cfRule>
  </conditionalFormatting>
  <conditionalFormatting sqref="AA65:AA67">
    <cfRule type="cellIs" dxfId="2442" priority="11614" operator="equal">
      <formula>0</formula>
    </cfRule>
  </conditionalFormatting>
  <conditionalFormatting sqref="Z70">
    <cfRule type="cellIs" dxfId="2441" priority="11613" operator="equal">
      <formula>0</formula>
    </cfRule>
  </conditionalFormatting>
  <conditionalFormatting sqref="AA70">
    <cfRule type="cellIs" dxfId="2440" priority="11612" operator="equal">
      <formula>0</formula>
    </cfRule>
  </conditionalFormatting>
  <conditionalFormatting sqref="Z71:Z73">
    <cfRule type="cellIs" dxfId="2439" priority="11610" operator="equal">
      <formula>0</formula>
    </cfRule>
  </conditionalFormatting>
  <conditionalFormatting sqref="AA71:AA73">
    <cfRule type="cellIs" dxfId="2438" priority="11609" operator="equal">
      <formula>0</formula>
    </cfRule>
  </conditionalFormatting>
  <conditionalFormatting sqref="Z76">
    <cfRule type="cellIs" dxfId="2437" priority="11608" operator="equal">
      <formula>0</formula>
    </cfRule>
  </conditionalFormatting>
  <conditionalFormatting sqref="AA76">
    <cfRule type="cellIs" dxfId="2436" priority="11607" operator="equal">
      <formula>0</formula>
    </cfRule>
  </conditionalFormatting>
  <conditionalFormatting sqref="Z77:Z79">
    <cfRule type="cellIs" dxfId="2435" priority="11605" operator="equal">
      <formula>0</formula>
    </cfRule>
  </conditionalFormatting>
  <conditionalFormatting sqref="AA77:AA79">
    <cfRule type="cellIs" dxfId="2434" priority="11604" operator="equal">
      <formula>0</formula>
    </cfRule>
  </conditionalFormatting>
  <conditionalFormatting sqref="Z82">
    <cfRule type="cellIs" dxfId="2433" priority="11603" operator="equal">
      <formula>0</formula>
    </cfRule>
  </conditionalFormatting>
  <conditionalFormatting sqref="AA82">
    <cfRule type="cellIs" dxfId="2432" priority="11602" operator="equal">
      <formula>0</formula>
    </cfRule>
  </conditionalFormatting>
  <conditionalFormatting sqref="Z83:Z85">
    <cfRule type="cellIs" dxfId="2431" priority="11600" operator="equal">
      <formula>0</formula>
    </cfRule>
  </conditionalFormatting>
  <conditionalFormatting sqref="AA83:AA85">
    <cfRule type="cellIs" dxfId="2430" priority="11599" operator="equal">
      <formula>0</formula>
    </cfRule>
  </conditionalFormatting>
  <conditionalFormatting sqref="Z88">
    <cfRule type="cellIs" dxfId="2429" priority="11598" operator="equal">
      <formula>0</formula>
    </cfRule>
  </conditionalFormatting>
  <conditionalFormatting sqref="AA88">
    <cfRule type="cellIs" dxfId="2428" priority="11597" operator="equal">
      <formula>0</formula>
    </cfRule>
  </conditionalFormatting>
  <conditionalFormatting sqref="Z89:Z91">
    <cfRule type="cellIs" dxfId="2427" priority="11595" operator="equal">
      <formula>0</formula>
    </cfRule>
  </conditionalFormatting>
  <conditionalFormatting sqref="AA89:AA91">
    <cfRule type="cellIs" dxfId="2426" priority="11594" operator="equal">
      <formula>0</formula>
    </cfRule>
  </conditionalFormatting>
  <conditionalFormatting sqref="Z94">
    <cfRule type="cellIs" dxfId="2425" priority="11593" operator="equal">
      <formula>0</formula>
    </cfRule>
  </conditionalFormatting>
  <conditionalFormatting sqref="AA94">
    <cfRule type="cellIs" dxfId="2424" priority="11592" operator="equal">
      <formula>0</formula>
    </cfRule>
  </conditionalFormatting>
  <conditionalFormatting sqref="Z95:Z97">
    <cfRule type="cellIs" dxfId="2423" priority="11590" operator="equal">
      <formula>0</formula>
    </cfRule>
  </conditionalFormatting>
  <conditionalFormatting sqref="AA95:AA97">
    <cfRule type="cellIs" dxfId="2422" priority="11589" operator="equal">
      <formula>0</formula>
    </cfRule>
  </conditionalFormatting>
  <conditionalFormatting sqref="Z100">
    <cfRule type="cellIs" dxfId="2421" priority="11588" operator="equal">
      <formula>0</formula>
    </cfRule>
  </conditionalFormatting>
  <conditionalFormatting sqref="AA100">
    <cfRule type="cellIs" dxfId="2420" priority="11587" operator="equal">
      <formula>0</formula>
    </cfRule>
  </conditionalFormatting>
  <conditionalFormatting sqref="Z101:Z103">
    <cfRule type="cellIs" dxfId="2419" priority="11585" operator="equal">
      <formula>0</formula>
    </cfRule>
  </conditionalFormatting>
  <conditionalFormatting sqref="AA101:AA103">
    <cfRule type="cellIs" dxfId="2418" priority="11584" operator="equal">
      <formula>0</formula>
    </cfRule>
  </conditionalFormatting>
  <conditionalFormatting sqref="Z106">
    <cfRule type="cellIs" dxfId="2417" priority="11583" operator="equal">
      <formula>0</formula>
    </cfRule>
  </conditionalFormatting>
  <conditionalFormatting sqref="AA106">
    <cfRule type="cellIs" dxfId="2416" priority="11582" operator="equal">
      <formula>0</formula>
    </cfRule>
  </conditionalFormatting>
  <conditionalFormatting sqref="Z107:Z109">
    <cfRule type="cellIs" dxfId="2415" priority="11580" operator="equal">
      <formula>0</formula>
    </cfRule>
  </conditionalFormatting>
  <conditionalFormatting sqref="AA107:AA109">
    <cfRule type="cellIs" dxfId="2414" priority="11579" operator="equal">
      <formula>0</formula>
    </cfRule>
  </conditionalFormatting>
  <conditionalFormatting sqref="Z112">
    <cfRule type="cellIs" dxfId="2413" priority="11578" operator="equal">
      <formula>0</formula>
    </cfRule>
  </conditionalFormatting>
  <conditionalFormatting sqref="AA112">
    <cfRule type="cellIs" dxfId="2412" priority="11577" operator="equal">
      <formula>0</formula>
    </cfRule>
  </conditionalFormatting>
  <conditionalFormatting sqref="Z136">
    <cfRule type="cellIs" dxfId="2411" priority="11558" operator="equal">
      <formula>0</formula>
    </cfRule>
  </conditionalFormatting>
  <conditionalFormatting sqref="Z113:Z115">
    <cfRule type="cellIs" dxfId="2410" priority="11575" operator="equal">
      <formula>0</formula>
    </cfRule>
  </conditionalFormatting>
  <conditionalFormatting sqref="AA113:AA115">
    <cfRule type="cellIs" dxfId="2409" priority="11574" operator="equal">
      <formula>0</formula>
    </cfRule>
  </conditionalFormatting>
  <conditionalFormatting sqref="Z118">
    <cfRule type="cellIs" dxfId="2408" priority="11573" operator="equal">
      <formula>0</formula>
    </cfRule>
  </conditionalFormatting>
  <conditionalFormatting sqref="AA118">
    <cfRule type="cellIs" dxfId="2407" priority="11572" operator="equal">
      <formula>0</formula>
    </cfRule>
  </conditionalFormatting>
  <conditionalFormatting sqref="Z137:Z139">
    <cfRule type="cellIs" dxfId="2406" priority="11555" operator="equal">
      <formula>0</formula>
    </cfRule>
  </conditionalFormatting>
  <conditionalFormatting sqref="Z119:Z121">
    <cfRule type="cellIs" dxfId="2405" priority="11570" operator="equal">
      <formula>0</formula>
    </cfRule>
  </conditionalFormatting>
  <conditionalFormatting sqref="AA119:AA121">
    <cfRule type="cellIs" dxfId="2404" priority="11569" operator="equal">
      <formula>0</formula>
    </cfRule>
  </conditionalFormatting>
  <conditionalFormatting sqref="Z124">
    <cfRule type="cellIs" dxfId="2403" priority="11568" operator="equal">
      <formula>0</formula>
    </cfRule>
  </conditionalFormatting>
  <conditionalFormatting sqref="AA124">
    <cfRule type="cellIs" dxfId="2402" priority="11567" operator="equal">
      <formula>0</formula>
    </cfRule>
  </conditionalFormatting>
  <conditionalFormatting sqref="AA142">
    <cfRule type="cellIs" dxfId="2401" priority="11552" operator="equal">
      <formula>0</formula>
    </cfRule>
  </conditionalFormatting>
  <conditionalFormatting sqref="Z125:Z127">
    <cfRule type="cellIs" dxfId="2400" priority="11565" operator="equal">
      <formula>0</formula>
    </cfRule>
  </conditionalFormatting>
  <conditionalFormatting sqref="AA125:AA127">
    <cfRule type="cellIs" dxfId="2399" priority="11564" operator="equal">
      <formula>0</formula>
    </cfRule>
  </conditionalFormatting>
  <conditionalFormatting sqref="Z130">
    <cfRule type="cellIs" dxfId="2398" priority="11563" operator="equal">
      <formula>0</formula>
    </cfRule>
  </conditionalFormatting>
  <conditionalFormatting sqref="AA130">
    <cfRule type="cellIs" dxfId="2397" priority="11562" operator="equal">
      <formula>0</formula>
    </cfRule>
  </conditionalFormatting>
  <conditionalFormatting sqref="AA143:AA145">
    <cfRule type="cellIs" dxfId="2396" priority="11549" operator="equal">
      <formula>0</formula>
    </cfRule>
  </conditionalFormatting>
  <conditionalFormatting sqref="Z131:Z133">
    <cfRule type="cellIs" dxfId="2395" priority="11560" operator="equal">
      <formula>0</formula>
    </cfRule>
  </conditionalFormatting>
  <conditionalFormatting sqref="AA131:AA133">
    <cfRule type="cellIs" dxfId="2394" priority="11559" operator="equal">
      <formula>0</formula>
    </cfRule>
  </conditionalFormatting>
  <conditionalFormatting sqref="AA136">
    <cfRule type="cellIs" dxfId="2393" priority="11557" operator="equal">
      <formula>0</formula>
    </cfRule>
  </conditionalFormatting>
  <conditionalFormatting sqref="AA137:AA139">
    <cfRule type="cellIs" dxfId="2392" priority="11554" operator="equal">
      <formula>0</formula>
    </cfRule>
  </conditionalFormatting>
  <conditionalFormatting sqref="Z142">
    <cfRule type="cellIs" dxfId="2391" priority="11553" operator="equal">
      <formula>0</formula>
    </cfRule>
  </conditionalFormatting>
  <conditionalFormatting sqref="Z154">
    <cfRule type="cellIs" dxfId="2390" priority="11543" operator="equal">
      <formula>0</formula>
    </cfRule>
  </conditionalFormatting>
  <conditionalFormatting sqref="Z143:Z145">
    <cfRule type="cellIs" dxfId="2389" priority="11550" operator="equal">
      <formula>0</formula>
    </cfRule>
  </conditionalFormatting>
  <conditionalFormatting sqref="Z148">
    <cfRule type="cellIs" dxfId="2388" priority="11548" operator="equal">
      <formula>0</formula>
    </cfRule>
  </conditionalFormatting>
  <conditionalFormatting sqref="AA148">
    <cfRule type="cellIs" dxfId="2387" priority="11547" operator="equal">
      <formula>0</formula>
    </cfRule>
  </conditionalFormatting>
  <conditionalFormatting sqref="Z155:Z157">
    <cfRule type="cellIs" dxfId="2386" priority="11540" operator="equal">
      <formula>0</formula>
    </cfRule>
  </conditionalFormatting>
  <conditionalFormatting sqref="Z149:Z151">
    <cfRule type="cellIs" dxfId="2385" priority="11545" operator="equal">
      <formula>0</formula>
    </cfRule>
  </conditionalFormatting>
  <conditionalFormatting sqref="AA149:AA151">
    <cfRule type="cellIs" dxfId="2384" priority="11544" operator="equal">
      <formula>0</formula>
    </cfRule>
  </conditionalFormatting>
  <conditionalFormatting sqref="AA154">
    <cfRule type="cellIs" dxfId="2383" priority="11542" operator="equal">
      <formula>0</formula>
    </cfRule>
  </conditionalFormatting>
  <conditionalFormatting sqref="AA160 AA166 AA172 AA178 AA184 AA190 AA196">
    <cfRule type="cellIs" dxfId="2382" priority="11537" operator="equal">
      <formula>0</formula>
    </cfRule>
  </conditionalFormatting>
  <conditionalFormatting sqref="AA155:AA157">
    <cfRule type="cellIs" dxfId="2381" priority="11539" operator="equal">
      <formula>0</formula>
    </cfRule>
  </conditionalFormatting>
  <conditionalFormatting sqref="Z160 Z166 Z172 Z178 Z184 Z190 Z196">
    <cfRule type="cellIs" dxfId="2380" priority="11538" operator="equal">
      <formula>0</formula>
    </cfRule>
  </conditionalFormatting>
  <conditionalFormatting sqref="AA161:AA163 AA167:AA169 AA173:AA175 AA179:AA181 AA185:AA187 AA191:AA193 AA197:AA199">
    <cfRule type="cellIs" dxfId="2379" priority="11534" operator="equal">
      <formula>0</formula>
    </cfRule>
  </conditionalFormatting>
  <conditionalFormatting sqref="Z161:Z163 Z167:Z169 Z173:Z175 Z179:Z181 Z185:Z187 Z191:Z193 Z197:Z199">
    <cfRule type="cellIs" dxfId="2378" priority="11535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377" priority="11528" operator="equal">
      <formula>0</formula>
    </cfRule>
  </conditionalFormatting>
  <conditionalFormatting sqref="W67">
    <cfRule type="cellIs" dxfId="2376" priority="8873" operator="equal">
      <formula>0</formula>
    </cfRule>
    <cfRule type="cellIs" dxfId="2375" priority="10350" operator="greaterThan">
      <formula>W66</formula>
    </cfRule>
  </conditionalFormatting>
  <conditionalFormatting sqref="Y65">
    <cfRule type="cellIs" dxfId="2374" priority="9013" operator="equal">
      <formula>0</formula>
    </cfRule>
  </conditionalFormatting>
  <conditionalFormatting sqref="Y67">
    <cfRule type="cellIs" dxfId="2373" priority="9012" operator="equal">
      <formula>0</formula>
    </cfRule>
  </conditionalFormatting>
  <conditionalFormatting sqref="W69">
    <cfRule type="cellIs" dxfId="2372" priority="8434" operator="lessThan">
      <formula>W68</formula>
    </cfRule>
    <cfRule type="cellIs" dxfId="2371" priority="8860" operator="equal">
      <formula>0</formula>
    </cfRule>
  </conditionalFormatting>
  <conditionalFormatting sqref="W68">
    <cfRule type="cellIs" dxfId="2370" priority="8435" operator="lessThan">
      <formula>W69</formula>
    </cfRule>
    <cfRule type="cellIs" dxfId="2369" priority="8853" operator="equal">
      <formula>0</formula>
    </cfRule>
    <cfRule type="cellIs" dxfId="2368" priority="8854" operator="lessThan">
      <formula>W69</formula>
    </cfRule>
    <cfRule type="cellIs" dxfId="2367" priority="8859" operator="lessThan">
      <formula>0</formula>
    </cfRule>
  </conditionalFormatting>
  <conditionalFormatting sqref="W71">
    <cfRule type="cellIs" dxfId="2366" priority="8858" operator="equal">
      <formula>0</formula>
    </cfRule>
  </conditionalFormatting>
  <conditionalFormatting sqref="W70">
    <cfRule type="cellIs" dxfId="2365" priority="8851" operator="equal">
      <formula>0</formula>
    </cfRule>
    <cfRule type="cellIs" dxfId="2364" priority="8852" operator="lessThan">
      <formula>W71</formula>
    </cfRule>
    <cfRule type="cellIs" dxfId="2363" priority="8857" operator="lessThan">
      <formula>0</formula>
    </cfRule>
  </conditionalFormatting>
  <conditionalFormatting sqref="W72">
    <cfRule type="cellIs" dxfId="2362" priority="8850" operator="equal">
      <formula>0</formula>
    </cfRule>
    <cfRule type="cellIs" dxfId="2361" priority="8855" operator="lessThan">
      <formula>W73</formula>
    </cfRule>
  </conditionalFormatting>
  <conditionalFormatting sqref="W77">
    <cfRule type="cellIs" dxfId="2360" priority="8846" operator="equal">
      <formula>0</formula>
    </cfRule>
  </conditionalFormatting>
  <conditionalFormatting sqref="W76">
    <cfRule type="cellIs" dxfId="2359" priority="8839" operator="equal">
      <formula>0</formula>
    </cfRule>
    <cfRule type="cellIs" dxfId="2358" priority="8840" operator="lessThan">
      <formula>W77</formula>
    </cfRule>
    <cfRule type="cellIs" dxfId="2357" priority="8845" operator="lessThan">
      <formula>0</formula>
    </cfRule>
  </conditionalFormatting>
  <conditionalFormatting sqref="W78">
    <cfRule type="cellIs" dxfId="2356" priority="8838" operator="equal">
      <formula>0</formula>
    </cfRule>
    <cfRule type="cellIs" dxfId="2355" priority="8843" operator="lessThan">
      <formula>W79</formula>
    </cfRule>
  </conditionalFormatting>
  <conditionalFormatting sqref="W83">
    <cfRule type="cellIs" dxfId="2354" priority="8834" operator="equal">
      <formula>0</formula>
    </cfRule>
  </conditionalFormatting>
  <conditionalFormatting sqref="W82">
    <cfRule type="cellIs" dxfId="2353" priority="8827" operator="equal">
      <formula>0</formula>
    </cfRule>
    <cfRule type="cellIs" dxfId="2352" priority="8828" operator="lessThan">
      <formula>W83</formula>
    </cfRule>
    <cfRule type="cellIs" dxfId="2351" priority="8833" operator="lessThan">
      <formula>0</formula>
    </cfRule>
  </conditionalFormatting>
  <conditionalFormatting sqref="W84">
    <cfRule type="cellIs" dxfId="2350" priority="8826" operator="equal">
      <formula>0</formula>
    </cfRule>
    <cfRule type="cellIs" dxfId="2349" priority="8831" operator="lessThan">
      <formula>W85</formula>
    </cfRule>
  </conditionalFormatting>
  <conditionalFormatting sqref="W85">
    <cfRule type="cellIs" dxfId="2348" priority="8825" operator="equal">
      <formula>0</formula>
    </cfRule>
    <cfRule type="cellIs" dxfId="2347" priority="8832" operator="greaterThan">
      <formula>W84</formula>
    </cfRule>
  </conditionalFormatting>
  <conditionalFormatting sqref="W89">
    <cfRule type="cellIs" dxfId="2346" priority="8822" operator="equal">
      <formula>0</formula>
    </cfRule>
  </conditionalFormatting>
  <conditionalFormatting sqref="W88">
    <cfRule type="cellIs" dxfId="2345" priority="8815" operator="equal">
      <formula>0</formula>
    </cfRule>
    <cfRule type="cellIs" dxfId="2344" priority="8816" operator="lessThan">
      <formula>W89</formula>
    </cfRule>
    <cfRule type="cellIs" dxfId="2343" priority="8821" operator="lessThan">
      <formula>0</formula>
    </cfRule>
  </conditionalFormatting>
  <conditionalFormatting sqref="W90">
    <cfRule type="cellIs" dxfId="2342" priority="8814" operator="equal">
      <formula>0</formula>
    </cfRule>
    <cfRule type="cellIs" dxfId="2341" priority="8819" operator="lessThan">
      <formula>W91</formula>
    </cfRule>
  </conditionalFormatting>
  <conditionalFormatting sqref="W91">
    <cfRule type="cellIs" dxfId="2340" priority="8813" operator="equal">
      <formula>0</formula>
    </cfRule>
    <cfRule type="cellIs" dxfId="2339" priority="8820" operator="greaterThan">
      <formula>W90</formula>
    </cfRule>
  </conditionalFormatting>
  <conditionalFormatting sqref="W95">
    <cfRule type="cellIs" dxfId="2338" priority="8810" operator="equal">
      <formula>0</formula>
    </cfRule>
  </conditionalFormatting>
  <conditionalFormatting sqref="W94">
    <cfRule type="cellIs" dxfId="2337" priority="8803" operator="equal">
      <formula>0</formula>
    </cfRule>
    <cfRule type="cellIs" dxfId="2336" priority="8804" operator="lessThan">
      <formula>W95</formula>
    </cfRule>
    <cfRule type="cellIs" dxfId="2335" priority="8809" operator="lessThan">
      <formula>0</formula>
    </cfRule>
  </conditionalFormatting>
  <conditionalFormatting sqref="W96">
    <cfRule type="cellIs" dxfId="2334" priority="8802" operator="equal">
      <formula>0</formula>
    </cfRule>
    <cfRule type="cellIs" dxfId="2333" priority="8807" operator="lessThan">
      <formula>W97</formula>
    </cfRule>
  </conditionalFormatting>
  <conditionalFormatting sqref="W97">
    <cfRule type="cellIs" dxfId="2332" priority="8801" operator="equal">
      <formula>0</formula>
    </cfRule>
    <cfRule type="cellIs" dxfId="2331" priority="8808" operator="greaterThan">
      <formula>W96</formula>
    </cfRule>
  </conditionalFormatting>
  <conditionalFormatting sqref="W101">
    <cfRule type="cellIs" dxfId="2330" priority="8798" operator="equal">
      <formula>0</formula>
    </cfRule>
  </conditionalFormatting>
  <conditionalFormatting sqref="W100">
    <cfRule type="cellIs" dxfId="2329" priority="8791" operator="equal">
      <formula>0</formula>
    </cfRule>
    <cfRule type="cellIs" dxfId="2328" priority="8792" operator="lessThan">
      <formula>W101</formula>
    </cfRule>
    <cfRule type="cellIs" dxfId="2327" priority="8797" operator="lessThan">
      <formula>0</formula>
    </cfRule>
  </conditionalFormatting>
  <conditionalFormatting sqref="W102">
    <cfRule type="cellIs" dxfId="2326" priority="8790" operator="equal">
      <formula>0</formula>
    </cfRule>
    <cfRule type="cellIs" dxfId="2325" priority="8795" operator="lessThan">
      <formula>W103</formula>
    </cfRule>
  </conditionalFormatting>
  <conditionalFormatting sqref="W103">
    <cfRule type="cellIs" dxfId="2324" priority="8789" operator="equal">
      <formula>0</formula>
    </cfRule>
    <cfRule type="cellIs" dxfId="2323" priority="8796" operator="greaterThan">
      <formula>W102</formula>
    </cfRule>
  </conditionalFormatting>
  <conditionalFormatting sqref="W107">
    <cfRule type="cellIs" dxfId="2322" priority="8786" operator="equal">
      <formula>0</formula>
    </cfRule>
  </conditionalFormatting>
  <conditionalFormatting sqref="W106">
    <cfRule type="cellIs" dxfId="2321" priority="8779" operator="equal">
      <formula>0</formula>
    </cfRule>
    <cfRule type="cellIs" dxfId="2320" priority="8780" operator="lessThan">
      <formula>W107</formula>
    </cfRule>
    <cfRule type="cellIs" dxfId="2319" priority="8785" operator="lessThan">
      <formula>0</formula>
    </cfRule>
  </conditionalFormatting>
  <conditionalFormatting sqref="W108">
    <cfRule type="cellIs" dxfId="2318" priority="8778" operator="equal">
      <formula>0</formula>
    </cfRule>
    <cfRule type="cellIs" dxfId="2317" priority="8783" operator="lessThan">
      <formula>W109</formula>
    </cfRule>
  </conditionalFormatting>
  <conditionalFormatting sqref="W109">
    <cfRule type="cellIs" dxfId="2316" priority="8777" operator="equal">
      <formula>0</formula>
    </cfRule>
    <cfRule type="cellIs" dxfId="2315" priority="8784" operator="greaterThan">
      <formula>W108</formula>
    </cfRule>
  </conditionalFormatting>
  <conditionalFormatting sqref="W113">
    <cfRule type="cellIs" dxfId="2314" priority="8774" operator="equal">
      <formula>0</formula>
    </cfRule>
  </conditionalFormatting>
  <conditionalFormatting sqref="W112">
    <cfRule type="cellIs" dxfId="2313" priority="8767" operator="equal">
      <formula>0</formula>
    </cfRule>
    <cfRule type="cellIs" dxfId="2312" priority="8768" operator="lessThan">
      <formula>W113</formula>
    </cfRule>
    <cfRule type="cellIs" dxfId="2311" priority="8773" operator="lessThan">
      <formula>0</formula>
    </cfRule>
  </conditionalFormatting>
  <conditionalFormatting sqref="W114">
    <cfRule type="cellIs" dxfId="2310" priority="8766" operator="equal">
      <formula>0</formula>
    </cfRule>
    <cfRule type="cellIs" dxfId="2309" priority="8771" operator="lessThan">
      <formula>W115</formula>
    </cfRule>
  </conditionalFormatting>
  <conditionalFormatting sqref="W115">
    <cfRule type="cellIs" dxfId="2308" priority="8765" operator="equal">
      <formula>0</formula>
    </cfRule>
    <cfRule type="cellIs" dxfId="2307" priority="8772" operator="greaterThan">
      <formula>W114</formula>
    </cfRule>
  </conditionalFormatting>
  <conditionalFormatting sqref="W119">
    <cfRule type="cellIs" dxfId="2306" priority="8762" operator="equal">
      <formula>0</formula>
    </cfRule>
  </conditionalFormatting>
  <conditionalFormatting sqref="W118">
    <cfRule type="cellIs" dxfId="2305" priority="8755" operator="equal">
      <formula>0</formula>
    </cfRule>
    <cfRule type="cellIs" dxfId="2304" priority="8756" operator="lessThan">
      <formula>W119</formula>
    </cfRule>
    <cfRule type="cellIs" dxfId="2303" priority="8761" operator="lessThan">
      <formula>0</formula>
    </cfRule>
  </conditionalFormatting>
  <conditionalFormatting sqref="W120">
    <cfRule type="cellIs" dxfId="2302" priority="8754" operator="equal">
      <formula>0</formula>
    </cfRule>
    <cfRule type="cellIs" dxfId="2301" priority="8759" operator="lessThan">
      <formula>W121</formula>
    </cfRule>
  </conditionalFormatting>
  <conditionalFormatting sqref="W121">
    <cfRule type="cellIs" dxfId="2300" priority="8753" operator="equal">
      <formula>0</formula>
    </cfRule>
    <cfRule type="cellIs" dxfId="2299" priority="8760" operator="greaterThan">
      <formula>W120</formula>
    </cfRule>
  </conditionalFormatting>
  <conditionalFormatting sqref="W125">
    <cfRule type="cellIs" dxfId="2298" priority="8750" operator="equal">
      <formula>0</formula>
    </cfRule>
  </conditionalFormatting>
  <conditionalFormatting sqref="W124">
    <cfRule type="cellIs" dxfId="2297" priority="8743" operator="equal">
      <formula>0</formula>
    </cfRule>
    <cfRule type="cellIs" dxfId="2296" priority="8744" operator="lessThan">
      <formula>W125</formula>
    </cfRule>
    <cfRule type="cellIs" dxfId="2295" priority="8749" operator="lessThan">
      <formula>0</formula>
    </cfRule>
  </conditionalFormatting>
  <conditionalFormatting sqref="W126">
    <cfRule type="cellIs" dxfId="2294" priority="8742" operator="equal">
      <formula>0</formula>
    </cfRule>
    <cfRule type="cellIs" dxfId="2293" priority="8747" operator="lessThan">
      <formula>W127</formula>
    </cfRule>
  </conditionalFormatting>
  <conditionalFormatting sqref="W127">
    <cfRule type="cellIs" dxfId="2292" priority="8741" operator="equal">
      <formula>0</formula>
    </cfRule>
    <cfRule type="cellIs" dxfId="2291" priority="8748" operator="greaterThan">
      <formula>W126</formula>
    </cfRule>
  </conditionalFormatting>
  <conditionalFormatting sqref="W131">
    <cfRule type="cellIs" dxfId="2290" priority="8738" operator="equal">
      <formula>0</formula>
    </cfRule>
  </conditionalFormatting>
  <conditionalFormatting sqref="W130">
    <cfRule type="cellIs" dxfId="2289" priority="8731" operator="equal">
      <formula>0</formula>
    </cfRule>
    <cfRule type="cellIs" dxfId="2288" priority="8732" operator="lessThan">
      <formula>W131</formula>
    </cfRule>
    <cfRule type="cellIs" dxfId="2287" priority="8737" operator="lessThan">
      <formula>0</formula>
    </cfRule>
  </conditionalFormatting>
  <conditionalFormatting sqref="W132">
    <cfRule type="cellIs" dxfId="2286" priority="8730" operator="equal">
      <formula>0</formula>
    </cfRule>
    <cfRule type="cellIs" dxfId="2285" priority="8735" operator="lessThan">
      <formula>W133</formula>
    </cfRule>
  </conditionalFormatting>
  <conditionalFormatting sqref="W133">
    <cfRule type="cellIs" dxfId="2284" priority="8729" operator="equal">
      <formula>0</formula>
    </cfRule>
    <cfRule type="cellIs" dxfId="2283" priority="8736" operator="greaterThan">
      <formula>W132</formula>
    </cfRule>
  </conditionalFormatting>
  <conditionalFormatting sqref="W137">
    <cfRule type="cellIs" dxfId="2282" priority="8726" operator="equal">
      <formula>0</formula>
    </cfRule>
  </conditionalFormatting>
  <conditionalFormatting sqref="W136">
    <cfRule type="cellIs" dxfId="2281" priority="8719" operator="equal">
      <formula>0</formula>
    </cfRule>
    <cfRule type="cellIs" dxfId="2280" priority="8720" operator="lessThan">
      <formula>W137</formula>
    </cfRule>
    <cfRule type="cellIs" dxfId="2279" priority="8725" operator="lessThan">
      <formula>0</formula>
    </cfRule>
  </conditionalFormatting>
  <conditionalFormatting sqref="W138">
    <cfRule type="cellIs" dxfId="2278" priority="8718" operator="equal">
      <formula>0</formula>
    </cfRule>
    <cfRule type="cellIs" dxfId="2277" priority="8723" operator="lessThan">
      <formula>W139</formula>
    </cfRule>
  </conditionalFormatting>
  <conditionalFormatting sqref="W139">
    <cfRule type="cellIs" dxfId="2276" priority="8717" operator="equal">
      <formula>0</formula>
    </cfRule>
    <cfRule type="cellIs" dxfId="2275" priority="8724" operator="greaterThan">
      <formula>W138</formula>
    </cfRule>
  </conditionalFormatting>
  <conditionalFormatting sqref="W143">
    <cfRule type="cellIs" dxfId="2274" priority="8714" operator="equal">
      <formula>0</formula>
    </cfRule>
  </conditionalFormatting>
  <conditionalFormatting sqref="W142">
    <cfRule type="cellIs" dxfId="2273" priority="8707" operator="equal">
      <formula>0</formula>
    </cfRule>
    <cfRule type="cellIs" dxfId="2272" priority="8708" operator="lessThan">
      <formula>W143</formula>
    </cfRule>
    <cfRule type="cellIs" dxfId="2271" priority="8713" operator="lessThan">
      <formula>0</formula>
    </cfRule>
  </conditionalFormatting>
  <conditionalFormatting sqref="W144">
    <cfRule type="cellIs" dxfId="2270" priority="8706" operator="equal">
      <formula>0</formula>
    </cfRule>
    <cfRule type="cellIs" dxfId="2269" priority="8711" operator="lessThan">
      <formula>W145</formula>
    </cfRule>
  </conditionalFormatting>
  <conditionalFormatting sqref="W145">
    <cfRule type="cellIs" dxfId="2268" priority="8705" operator="equal">
      <formula>0</formula>
    </cfRule>
    <cfRule type="cellIs" dxfId="2267" priority="8712" operator="greaterThan">
      <formula>W144</formula>
    </cfRule>
  </conditionalFormatting>
  <conditionalFormatting sqref="W149">
    <cfRule type="cellIs" dxfId="2266" priority="8702" operator="equal">
      <formula>0</formula>
    </cfRule>
  </conditionalFormatting>
  <conditionalFormatting sqref="W148">
    <cfRule type="cellIs" dxfId="2265" priority="8695" operator="equal">
      <formula>0</formula>
    </cfRule>
    <cfRule type="cellIs" dxfId="2264" priority="8696" operator="lessThan">
      <formula>W149</formula>
    </cfRule>
    <cfRule type="cellIs" dxfId="2263" priority="8701" operator="lessThan">
      <formula>0</formula>
    </cfRule>
  </conditionalFormatting>
  <conditionalFormatting sqref="W150">
    <cfRule type="cellIs" dxfId="2262" priority="8694" operator="equal">
      <formula>0</formula>
    </cfRule>
    <cfRule type="cellIs" dxfId="2261" priority="8699" operator="lessThan">
      <formula>W151</formula>
    </cfRule>
  </conditionalFormatting>
  <conditionalFormatting sqref="W151">
    <cfRule type="cellIs" dxfId="2260" priority="8693" operator="equal">
      <formula>0</formula>
    </cfRule>
    <cfRule type="cellIs" dxfId="2259" priority="8700" operator="greaterThan">
      <formula>W150</formula>
    </cfRule>
  </conditionalFormatting>
  <conditionalFormatting sqref="W153">
    <cfRule type="cellIs" dxfId="2258" priority="8692" operator="equal">
      <formula>0</formula>
    </cfRule>
  </conditionalFormatting>
  <conditionalFormatting sqref="W152">
    <cfRule type="cellIs" dxfId="2257" priority="8685" operator="equal">
      <formula>0</formula>
    </cfRule>
    <cfRule type="cellIs" dxfId="2256" priority="8686" operator="lessThan">
      <formula>W153</formula>
    </cfRule>
    <cfRule type="cellIs" dxfId="2255" priority="8691" operator="lessThan">
      <formula>0</formula>
    </cfRule>
  </conditionalFormatting>
  <conditionalFormatting sqref="W155">
    <cfRule type="cellIs" dxfId="2254" priority="8690" operator="equal">
      <formula>0</formula>
    </cfRule>
  </conditionalFormatting>
  <conditionalFormatting sqref="W154">
    <cfRule type="cellIs" dxfId="2253" priority="8683" operator="equal">
      <formula>0</formula>
    </cfRule>
    <cfRule type="cellIs" dxfId="2252" priority="8684" operator="lessThan">
      <formula>W155</formula>
    </cfRule>
    <cfRule type="cellIs" dxfId="2251" priority="8689" operator="lessThan">
      <formula>0</formula>
    </cfRule>
  </conditionalFormatting>
  <conditionalFormatting sqref="W156">
    <cfRule type="cellIs" dxfId="2250" priority="8682" operator="equal">
      <formula>0</formula>
    </cfRule>
    <cfRule type="cellIs" dxfId="2249" priority="8687" operator="lessThan">
      <formula>W157</formula>
    </cfRule>
  </conditionalFormatting>
  <conditionalFormatting sqref="W157">
    <cfRule type="cellIs" dxfId="2248" priority="8681" operator="equal">
      <formula>0</formula>
    </cfRule>
    <cfRule type="cellIs" dxfId="2247" priority="8688" operator="greaterThan">
      <formula>W156</formula>
    </cfRule>
  </conditionalFormatting>
  <conditionalFormatting sqref="W159">
    <cfRule type="cellIs" dxfId="2246" priority="8680" operator="equal">
      <formula>0</formula>
    </cfRule>
  </conditionalFormatting>
  <conditionalFormatting sqref="W158">
    <cfRule type="cellIs" dxfId="2245" priority="8673" operator="equal">
      <formula>0</formula>
    </cfRule>
    <cfRule type="cellIs" dxfId="2244" priority="8674" operator="lessThan">
      <formula>W159</formula>
    </cfRule>
    <cfRule type="cellIs" dxfId="2243" priority="8679" operator="lessThan">
      <formula>0</formula>
    </cfRule>
  </conditionalFormatting>
  <conditionalFormatting sqref="W161">
    <cfRule type="cellIs" dxfId="2242" priority="8678" operator="equal">
      <formula>0</formula>
    </cfRule>
  </conditionalFormatting>
  <conditionalFormatting sqref="W160">
    <cfRule type="cellIs" dxfId="2241" priority="8671" operator="equal">
      <formula>0</formula>
    </cfRule>
    <cfRule type="cellIs" dxfId="2240" priority="8672" operator="lessThan">
      <formula>W161</formula>
    </cfRule>
    <cfRule type="cellIs" dxfId="2239" priority="8677" operator="lessThan">
      <formula>0</formula>
    </cfRule>
  </conditionalFormatting>
  <conditionalFormatting sqref="W162">
    <cfRule type="cellIs" dxfId="2238" priority="8670" operator="equal">
      <formula>0</formula>
    </cfRule>
    <cfRule type="cellIs" dxfId="2237" priority="8675" operator="lessThan">
      <formula>W163</formula>
    </cfRule>
  </conditionalFormatting>
  <conditionalFormatting sqref="W163">
    <cfRule type="cellIs" dxfId="2236" priority="8669" operator="equal">
      <formula>0</formula>
    </cfRule>
    <cfRule type="cellIs" dxfId="2235" priority="8676" operator="greaterThan">
      <formula>W162</formula>
    </cfRule>
  </conditionalFormatting>
  <conditionalFormatting sqref="W165 W171 W177 W183 W189 W195">
    <cfRule type="cellIs" dxfId="2234" priority="8668" operator="equal">
      <formula>0</formula>
    </cfRule>
  </conditionalFormatting>
  <conditionalFormatting sqref="W164 W170 W176 W182 W188 W194">
    <cfRule type="cellIs" dxfId="2233" priority="8661" operator="equal">
      <formula>0</formula>
    </cfRule>
    <cfRule type="cellIs" dxfId="2232" priority="8662" operator="lessThan">
      <formula>W165</formula>
    </cfRule>
    <cfRule type="cellIs" dxfId="2231" priority="8667" operator="lessThan">
      <formula>0</formula>
    </cfRule>
  </conditionalFormatting>
  <conditionalFormatting sqref="W167 W173 W179 W185 W191 W197">
    <cfRule type="cellIs" dxfId="2230" priority="8666" operator="equal">
      <formula>0</formula>
    </cfRule>
  </conditionalFormatting>
  <conditionalFormatting sqref="W166 W172 W178 W184 W190 W196">
    <cfRule type="cellIs" dxfId="2229" priority="8659" operator="equal">
      <formula>0</formula>
    </cfRule>
    <cfRule type="cellIs" dxfId="2228" priority="8660" operator="lessThan">
      <formula>W167</formula>
    </cfRule>
    <cfRule type="cellIs" dxfId="2227" priority="8665" operator="lessThan">
      <formula>0</formula>
    </cfRule>
  </conditionalFormatting>
  <conditionalFormatting sqref="W168 W174 W180 W186 W192 W198">
    <cfRule type="cellIs" dxfId="2226" priority="8658" operator="equal">
      <formula>0</formula>
    </cfRule>
    <cfRule type="cellIs" dxfId="2225" priority="8663" operator="lessThan">
      <formula>W169</formula>
    </cfRule>
  </conditionalFormatting>
  <conditionalFormatting sqref="W169 W175 W181 W187 W193 W199">
    <cfRule type="cellIs" dxfId="2224" priority="8657" operator="equal">
      <formula>0</formula>
    </cfRule>
    <cfRule type="cellIs" dxfId="2223" priority="8664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222" priority="8428" operator="lessThan">
      <formula>W74</formula>
    </cfRule>
    <cfRule type="cellIs" dxfId="2221" priority="8433" operator="equal">
      <formula>0</formula>
    </cfRule>
  </conditionalFormatting>
  <conditionalFormatting sqref="W74">
    <cfRule type="cellIs" dxfId="2220" priority="8429" operator="lessThan">
      <formula>W75</formula>
    </cfRule>
    <cfRule type="cellIs" dxfId="2219" priority="8430" operator="equal">
      <formula>0</formula>
    </cfRule>
    <cfRule type="cellIs" dxfId="2218" priority="8431" operator="lessThan">
      <formula>W75</formula>
    </cfRule>
    <cfRule type="cellIs" dxfId="2217" priority="8432" operator="lessThan">
      <formula>0</formula>
    </cfRule>
  </conditionalFormatting>
  <conditionalFormatting sqref="W81">
    <cfRule type="cellIs" dxfId="2216" priority="8422" operator="lessThan">
      <formula>W80</formula>
    </cfRule>
    <cfRule type="cellIs" dxfId="2215" priority="8427" operator="equal">
      <formula>0</formula>
    </cfRule>
  </conditionalFormatting>
  <conditionalFormatting sqref="W80">
    <cfRule type="cellIs" dxfId="2214" priority="8423" operator="lessThan">
      <formula>W81</formula>
    </cfRule>
    <cfRule type="cellIs" dxfId="2213" priority="8424" operator="equal">
      <formula>0</formula>
    </cfRule>
    <cfRule type="cellIs" dxfId="2212" priority="8425" operator="lessThan">
      <formula>W81</formula>
    </cfRule>
    <cfRule type="cellIs" dxfId="2211" priority="8426" operator="lessThan">
      <formula>0</formula>
    </cfRule>
  </conditionalFormatting>
  <conditionalFormatting sqref="W87">
    <cfRule type="cellIs" dxfId="2210" priority="8416" operator="lessThan">
      <formula>W86</formula>
    </cfRule>
    <cfRule type="cellIs" dxfId="2209" priority="8421" operator="equal">
      <formula>0</formula>
    </cfRule>
  </conditionalFormatting>
  <conditionalFormatting sqref="W86">
    <cfRule type="cellIs" dxfId="2208" priority="8417" operator="lessThan">
      <formula>W87</formula>
    </cfRule>
    <cfRule type="cellIs" dxfId="2207" priority="8418" operator="equal">
      <formula>0</formula>
    </cfRule>
    <cfRule type="cellIs" dxfId="2206" priority="8419" operator="lessThan">
      <formula>W87</formula>
    </cfRule>
    <cfRule type="cellIs" dxfId="2205" priority="8420" operator="lessThan">
      <formula>0</formula>
    </cfRule>
  </conditionalFormatting>
  <conditionalFormatting sqref="W93">
    <cfRule type="cellIs" dxfId="2204" priority="8410" operator="lessThan">
      <formula>W92</formula>
    </cfRule>
    <cfRule type="cellIs" dxfId="2203" priority="8415" operator="equal">
      <formula>0</formula>
    </cfRule>
  </conditionalFormatting>
  <conditionalFormatting sqref="W92">
    <cfRule type="cellIs" dxfId="2202" priority="8411" operator="lessThan">
      <formula>W93</formula>
    </cfRule>
    <cfRule type="cellIs" dxfId="2201" priority="8412" operator="equal">
      <formula>0</formula>
    </cfRule>
    <cfRule type="cellIs" dxfId="2200" priority="8413" operator="lessThan">
      <formula>W93</formula>
    </cfRule>
    <cfRule type="cellIs" dxfId="2199" priority="8414" operator="lessThan">
      <formula>0</formula>
    </cfRule>
  </conditionalFormatting>
  <conditionalFormatting sqref="W99">
    <cfRule type="cellIs" dxfId="2198" priority="8404" operator="lessThan">
      <formula>W98</formula>
    </cfRule>
    <cfRule type="cellIs" dxfId="2197" priority="8409" operator="equal">
      <formula>0</formula>
    </cfRule>
  </conditionalFormatting>
  <conditionalFormatting sqref="W98">
    <cfRule type="cellIs" dxfId="2196" priority="8405" operator="lessThan">
      <formula>W99</formula>
    </cfRule>
    <cfRule type="cellIs" dxfId="2195" priority="8406" operator="equal">
      <formula>0</formula>
    </cfRule>
    <cfRule type="cellIs" dxfId="2194" priority="8407" operator="lessThan">
      <formula>W99</formula>
    </cfRule>
    <cfRule type="cellIs" dxfId="2193" priority="8408" operator="lessThan">
      <formula>0</formula>
    </cfRule>
  </conditionalFormatting>
  <conditionalFormatting sqref="W105">
    <cfRule type="cellIs" dxfId="2192" priority="8398" operator="lessThan">
      <formula>W104</formula>
    </cfRule>
    <cfRule type="cellIs" dxfId="2191" priority="8403" operator="equal">
      <formula>0</formula>
    </cfRule>
  </conditionalFormatting>
  <conditionalFormatting sqref="W104">
    <cfRule type="cellIs" dxfId="2190" priority="8399" operator="lessThan">
      <formula>W105</formula>
    </cfRule>
    <cfRule type="cellIs" dxfId="2189" priority="8400" operator="equal">
      <formula>0</formula>
    </cfRule>
    <cfRule type="cellIs" dxfId="2188" priority="8401" operator="lessThan">
      <formula>W105</formula>
    </cfRule>
    <cfRule type="cellIs" dxfId="2187" priority="8402" operator="lessThan">
      <formula>0</formula>
    </cfRule>
  </conditionalFormatting>
  <conditionalFormatting sqref="W111">
    <cfRule type="cellIs" dxfId="2186" priority="8392" operator="lessThan">
      <formula>W110</formula>
    </cfRule>
    <cfRule type="cellIs" dxfId="2185" priority="8397" operator="equal">
      <formula>0</formula>
    </cfRule>
  </conditionalFormatting>
  <conditionalFormatting sqref="W110">
    <cfRule type="cellIs" dxfId="2184" priority="8393" operator="lessThan">
      <formula>W111</formula>
    </cfRule>
    <cfRule type="cellIs" dxfId="2183" priority="8394" operator="equal">
      <formula>0</formula>
    </cfRule>
    <cfRule type="cellIs" dxfId="2182" priority="8395" operator="lessThan">
      <formula>W111</formula>
    </cfRule>
    <cfRule type="cellIs" dxfId="2181" priority="8396" operator="lessThan">
      <formula>0</formula>
    </cfRule>
  </conditionalFormatting>
  <conditionalFormatting sqref="W117">
    <cfRule type="cellIs" dxfId="2180" priority="8386" operator="lessThan">
      <formula>W116</formula>
    </cfRule>
    <cfRule type="cellIs" dxfId="2179" priority="8391" operator="equal">
      <formula>0</formula>
    </cfRule>
  </conditionalFormatting>
  <conditionalFormatting sqref="W116">
    <cfRule type="cellIs" dxfId="2178" priority="8387" operator="lessThan">
      <formula>W117</formula>
    </cfRule>
    <cfRule type="cellIs" dxfId="2177" priority="8388" operator="equal">
      <formula>0</formula>
    </cfRule>
    <cfRule type="cellIs" dxfId="2176" priority="8389" operator="lessThan">
      <formula>W117</formula>
    </cfRule>
    <cfRule type="cellIs" dxfId="2175" priority="8390" operator="lessThan">
      <formula>0</formula>
    </cfRule>
  </conditionalFormatting>
  <conditionalFormatting sqref="W123">
    <cfRule type="cellIs" dxfId="2174" priority="8380" operator="lessThan">
      <formula>W122</formula>
    </cfRule>
    <cfRule type="cellIs" dxfId="2173" priority="8385" operator="equal">
      <formula>0</formula>
    </cfRule>
  </conditionalFormatting>
  <conditionalFormatting sqref="W122">
    <cfRule type="cellIs" dxfId="2172" priority="8381" operator="lessThan">
      <formula>W123</formula>
    </cfRule>
    <cfRule type="cellIs" dxfId="2171" priority="8382" operator="equal">
      <formula>0</formula>
    </cfRule>
    <cfRule type="cellIs" dxfId="2170" priority="8383" operator="lessThan">
      <formula>W123</formula>
    </cfRule>
    <cfRule type="cellIs" dxfId="2169" priority="8384" operator="lessThan">
      <formula>0</formula>
    </cfRule>
  </conditionalFormatting>
  <conditionalFormatting sqref="W129">
    <cfRule type="cellIs" dxfId="2168" priority="8374" operator="lessThan">
      <formula>W128</formula>
    </cfRule>
    <cfRule type="cellIs" dxfId="2167" priority="8379" operator="equal">
      <formula>0</formula>
    </cfRule>
  </conditionalFormatting>
  <conditionalFormatting sqref="W128">
    <cfRule type="cellIs" dxfId="2166" priority="8375" operator="lessThan">
      <formula>W129</formula>
    </cfRule>
    <cfRule type="cellIs" dxfId="2165" priority="8376" operator="equal">
      <formula>0</formula>
    </cfRule>
    <cfRule type="cellIs" dxfId="2164" priority="8377" operator="lessThan">
      <formula>W129</formula>
    </cfRule>
    <cfRule type="cellIs" dxfId="2163" priority="8378" operator="lessThan">
      <formula>0</formula>
    </cfRule>
  </conditionalFormatting>
  <conditionalFormatting sqref="W135">
    <cfRule type="cellIs" dxfId="2162" priority="8368" operator="lessThan">
      <formula>W134</formula>
    </cfRule>
    <cfRule type="cellIs" dxfId="2161" priority="8373" operator="equal">
      <formula>0</formula>
    </cfRule>
  </conditionalFormatting>
  <conditionalFormatting sqref="W134">
    <cfRule type="cellIs" dxfId="2160" priority="8369" operator="lessThan">
      <formula>W135</formula>
    </cfRule>
    <cfRule type="cellIs" dxfId="2159" priority="8370" operator="equal">
      <formula>0</formula>
    </cfRule>
    <cfRule type="cellIs" dxfId="2158" priority="8371" operator="lessThan">
      <formula>W135</formula>
    </cfRule>
    <cfRule type="cellIs" dxfId="2157" priority="8372" operator="lessThan">
      <formula>0</formula>
    </cfRule>
  </conditionalFormatting>
  <conditionalFormatting sqref="W141">
    <cfRule type="cellIs" dxfId="2156" priority="8362" operator="lessThan">
      <formula>W140</formula>
    </cfRule>
    <cfRule type="cellIs" dxfId="2155" priority="8367" operator="equal">
      <formula>0</formula>
    </cfRule>
  </conditionalFormatting>
  <conditionalFormatting sqref="W140">
    <cfRule type="cellIs" dxfId="2154" priority="8363" operator="lessThan">
      <formula>W141</formula>
    </cfRule>
    <cfRule type="cellIs" dxfId="2153" priority="8364" operator="equal">
      <formula>0</formula>
    </cfRule>
    <cfRule type="cellIs" dxfId="2152" priority="8365" operator="lessThan">
      <formula>W141</formula>
    </cfRule>
    <cfRule type="cellIs" dxfId="2151" priority="8366" operator="lessThan">
      <formula>0</formula>
    </cfRule>
  </conditionalFormatting>
  <conditionalFormatting sqref="W147">
    <cfRule type="cellIs" dxfId="2150" priority="8356" operator="lessThan">
      <formula>W146</formula>
    </cfRule>
    <cfRule type="cellIs" dxfId="2149" priority="8361" operator="equal">
      <formula>0</formula>
    </cfRule>
  </conditionalFormatting>
  <conditionalFormatting sqref="W146">
    <cfRule type="cellIs" dxfId="2148" priority="8357" operator="lessThan">
      <formula>W147</formula>
    </cfRule>
    <cfRule type="cellIs" dxfId="2147" priority="8358" operator="equal">
      <formula>0</formula>
    </cfRule>
    <cfRule type="cellIs" dxfId="2146" priority="8359" operator="lessThan">
      <formula>W147</formula>
    </cfRule>
    <cfRule type="cellIs" dxfId="2145" priority="8360" operator="lessThan">
      <formula>0</formula>
    </cfRule>
  </conditionalFormatting>
  <conditionalFormatting sqref="W73">
    <cfRule type="cellIs" dxfId="2144" priority="8285" operator="equal">
      <formula>0</formula>
    </cfRule>
    <cfRule type="cellIs" dxfId="2143" priority="8286" operator="greaterThan">
      <formula>W72</formula>
    </cfRule>
  </conditionalFormatting>
  <conditionalFormatting sqref="W79">
    <cfRule type="cellIs" dxfId="2142" priority="8283" operator="equal">
      <formula>0</formula>
    </cfRule>
    <cfRule type="cellIs" dxfId="2141" priority="8284" operator="greaterThan">
      <formula>W78</formula>
    </cfRule>
  </conditionalFormatting>
  <conditionalFormatting sqref="D30">
    <cfRule type="expression" dxfId="2140" priority="6583">
      <formula>E30&gt;B30</formula>
    </cfRule>
  </conditionalFormatting>
  <conditionalFormatting sqref="C30">
    <cfRule type="expression" dxfId="2139" priority="6582">
      <formula>B30&gt;E30</formula>
    </cfRule>
  </conditionalFormatting>
  <conditionalFormatting sqref="D31">
    <cfRule type="expression" dxfId="2138" priority="6376">
      <formula>E31&gt;B31</formula>
    </cfRule>
  </conditionalFormatting>
  <conditionalFormatting sqref="C31">
    <cfRule type="expression" dxfId="2137" priority="6375">
      <formula>B31&gt;E31</formula>
    </cfRule>
  </conditionalFormatting>
  <conditionalFormatting sqref="D32 D34 D36 D38 D50 D55 D57 D59 D41 D43 D45">
    <cfRule type="expression" dxfId="2136" priority="6374">
      <formula>E32&gt;B32</formula>
    </cfRule>
  </conditionalFormatting>
  <conditionalFormatting sqref="C32 C34 C36 C38 C50 C55 C57 C59 C41 C43 C45">
    <cfRule type="expression" dxfId="2135" priority="6373">
      <formula>B32&gt;E32</formula>
    </cfRule>
  </conditionalFormatting>
  <conditionalFormatting sqref="D33 D35 D37 D51 D56 D58 D39:D40 D42 D44 D46">
    <cfRule type="expression" dxfId="2134" priority="6372">
      <formula>E33&gt;B33</formula>
    </cfRule>
  </conditionalFormatting>
  <conditionalFormatting sqref="C33 C35 C37 C51 C56 C58 C39:C40 C42 C44 C46">
    <cfRule type="expression" dxfId="2133" priority="6371">
      <formula>B33&gt;E33</formula>
    </cfRule>
  </conditionalFormatting>
  <conditionalFormatting sqref="Y30:Y34 Y37:Y39">
    <cfRule type="cellIs" dxfId="2132" priority="6328" operator="equal">
      <formula>0</formula>
    </cfRule>
  </conditionalFormatting>
  <conditionalFormatting sqref="X60">
    <cfRule type="cellIs" dxfId="2131" priority="6216" operator="equal">
      <formula>0</formula>
    </cfRule>
    <cfRule type="expression" dxfId="2130" priority="6217">
      <formula>F60*100&lt;X60</formula>
    </cfRule>
    <cfRule type="expression" dxfId="2129" priority="6218">
      <formula>X60&lt;F60*100</formula>
    </cfRule>
  </conditionalFormatting>
  <conditionalFormatting sqref="X61">
    <cfRule type="cellIs" dxfId="2128" priority="6213" operator="equal">
      <formula>0</formula>
    </cfRule>
    <cfRule type="expression" dxfId="2127" priority="6214">
      <formula>F61*100&lt;X61</formula>
    </cfRule>
    <cfRule type="expression" dxfId="2126" priority="6215">
      <formula>X61&lt;F61*100</formula>
    </cfRule>
  </conditionalFormatting>
  <conditionalFormatting sqref="W60:W61">
    <cfRule type="cellIs" dxfId="2125" priority="6212" operator="equal">
      <formula>0</formula>
    </cfRule>
  </conditionalFormatting>
  <conditionalFormatting sqref="W60">
    <cfRule type="containsText" dxfId="2124" priority="6210" operator="containsText" text="STOP">
      <formula>NOT(ISERROR(SEARCH("STOP",W60)))</formula>
    </cfRule>
    <cfRule type="containsText" dxfId="2123" priority="6211" operator="containsText" text="TRAILING">
      <formula>NOT(ISERROR(SEARCH("TRAILING",W60)))</formula>
    </cfRule>
  </conditionalFormatting>
  <conditionalFormatting sqref="W61">
    <cfRule type="containsText" dxfId="2122" priority="6208" operator="containsText" text="STOP">
      <formula>NOT(ISERROR(SEARCH("STOP",W61)))</formula>
    </cfRule>
    <cfRule type="containsText" dxfId="2121" priority="6209" operator="containsText" text="TRAILING">
      <formula>NOT(ISERROR(SEARCH("TRAILING",W61)))</formula>
    </cfRule>
  </conditionalFormatting>
  <conditionalFormatting sqref="D53">
    <cfRule type="expression" dxfId="2120" priority="6198">
      <formula>E53&gt;B53</formula>
    </cfRule>
  </conditionalFormatting>
  <conditionalFormatting sqref="C53">
    <cfRule type="expression" dxfId="2119" priority="6197">
      <formula>B53&gt;E53</formula>
    </cfRule>
  </conditionalFormatting>
  <conditionalFormatting sqref="D52">
    <cfRule type="expression" dxfId="2118" priority="6196">
      <formula>E52&gt;B52</formula>
    </cfRule>
  </conditionalFormatting>
  <conditionalFormatting sqref="C52">
    <cfRule type="expression" dxfId="2117" priority="6195">
      <formula>B52&gt;E52</formula>
    </cfRule>
  </conditionalFormatting>
  <conditionalFormatting sqref="D48">
    <cfRule type="expression" dxfId="2116" priority="6169">
      <formula>E48&gt;B48</formula>
    </cfRule>
  </conditionalFormatting>
  <conditionalFormatting sqref="C48">
    <cfRule type="expression" dxfId="2115" priority="6168">
      <formula>B48&gt;E48</formula>
    </cfRule>
  </conditionalFormatting>
  <conditionalFormatting sqref="D47 D49">
    <cfRule type="expression" dxfId="2114" priority="6167">
      <formula>E47&gt;B47</formula>
    </cfRule>
  </conditionalFormatting>
  <conditionalFormatting sqref="C47 C49">
    <cfRule type="expression" dxfId="2113" priority="6166">
      <formula>B47&gt;E47</formula>
    </cfRule>
  </conditionalFormatting>
  <conditionalFormatting sqref="B55">
    <cfRule type="cellIs" dxfId="2112" priority="6147" operator="greaterThan">
      <formula>E55</formula>
    </cfRule>
  </conditionalFormatting>
  <conditionalFormatting sqref="B56">
    <cfRule type="cellIs" dxfId="2111" priority="6146" operator="greaterThan">
      <formula>E56</formula>
    </cfRule>
  </conditionalFormatting>
  <conditionalFormatting sqref="B57 B59 B41 B43 B45 B47 B49">
    <cfRule type="cellIs" dxfId="2110" priority="6145" operator="greaterThan">
      <formula>E41</formula>
    </cfRule>
  </conditionalFormatting>
  <conditionalFormatting sqref="B58 B40 B42 B44 B46 B48">
    <cfRule type="cellIs" dxfId="2109" priority="6144" operator="greaterThan">
      <formula>E40</formula>
    </cfRule>
  </conditionalFormatting>
  <conditionalFormatting sqref="E55">
    <cfRule type="cellIs" dxfId="2108" priority="6143" operator="greaterThan">
      <formula>B55</formula>
    </cfRule>
  </conditionalFormatting>
  <conditionalFormatting sqref="E56">
    <cfRule type="cellIs" dxfId="2107" priority="6142" operator="greaterThan">
      <formula>B56</formula>
    </cfRule>
  </conditionalFormatting>
  <conditionalFormatting sqref="E57 E59 E41 E45 E47 E49">
    <cfRule type="cellIs" dxfId="2106" priority="6141" operator="greaterThan">
      <formula>B41</formula>
    </cfRule>
  </conditionalFormatting>
  <conditionalFormatting sqref="E58 E40 E42 E44 E46 E48">
    <cfRule type="cellIs" dxfId="2105" priority="6140" operator="greaterThan">
      <formula>B40</formula>
    </cfRule>
  </conditionalFormatting>
  <conditionalFormatting sqref="E43">
    <cfRule type="cellIs" dxfId="2104" priority="6139" operator="greaterThan">
      <formula>H53</formula>
    </cfRule>
  </conditionalFormatting>
  <conditionalFormatting sqref="B30">
    <cfRule type="cellIs" dxfId="2103" priority="6138" operator="greaterThan">
      <formula>E30</formula>
    </cfRule>
  </conditionalFormatting>
  <conditionalFormatting sqref="B31">
    <cfRule type="cellIs" dxfId="2102" priority="6137" operator="greaterThan">
      <formula>E31</formula>
    </cfRule>
  </conditionalFormatting>
  <conditionalFormatting sqref="B32 B34 B36 B38 B50 B52">
    <cfRule type="cellIs" dxfId="2101" priority="6136" operator="greaterThan">
      <formula>E32</formula>
    </cfRule>
  </conditionalFormatting>
  <conditionalFormatting sqref="B33 B35 B37 B39 B51 B53">
    <cfRule type="cellIs" dxfId="2100" priority="6135" operator="greaterThan">
      <formula>E33</formula>
    </cfRule>
  </conditionalFormatting>
  <conditionalFormatting sqref="E30">
    <cfRule type="cellIs" dxfId="2099" priority="6134" operator="greaterThan">
      <formula>B30</formula>
    </cfRule>
  </conditionalFormatting>
  <conditionalFormatting sqref="E31">
    <cfRule type="cellIs" dxfId="2098" priority="6133" operator="greaterThan">
      <formula>B31</formula>
    </cfRule>
  </conditionalFormatting>
  <conditionalFormatting sqref="E32 E34 E36 E50 E52">
    <cfRule type="cellIs" dxfId="2097" priority="6132" operator="greaterThan">
      <formula>B32</formula>
    </cfRule>
  </conditionalFormatting>
  <conditionalFormatting sqref="E33 E35 E37 E39 E51 E53">
    <cfRule type="cellIs" dxfId="2096" priority="6131" operator="greaterThan">
      <formula>B33</formula>
    </cfRule>
  </conditionalFormatting>
  <conditionalFormatting sqref="E38">
    <cfRule type="cellIs" dxfId="2095" priority="6130" operator="greaterThan">
      <formula>H38</formula>
    </cfRule>
  </conditionalFormatting>
  <conditionalFormatting sqref="Y35">
    <cfRule type="cellIs" dxfId="2094" priority="6119" operator="equal">
      <formula>0</formula>
    </cfRule>
  </conditionalFormatting>
  <conditionalFormatting sqref="Y36">
    <cfRule type="cellIs" dxfId="2093" priority="6113" operator="equal">
      <formula>0</formula>
    </cfRule>
  </conditionalFormatting>
  <conditionalFormatting sqref="X26 X170:X199 X62">
    <cfRule type="expression" dxfId="2092" priority="5799">
      <formula>X26*100&lt;C26</formula>
    </cfRule>
    <cfRule type="cellIs" dxfId="2091" priority="5800" operator="equal">
      <formula>0</formula>
    </cfRule>
  </conditionalFormatting>
  <conditionalFormatting sqref="X27">
    <cfRule type="expression" dxfId="2090" priority="5797">
      <formula>X27*100&lt;C27</formula>
    </cfRule>
    <cfRule type="cellIs" dxfId="2089" priority="5798" operator="equal">
      <formula>0</formula>
    </cfRule>
  </conditionalFormatting>
  <conditionalFormatting sqref="X28">
    <cfRule type="expression" dxfId="2088" priority="5795">
      <formula>X28*100&lt;C28</formula>
    </cfRule>
    <cfRule type="cellIs" dxfId="2087" priority="5796" operator="equal">
      <formula>0</formula>
    </cfRule>
  </conditionalFormatting>
  <conditionalFormatting sqref="X29">
    <cfRule type="expression" dxfId="2086" priority="5793">
      <formula>X29*100&lt;C29</formula>
    </cfRule>
    <cfRule type="cellIs" dxfId="2085" priority="5794" operator="equal">
      <formula>0</formula>
    </cfRule>
  </conditionalFormatting>
  <conditionalFormatting sqref="X63">
    <cfRule type="expression" dxfId="2084" priority="5693">
      <formula>X63*100&lt;C63</formula>
    </cfRule>
    <cfRule type="cellIs" dxfId="2083" priority="5694" operator="equal">
      <formula>0</formula>
    </cfRule>
  </conditionalFormatting>
  <conditionalFormatting sqref="X64">
    <cfRule type="expression" dxfId="2082" priority="5691">
      <formula>X64*100&lt;C64</formula>
    </cfRule>
    <cfRule type="cellIs" dxfId="2081" priority="5692" operator="equal">
      <formula>0</formula>
    </cfRule>
  </conditionalFormatting>
  <conditionalFormatting sqref="X65">
    <cfRule type="expression" dxfId="2080" priority="5689">
      <formula>X65*100&lt;C65</formula>
    </cfRule>
    <cfRule type="cellIs" dxfId="2079" priority="5690" operator="equal">
      <formula>0</formula>
    </cfRule>
  </conditionalFormatting>
  <conditionalFormatting sqref="X66">
    <cfRule type="expression" dxfId="2078" priority="5687">
      <formula>X66*100&lt;C66</formula>
    </cfRule>
    <cfRule type="cellIs" dxfId="2077" priority="5688" operator="equal">
      <formula>0</formula>
    </cfRule>
  </conditionalFormatting>
  <conditionalFormatting sqref="X67">
    <cfRule type="expression" dxfId="2076" priority="5685">
      <formula>X67*100&lt;C67</formula>
    </cfRule>
    <cfRule type="cellIs" dxfId="2075" priority="5686" operator="equal">
      <formula>0</formula>
    </cfRule>
  </conditionalFormatting>
  <conditionalFormatting sqref="X68">
    <cfRule type="expression" dxfId="2074" priority="5683">
      <formula>X68*100&lt;C68</formula>
    </cfRule>
    <cfRule type="cellIs" dxfId="2073" priority="5684" operator="equal">
      <formula>0</formula>
    </cfRule>
  </conditionalFormatting>
  <conditionalFormatting sqref="X69">
    <cfRule type="expression" dxfId="2072" priority="5681">
      <formula>X69*100&lt;C69</formula>
    </cfRule>
    <cfRule type="cellIs" dxfId="2071" priority="5682" operator="equal">
      <formula>0</formula>
    </cfRule>
  </conditionalFormatting>
  <conditionalFormatting sqref="X70">
    <cfRule type="expression" dxfId="2070" priority="5679">
      <formula>X70*100&lt;C70</formula>
    </cfRule>
    <cfRule type="cellIs" dxfId="2069" priority="5680" operator="equal">
      <formula>0</formula>
    </cfRule>
  </conditionalFormatting>
  <conditionalFormatting sqref="X71">
    <cfRule type="expression" dxfId="2068" priority="5677">
      <formula>X71*100&lt;C71</formula>
    </cfRule>
    <cfRule type="cellIs" dxfId="2067" priority="5678" operator="equal">
      <formula>0</formula>
    </cfRule>
  </conditionalFormatting>
  <conditionalFormatting sqref="X72">
    <cfRule type="expression" dxfId="2066" priority="5675">
      <formula>X72*100&lt;C72</formula>
    </cfRule>
    <cfRule type="cellIs" dxfId="2065" priority="5676" operator="equal">
      <formula>0</formula>
    </cfRule>
  </conditionalFormatting>
  <conditionalFormatting sqref="X73">
    <cfRule type="expression" dxfId="2064" priority="5673">
      <formula>X73*100&lt;C73</formula>
    </cfRule>
    <cfRule type="cellIs" dxfId="2063" priority="5674" operator="equal">
      <formula>0</formula>
    </cfRule>
  </conditionalFormatting>
  <conditionalFormatting sqref="X74">
    <cfRule type="expression" dxfId="2062" priority="5671">
      <formula>X74*100&lt;C74</formula>
    </cfRule>
    <cfRule type="cellIs" dxfId="2061" priority="5672" operator="equal">
      <formula>0</formula>
    </cfRule>
  </conditionalFormatting>
  <conditionalFormatting sqref="X75">
    <cfRule type="expression" dxfId="2060" priority="5669">
      <formula>X75*100&lt;C75</formula>
    </cfRule>
    <cfRule type="cellIs" dxfId="2059" priority="5670" operator="equal">
      <formula>0</formula>
    </cfRule>
  </conditionalFormatting>
  <conditionalFormatting sqref="X76">
    <cfRule type="expression" dxfId="2058" priority="5667">
      <formula>X76*100&lt;C76</formula>
    </cfRule>
    <cfRule type="cellIs" dxfId="2057" priority="5668" operator="equal">
      <formula>0</formula>
    </cfRule>
  </conditionalFormatting>
  <conditionalFormatting sqref="X77">
    <cfRule type="expression" dxfId="2056" priority="5665">
      <formula>X77*100&lt;C77</formula>
    </cfRule>
    <cfRule type="cellIs" dxfId="2055" priority="5666" operator="equal">
      <formula>0</formula>
    </cfRule>
  </conditionalFormatting>
  <conditionalFormatting sqref="X78">
    <cfRule type="expression" dxfId="2054" priority="5663">
      <formula>X78*100&lt;C78</formula>
    </cfRule>
    <cfRule type="cellIs" dxfId="2053" priority="5664" operator="equal">
      <formula>0</formula>
    </cfRule>
  </conditionalFormatting>
  <conditionalFormatting sqref="X79">
    <cfRule type="expression" dxfId="2052" priority="5661">
      <formula>X79*100&lt;C79</formula>
    </cfRule>
    <cfRule type="cellIs" dxfId="2051" priority="5662" operator="equal">
      <formula>0</formula>
    </cfRule>
  </conditionalFormatting>
  <conditionalFormatting sqref="X80">
    <cfRule type="expression" dxfId="2050" priority="5659">
      <formula>X80*100&lt;C80</formula>
    </cfRule>
    <cfRule type="cellIs" dxfId="2049" priority="5660" operator="equal">
      <formula>0</formula>
    </cfRule>
  </conditionalFormatting>
  <conditionalFormatting sqref="X81">
    <cfRule type="expression" dxfId="2048" priority="5657">
      <formula>X81*100&lt;C81</formula>
    </cfRule>
    <cfRule type="cellIs" dxfId="2047" priority="5658" operator="equal">
      <formula>0</formula>
    </cfRule>
  </conditionalFormatting>
  <conditionalFormatting sqref="X82">
    <cfRule type="expression" dxfId="2046" priority="5655">
      <formula>X82*100&lt;C82</formula>
    </cfRule>
    <cfRule type="cellIs" dxfId="2045" priority="5656" operator="equal">
      <formula>0</formula>
    </cfRule>
  </conditionalFormatting>
  <conditionalFormatting sqref="X83">
    <cfRule type="expression" dxfId="2044" priority="5653">
      <formula>X83*100&lt;C83</formula>
    </cfRule>
    <cfRule type="cellIs" dxfId="2043" priority="5654" operator="equal">
      <formula>0</formula>
    </cfRule>
  </conditionalFormatting>
  <conditionalFormatting sqref="X84">
    <cfRule type="expression" dxfId="2042" priority="5651">
      <formula>X84*100&lt;C84</formula>
    </cfRule>
    <cfRule type="cellIs" dxfId="2041" priority="5652" operator="equal">
      <formula>0</formula>
    </cfRule>
  </conditionalFormatting>
  <conditionalFormatting sqref="X85">
    <cfRule type="expression" dxfId="2040" priority="5649">
      <formula>X85*100&lt;C85</formula>
    </cfRule>
    <cfRule type="cellIs" dxfId="2039" priority="5650" operator="equal">
      <formula>0</formula>
    </cfRule>
  </conditionalFormatting>
  <conditionalFormatting sqref="X86">
    <cfRule type="expression" dxfId="2038" priority="5647">
      <formula>X86*100&lt;C86</formula>
    </cfRule>
    <cfRule type="cellIs" dxfId="2037" priority="5648" operator="equal">
      <formula>0</formula>
    </cfRule>
  </conditionalFormatting>
  <conditionalFormatting sqref="X87">
    <cfRule type="expression" dxfId="2036" priority="5645">
      <formula>X87*100&lt;C87</formula>
    </cfRule>
    <cfRule type="cellIs" dxfId="2035" priority="5646" operator="equal">
      <formula>0</formula>
    </cfRule>
  </conditionalFormatting>
  <conditionalFormatting sqref="X88">
    <cfRule type="expression" dxfId="2034" priority="5643">
      <formula>X88*100&lt;C88</formula>
    </cfRule>
    <cfRule type="cellIs" dxfId="2033" priority="5644" operator="equal">
      <formula>0</formula>
    </cfRule>
  </conditionalFormatting>
  <conditionalFormatting sqref="X89">
    <cfRule type="expression" dxfId="2032" priority="5641">
      <formula>X89*100&lt;C89</formula>
    </cfRule>
    <cfRule type="cellIs" dxfId="2031" priority="5642" operator="equal">
      <formula>0</formula>
    </cfRule>
  </conditionalFormatting>
  <conditionalFormatting sqref="X90">
    <cfRule type="expression" dxfId="2030" priority="5639">
      <formula>X90*100&lt;C90</formula>
    </cfRule>
    <cfRule type="cellIs" dxfId="2029" priority="5640" operator="equal">
      <formula>0</formula>
    </cfRule>
  </conditionalFormatting>
  <conditionalFormatting sqref="X91">
    <cfRule type="expression" dxfId="2028" priority="5637">
      <formula>X91*100&lt;C91</formula>
    </cfRule>
    <cfRule type="cellIs" dxfId="2027" priority="5638" operator="equal">
      <formula>0</formula>
    </cfRule>
  </conditionalFormatting>
  <conditionalFormatting sqref="X92">
    <cfRule type="expression" dxfId="2026" priority="5635">
      <formula>X92*100&lt;C92</formula>
    </cfRule>
    <cfRule type="cellIs" dxfId="2025" priority="5636" operator="equal">
      <formula>0</formula>
    </cfRule>
  </conditionalFormatting>
  <conditionalFormatting sqref="X93">
    <cfRule type="expression" dxfId="2024" priority="5633">
      <formula>X93*100&lt;C93</formula>
    </cfRule>
    <cfRule type="cellIs" dxfId="2023" priority="5634" operator="equal">
      <formula>0</formula>
    </cfRule>
  </conditionalFormatting>
  <conditionalFormatting sqref="X94">
    <cfRule type="expression" dxfId="2022" priority="5631">
      <formula>X94*100&lt;C94</formula>
    </cfRule>
    <cfRule type="cellIs" dxfId="2021" priority="5632" operator="equal">
      <formula>0</formula>
    </cfRule>
  </conditionalFormatting>
  <conditionalFormatting sqref="X95">
    <cfRule type="expression" dxfId="2020" priority="5629">
      <formula>X95*100&lt;C95</formula>
    </cfRule>
    <cfRule type="cellIs" dxfId="2019" priority="5630" operator="equal">
      <formula>0</formula>
    </cfRule>
  </conditionalFormatting>
  <conditionalFormatting sqref="X96">
    <cfRule type="expression" dxfId="2018" priority="5627">
      <formula>X96*100&lt;C96</formula>
    </cfRule>
    <cfRule type="cellIs" dxfId="2017" priority="5628" operator="equal">
      <formula>0</formula>
    </cfRule>
  </conditionalFormatting>
  <conditionalFormatting sqref="X97">
    <cfRule type="expression" dxfId="2016" priority="5625">
      <formula>X97*100&lt;C97</formula>
    </cfRule>
    <cfRule type="cellIs" dxfId="2015" priority="5626" operator="equal">
      <formula>0</formula>
    </cfRule>
  </conditionalFormatting>
  <conditionalFormatting sqref="X98">
    <cfRule type="expression" dxfId="2014" priority="5623">
      <formula>X98*100&lt;C98</formula>
    </cfRule>
    <cfRule type="cellIs" dxfId="2013" priority="5624" operator="equal">
      <formula>0</formula>
    </cfRule>
  </conditionalFormatting>
  <conditionalFormatting sqref="X99">
    <cfRule type="expression" dxfId="2012" priority="5621">
      <formula>X99*100&lt;C99</formula>
    </cfRule>
    <cfRule type="cellIs" dxfId="2011" priority="5622" operator="equal">
      <formula>0</formula>
    </cfRule>
  </conditionalFormatting>
  <conditionalFormatting sqref="X100">
    <cfRule type="expression" dxfId="2010" priority="5619">
      <formula>X100*100&lt;C100</formula>
    </cfRule>
    <cfRule type="cellIs" dxfId="2009" priority="5620" operator="equal">
      <formula>0</formula>
    </cfRule>
  </conditionalFormatting>
  <conditionalFormatting sqref="X101">
    <cfRule type="expression" dxfId="2008" priority="5617">
      <formula>X101*100&lt;C101</formula>
    </cfRule>
    <cfRule type="cellIs" dxfId="2007" priority="5618" operator="equal">
      <formula>0</formula>
    </cfRule>
  </conditionalFormatting>
  <conditionalFormatting sqref="X102">
    <cfRule type="expression" dxfId="2006" priority="5615">
      <formula>X102*100&lt;C102</formula>
    </cfRule>
    <cfRule type="cellIs" dxfId="2005" priority="5616" operator="equal">
      <formula>0</formula>
    </cfRule>
  </conditionalFormatting>
  <conditionalFormatting sqref="X103">
    <cfRule type="expression" dxfId="2004" priority="5613">
      <formula>X103*100&lt;C103</formula>
    </cfRule>
    <cfRule type="cellIs" dxfId="2003" priority="5614" operator="equal">
      <formula>0</formula>
    </cfRule>
  </conditionalFormatting>
  <conditionalFormatting sqref="X104">
    <cfRule type="expression" dxfId="2002" priority="5611">
      <formula>X104*100&lt;C104</formula>
    </cfRule>
    <cfRule type="cellIs" dxfId="2001" priority="5612" operator="equal">
      <formula>0</formula>
    </cfRule>
  </conditionalFormatting>
  <conditionalFormatting sqref="X105">
    <cfRule type="expression" dxfId="2000" priority="5609">
      <formula>X105*100&lt;C105</formula>
    </cfRule>
    <cfRule type="cellIs" dxfId="1999" priority="5610" operator="equal">
      <formula>0</formula>
    </cfRule>
  </conditionalFormatting>
  <conditionalFormatting sqref="X106">
    <cfRule type="expression" dxfId="1998" priority="5607">
      <formula>X106*100&lt;C106</formula>
    </cfRule>
    <cfRule type="cellIs" dxfId="1997" priority="5608" operator="equal">
      <formula>0</formula>
    </cfRule>
  </conditionalFormatting>
  <conditionalFormatting sqref="X107">
    <cfRule type="expression" dxfId="1996" priority="5605">
      <formula>X107*100&lt;C107</formula>
    </cfRule>
    <cfRule type="cellIs" dxfId="1995" priority="5606" operator="equal">
      <formula>0</formula>
    </cfRule>
  </conditionalFormatting>
  <conditionalFormatting sqref="X108">
    <cfRule type="expression" dxfId="1994" priority="5603">
      <formula>X108*100&lt;C108</formula>
    </cfRule>
    <cfRule type="cellIs" dxfId="1993" priority="5604" operator="equal">
      <formula>0</formula>
    </cfRule>
  </conditionalFormatting>
  <conditionalFormatting sqref="X109">
    <cfRule type="expression" dxfId="1992" priority="5601">
      <formula>X109*100&lt;C109</formula>
    </cfRule>
    <cfRule type="cellIs" dxfId="1991" priority="5602" operator="equal">
      <formula>0</formula>
    </cfRule>
  </conditionalFormatting>
  <conditionalFormatting sqref="X110">
    <cfRule type="expression" dxfId="1990" priority="5599">
      <formula>X110*100&lt;C110</formula>
    </cfRule>
    <cfRule type="cellIs" dxfId="1989" priority="5600" operator="equal">
      <formula>0</formula>
    </cfRule>
  </conditionalFormatting>
  <conditionalFormatting sqref="X111">
    <cfRule type="expression" dxfId="1988" priority="5597">
      <formula>X111*100&lt;C111</formula>
    </cfRule>
    <cfRule type="cellIs" dxfId="1987" priority="5598" operator="equal">
      <formula>0</formula>
    </cfRule>
  </conditionalFormatting>
  <conditionalFormatting sqref="X112">
    <cfRule type="expression" dxfId="1986" priority="5595">
      <formula>X112*100&lt;C112</formula>
    </cfRule>
    <cfRule type="cellIs" dxfId="1985" priority="5596" operator="equal">
      <formula>0</formula>
    </cfRule>
  </conditionalFormatting>
  <conditionalFormatting sqref="X113">
    <cfRule type="expression" dxfId="1984" priority="5593">
      <formula>X113*100&lt;C113</formula>
    </cfRule>
    <cfRule type="cellIs" dxfId="1983" priority="5594" operator="equal">
      <formula>0</formula>
    </cfRule>
  </conditionalFormatting>
  <conditionalFormatting sqref="X114">
    <cfRule type="expression" dxfId="1982" priority="5591">
      <formula>X114*100&lt;C114</formula>
    </cfRule>
    <cfRule type="cellIs" dxfId="1981" priority="5592" operator="equal">
      <formula>0</formula>
    </cfRule>
  </conditionalFormatting>
  <conditionalFormatting sqref="X115">
    <cfRule type="expression" dxfId="1980" priority="5589">
      <formula>X115*100&lt;C115</formula>
    </cfRule>
    <cfRule type="cellIs" dxfId="1979" priority="5590" operator="equal">
      <formula>0</formula>
    </cfRule>
  </conditionalFormatting>
  <conditionalFormatting sqref="X116">
    <cfRule type="expression" dxfId="1978" priority="5587">
      <formula>X116*100&lt;C116</formula>
    </cfRule>
    <cfRule type="cellIs" dxfId="1977" priority="5588" operator="equal">
      <formula>0</formula>
    </cfRule>
  </conditionalFormatting>
  <conditionalFormatting sqref="X117">
    <cfRule type="expression" dxfId="1976" priority="5585">
      <formula>X117*100&lt;C117</formula>
    </cfRule>
    <cfRule type="cellIs" dxfId="1975" priority="5586" operator="equal">
      <formula>0</formula>
    </cfRule>
  </conditionalFormatting>
  <conditionalFormatting sqref="X118">
    <cfRule type="expression" dxfId="1974" priority="5583">
      <formula>X118*100&lt;C118</formula>
    </cfRule>
    <cfRule type="cellIs" dxfId="1973" priority="5584" operator="equal">
      <formula>0</formula>
    </cfRule>
  </conditionalFormatting>
  <conditionalFormatting sqref="X119">
    <cfRule type="expression" dxfId="1972" priority="5581">
      <formula>X119*100&lt;C119</formula>
    </cfRule>
    <cfRule type="cellIs" dxfId="1971" priority="5582" operator="equal">
      <formula>0</formula>
    </cfRule>
  </conditionalFormatting>
  <conditionalFormatting sqref="X120">
    <cfRule type="expression" dxfId="1970" priority="5579">
      <formula>X120*100&lt;C120</formula>
    </cfRule>
    <cfRule type="cellIs" dxfId="1969" priority="5580" operator="equal">
      <formula>0</formula>
    </cfRule>
  </conditionalFormatting>
  <conditionalFormatting sqref="X121">
    <cfRule type="expression" dxfId="1968" priority="5577">
      <formula>X121*100&lt;C121</formula>
    </cfRule>
    <cfRule type="cellIs" dxfId="1967" priority="5578" operator="equal">
      <formula>0</formula>
    </cfRule>
  </conditionalFormatting>
  <conditionalFormatting sqref="X122">
    <cfRule type="expression" dxfId="1966" priority="5575">
      <formula>X122*100&lt;C122</formula>
    </cfRule>
    <cfRule type="cellIs" dxfId="1965" priority="5576" operator="equal">
      <formula>0</formula>
    </cfRule>
  </conditionalFormatting>
  <conditionalFormatting sqref="X123">
    <cfRule type="expression" dxfId="1964" priority="5573">
      <formula>X123*100&lt;C123</formula>
    </cfRule>
    <cfRule type="cellIs" dxfId="1963" priority="5574" operator="equal">
      <formula>0</formula>
    </cfRule>
  </conditionalFormatting>
  <conditionalFormatting sqref="X124">
    <cfRule type="expression" dxfId="1962" priority="5571">
      <formula>X124*100&lt;C124</formula>
    </cfRule>
    <cfRule type="cellIs" dxfId="1961" priority="5572" operator="equal">
      <formula>0</formula>
    </cfRule>
  </conditionalFormatting>
  <conditionalFormatting sqref="X125">
    <cfRule type="expression" dxfId="1960" priority="5569">
      <formula>X125*100&lt;C125</formula>
    </cfRule>
    <cfRule type="cellIs" dxfId="1959" priority="5570" operator="equal">
      <formula>0</formula>
    </cfRule>
  </conditionalFormatting>
  <conditionalFormatting sqref="X126">
    <cfRule type="expression" dxfId="1958" priority="5567">
      <formula>X126*100&lt;C126</formula>
    </cfRule>
    <cfRule type="cellIs" dxfId="1957" priority="5568" operator="equal">
      <formula>0</formula>
    </cfRule>
  </conditionalFormatting>
  <conditionalFormatting sqref="X127">
    <cfRule type="expression" dxfId="1956" priority="5565">
      <formula>X127*100&lt;C127</formula>
    </cfRule>
    <cfRule type="cellIs" dxfId="1955" priority="5566" operator="equal">
      <formula>0</formula>
    </cfRule>
  </conditionalFormatting>
  <conditionalFormatting sqref="X128">
    <cfRule type="expression" dxfId="1954" priority="5563">
      <formula>X128*100&lt;C128</formula>
    </cfRule>
    <cfRule type="cellIs" dxfId="1953" priority="5564" operator="equal">
      <formula>0</formula>
    </cfRule>
  </conditionalFormatting>
  <conditionalFormatting sqref="X129">
    <cfRule type="expression" dxfId="1952" priority="5561">
      <formula>X129*100&lt;C129</formula>
    </cfRule>
    <cfRule type="cellIs" dxfId="1951" priority="5562" operator="equal">
      <formula>0</formula>
    </cfRule>
  </conditionalFormatting>
  <conditionalFormatting sqref="X130">
    <cfRule type="expression" dxfId="1950" priority="5559">
      <formula>X130*100&lt;C130</formula>
    </cfRule>
    <cfRule type="cellIs" dxfId="1949" priority="5560" operator="equal">
      <formula>0</formula>
    </cfRule>
  </conditionalFormatting>
  <conditionalFormatting sqref="X131">
    <cfRule type="expression" dxfId="1948" priority="5557">
      <formula>X131*100&lt;C131</formula>
    </cfRule>
    <cfRule type="cellIs" dxfId="1947" priority="5558" operator="equal">
      <formula>0</formula>
    </cfRule>
  </conditionalFormatting>
  <conditionalFormatting sqref="X132">
    <cfRule type="expression" dxfId="1946" priority="5555">
      <formula>X132*100&lt;C132</formula>
    </cfRule>
    <cfRule type="cellIs" dxfId="1945" priority="5556" operator="equal">
      <formula>0</formula>
    </cfRule>
  </conditionalFormatting>
  <conditionalFormatting sqref="X133">
    <cfRule type="expression" dxfId="1944" priority="5553">
      <formula>X133*100&lt;C133</formula>
    </cfRule>
    <cfRule type="cellIs" dxfId="1943" priority="5554" operator="equal">
      <formula>0</formula>
    </cfRule>
  </conditionalFormatting>
  <conditionalFormatting sqref="X134">
    <cfRule type="expression" dxfId="1942" priority="5551">
      <formula>X134*100&lt;C134</formula>
    </cfRule>
    <cfRule type="cellIs" dxfId="1941" priority="5552" operator="equal">
      <formula>0</formula>
    </cfRule>
  </conditionalFormatting>
  <conditionalFormatting sqref="X135">
    <cfRule type="expression" dxfId="1940" priority="5549">
      <formula>X135*100&lt;C135</formula>
    </cfRule>
    <cfRule type="cellIs" dxfId="1939" priority="5550" operator="equal">
      <formula>0</formula>
    </cfRule>
  </conditionalFormatting>
  <conditionalFormatting sqref="X136">
    <cfRule type="expression" dxfId="1938" priority="5547">
      <formula>X136*100&lt;C136</formula>
    </cfRule>
    <cfRule type="cellIs" dxfId="1937" priority="5548" operator="equal">
      <formula>0</formula>
    </cfRule>
  </conditionalFormatting>
  <conditionalFormatting sqref="X137">
    <cfRule type="expression" dxfId="1936" priority="5545">
      <formula>X137*100&lt;C137</formula>
    </cfRule>
    <cfRule type="cellIs" dxfId="1935" priority="5546" operator="equal">
      <formula>0</formula>
    </cfRule>
  </conditionalFormatting>
  <conditionalFormatting sqref="X138">
    <cfRule type="expression" dxfId="1934" priority="5543">
      <formula>X138*100&lt;C138</formula>
    </cfRule>
    <cfRule type="cellIs" dxfId="1933" priority="5544" operator="equal">
      <formula>0</formula>
    </cfRule>
  </conditionalFormatting>
  <conditionalFormatting sqref="X139">
    <cfRule type="expression" dxfId="1932" priority="5541">
      <formula>X139*100&lt;C139</formula>
    </cfRule>
    <cfRule type="cellIs" dxfId="1931" priority="5542" operator="equal">
      <formula>0</formula>
    </cfRule>
  </conditionalFormatting>
  <conditionalFormatting sqref="X140">
    <cfRule type="expression" dxfId="1930" priority="5539">
      <formula>X140*100&lt;C140</formula>
    </cfRule>
    <cfRule type="cellIs" dxfId="1929" priority="5540" operator="equal">
      <formula>0</formula>
    </cfRule>
  </conditionalFormatting>
  <conditionalFormatting sqref="X141">
    <cfRule type="expression" dxfId="1928" priority="5537">
      <formula>X141*100&lt;C141</formula>
    </cfRule>
    <cfRule type="cellIs" dxfId="1927" priority="5538" operator="equal">
      <formula>0</formula>
    </cfRule>
  </conditionalFormatting>
  <conditionalFormatting sqref="X142">
    <cfRule type="expression" dxfId="1926" priority="5535">
      <formula>X142*100&lt;C142</formula>
    </cfRule>
    <cfRule type="cellIs" dxfId="1925" priority="5536" operator="equal">
      <formula>0</formula>
    </cfRule>
  </conditionalFormatting>
  <conditionalFormatting sqref="X143">
    <cfRule type="expression" dxfId="1924" priority="5533">
      <formula>X143*100&lt;C143</formula>
    </cfRule>
    <cfRule type="cellIs" dxfId="1923" priority="5534" operator="equal">
      <formula>0</formula>
    </cfRule>
  </conditionalFormatting>
  <conditionalFormatting sqref="X144">
    <cfRule type="expression" dxfId="1922" priority="5531">
      <formula>X144*100&lt;C144</formula>
    </cfRule>
    <cfRule type="cellIs" dxfId="1921" priority="5532" operator="equal">
      <formula>0</formula>
    </cfRule>
  </conditionalFormatting>
  <conditionalFormatting sqref="X145">
    <cfRule type="expression" dxfId="1920" priority="5529">
      <formula>X145*100&lt;C145</formula>
    </cfRule>
    <cfRule type="cellIs" dxfId="1919" priority="5530" operator="equal">
      <formula>0</formula>
    </cfRule>
  </conditionalFormatting>
  <conditionalFormatting sqref="X146">
    <cfRule type="expression" dxfId="1918" priority="5527">
      <formula>X146*100&lt;C146</formula>
    </cfRule>
    <cfRule type="cellIs" dxfId="1917" priority="5528" operator="equal">
      <formula>0</formula>
    </cfRule>
  </conditionalFormatting>
  <conditionalFormatting sqref="X147">
    <cfRule type="expression" dxfId="1916" priority="5525">
      <formula>X147*100&lt;C147</formula>
    </cfRule>
    <cfRule type="cellIs" dxfId="1915" priority="5526" operator="equal">
      <formula>0</formula>
    </cfRule>
  </conditionalFormatting>
  <conditionalFormatting sqref="X148">
    <cfRule type="expression" dxfId="1914" priority="5523">
      <formula>X148*100&lt;C148</formula>
    </cfRule>
    <cfRule type="cellIs" dxfId="1913" priority="5524" operator="equal">
      <formula>0</formula>
    </cfRule>
  </conditionalFormatting>
  <conditionalFormatting sqref="X149">
    <cfRule type="expression" dxfId="1912" priority="5521">
      <formula>X149*100&lt;C149</formula>
    </cfRule>
    <cfRule type="cellIs" dxfId="1911" priority="5522" operator="equal">
      <formula>0</formula>
    </cfRule>
  </conditionalFormatting>
  <conditionalFormatting sqref="X150">
    <cfRule type="expression" dxfId="1910" priority="5519">
      <formula>X150*100&lt;C150</formula>
    </cfRule>
    <cfRule type="cellIs" dxfId="1909" priority="5520" operator="equal">
      <formula>0</formula>
    </cfRule>
  </conditionalFormatting>
  <conditionalFormatting sqref="X151">
    <cfRule type="expression" dxfId="1908" priority="5517">
      <formula>X151*100&lt;C151</formula>
    </cfRule>
    <cfRule type="cellIs" dxfId="1907" priority="5518" operator="equal">
      <formula>0</formula>
    </cfRule>
  </conditionalFormatting>
  <conditionalFormatting sqref="X152">
    <cfRule type="expression" dxfId="1906" priority="5515">
      <formula>X152*100&lt;C152</formula>
    </cfRule>
    <cfRule type="cellIs" dxfId="1905" priority="5516" operator="equal">
      <formula>0</formula>
    </cfRule>
  </conditionalFormatting>
  <conditionalFormatting sqref="X153">
    <cfRule type="expression" dxfId="1904" priority="5513">
      <formula>X153*100&lt;C153</formula>
    </cfRule>
    <cfRule type="cellIs" dxfId="1903" priority="5514" operator="equal">
      <formula>0</formula>
    </cfRule>
  </conditionalFormatting>
  <conditionalFormatting sqref="X154">
    <cfRule type="expression" dxfId="1902" priority="5511">
      <formula>X154*100&lt;C154</formula>
    </cfRule>
    <cfRule type="cellIs" dxfId="1901" priority="5512" operator="equal">
      <formula>0</formula>
    </cfRule>
  </conditionalFormatting>
  <conditionalFormatting sqref="X155">
    <cfRule type="expression" dxfId="1900" priority="5509">
      <formula>X155*100&lt;C155</formula>
    </cfRule>
    <cfRule type="cellIs" dxfId="1899" priority="5510" operator="equal">
      <formula>0</formula>
    </cfRule>
  </conditionalFormatting>
  <conditionalFormatting sqref="X156">
    <cfRule type="expression" dxfId="1898" priority="5507">
      <formula>X156*100&lt;C156</formula>
    </cfRule>
    <cfRule type="cellIs" dxfId="1897" priority="5508" operator="equal">
      <formula>0</formula>
    </cfRule>
  </conditionalFormatting>
  <conditionalFormatting sqref="X157">
    <cfRule type="expression" dxfId="1896" priority="5505">
      <formula>X157*100&lt;C157</formula>
    </cfRule>
    <cfRule type="cellIs" dxfId="1895" priority="5506" operator="equal">
      <formula>0</formula>
    </cfRule>
  </conditionalFormatting>
  <conditionalFormatting sqref="X158">
    <cfRule type="expression" dxfId="1894" priority="5503">
      <formula>X158*100&lt;C158</formula>
    </cfRule>
    <cfRule type="cellIs" dxfId="1893" priority="5504" operator="equal">
      <formula>0</formula>
    </cfRule>
  </conditionalFormatting>
  <conditionalFormatting sqref="X159">
    <cfRule type="expression" dxfId="1892" priority="5501">
      <formula>X159*100&lt;C159</formula>
    </cfRule>
    <cfRule type="cellIs" dxfId="1891" priority="5502" operator="equal">
      <formula>0</formula>
    </cfRule>
  </conditionalFormatting>
  <conditionalFormatting sqref="X160">
    <cfRule type="expression" dxfId="1890" priority="5499">
      <formula>X160*100&lt;C160</formula>
    </cfRule>
    <cfRule type="cellIs" dxfId="1889" priority="5500" operator="equal">
      <formula>0</formula>
    </cfRule>
  </conditionalFormatting>
  <conditionalFormatting sqref="X161">
    <cfRule type="expression" dxfId="1888" priority="5497">
      <formula>X161*100&lt;C161</formula>
    </cfRule>
    <cfRule type="cellIs" dxfId="1887" priority="5498" operator="equal">
      <formula>0</formula>
    </cfRule>
  </conditionalFormatting>
  <conditionalFormatting sqref="X162">
    <cfRule type="expression" dxfId="1886" priority="5495">
      <formula>X162*100&lt;C162</formula>
    </cfRule>
    <cfRule type="cellIs" dxfId="1885" priority="5496" operator="equal">
      <formula>0</formula>
    </cfRule>
  </conditionalFormatting>
  <conditionalFormatting sqref="X163">
    <cfRule type="expression" dxfId="1884" priority="5493">
      <formula>X163*100&lt;C163</formula>
    </cfRule>
    <cfRule type="cellIs" dxfId="1883" priority="5494" operator="equal">
      <formula>0</formula>
    </cfRule>
  </conditionalFormatting>
  <conditionalFormatting sqref="X164">
    <cfRule type="expression" dxfId="1882" priority="5491">
      <formula>X164*100&lt;C164</formula>
    </cfRule>
    <cfRule type="cellIs" dxfId="1881" priority="5492" operator="equal">
      <formula>0</formula>
    </cfRule>
  </conditionalFormatting>
  <conditionalFormatting sqref="X165">
    <cfRule type="expression" dxfId="1880" priority="5489">
      <formula>X165*100&lt;C165</formula>
    </cfRule>
    <cfRule type="cellIs" dxfId="1879" priority="5490" operator="equal">
      <formula>0</formula>
    </cfRule>
  </conditionalFormatting>
  <conditionalFormatting sqref="X166">
    <cfRule type="expression" dxfId="1878" priority="5487">
      <formula>X166*100&lt;C166</formula>
    </cfRule>
    <cfRule type="cellIs" dxfId="1877" priority="5488" operator="equal">
      <formula>0</formula>
    </cfRule>
  </conditionalFormatting>
  <conditionalFormatting sqref="X167">
    <cfRule type="expression" dxfId="1876" priority="5485">
      <formula>X167*100&lt;C167</formula>
    </cfRule>
    <cfRule type="cellIs" dxfId="1875" priority="5486" operator="equal">
      <formula>0</formula>
    </cfRule>
  </conditionalFormatting>
  <conditionalFormatting sqref="X168">
    <cfRule type="expression" dxfId="1874" priority="5483">
      <formula>X168*100&lt;C168</formula>
    </cfRule>
    <cfRule type="cellIs" dxfId="1873" priority="5484" operator="equal">
      <formula>0</formula>
    </cfRule>
  </conditionalFormatting>
  <conditionalFormatting sqref="X169">
    <cfRule type="expression" dxfId="1872" priority="5481">
      <formula>X169*100&lt;C169</formula>
    </cfRule>
    <cfRule type="cellIs" dxfId="1871" priority="5482" operator="equal">
      <formula>0</formula>
    </cfRule>
  </conditionalFormatting>
  <conditionalFormatting sqref="X2">
    <cfRule type="expression" dxfId="1870" priority="5474">
      <formula>X2*100&gt;C2</formula>
    </cfRule>
    <cfRule type="cellIs" dxfId="1869" priority="5475" operator="equal">
      <formula>0</formula>
    </cfRule>
  </conditionalFormatting>
  <conditionalFormatting sqref="X3">
    <cfRule type="expression" dxfId="1868" priority="5472">
      <formula>X3*100&gt;C3</formula>
    </cfRule>
    <cfRule type="cellIs" dxfId="1867" priority="5473" operator="equal">
      <formula>0</formula>
    </cfRule>
  </conditionalFormatting>
  <conditionalFormatting sqref="X4">
    <cfRule type="expression" dxfId="1866" priority="5465">
      <formula>X4*100&gt;C4</formula>
    </cfRule>
    <cfRule type="cellIs" dxfId="1865" priority="5466" operator="equal">
      <formula>0</formula>
    </cfRule>
  </conditionalFormatting>
  <conditionalFormatting sqref="X5">
    <cfRule type="expression" dxfId="1864" priority="5463">
      <formula>X5*100&gt;C5</formula>
    </cfRule>
    <cfRule type="cellIs" dxfId="1863" priority="5464" operator="equal">
      <formula>0</formula>
    </cfRule>
  </conditionalFormatting>
  <conditionalFormatting sqref="X6">
    <cfRule type="expression" dxfId="1862" priority="5456">
      <formula>X6*100&gt;C6</formula>
    </cfRule>
    <cfRule type="cellIs" dxfId="1861" priority="5457" operator="equal">
      <formula>0</formula>
    </cfRule>
  </conditionalFormatting>
  <conditionalFormatting sqref="X7">
    <cfRule type="expression" dxfId="1860" priority="5454">
      <formula>X7*100&gt;C7</formula>
    </cfRule>
    <cfRule type="cellIs" dxfId="1859" priority="5455" operator="equal">
      <formula>0</formula>
    </cfRule>
  </conditionalFormatting>
  <conditionalFormatting sqref="X8">
    <cfRule type="expression" dxfId="1858" priority="5447">
      <formula>X8*100&gt;C8</formula>
    </cfRule>
    <cfRule type="cellIs" dxfId="1857" priority="5448" operator="equal">
      <formula>0</formula>
    </cfRule>
  </conditionalFormatting>
  <conditionalFormatting sqref="X9">
    <cfRule type="expression" dxfId="1856" priority="5445">
      <formula>X9*100&gt;C9</formula>
    </cfRule>
    <cfRule type="cellIs" dxfId="1855" priority="5446" operator="equal">
      <formula>0</formula>
    </cfRule>
  </conditionalFormatting>
  <conditionalFormatting sqref="Y63">
    <cfRule type="cellIs" dxfId="1854" priority="5215" operator="equal">
      <formula>0</formula>
    </cfRule>
  </conditionalFormatting>
  <conditionalFormatting sqref="Y61">
    <cfRule type="cellIs" dxfId="1853" priority="5212" operator="equal">
      <formula>0</formula>
    </cfRule>
  </conditionalFormatting>
  <conditionalFormatting sqref="Q1">
    <cfRule type="cellIs" dxfId="1852" priority="5099" operator="equal">
      <formula>"BONOS"</formula>
    </cfRule>
  </conditionalFormatting>
  <conditionalFormatting sqref="Z26">
    <cfRule type="cellIs" dxfId="1851" priority="5091" operator="equal">
      <formula>0</formula>
    </cfRule>
  </conditionalFormatting>
  <conditionalFormatting sqref="Z26">
    <cfRule type="cellIs" dxfId="1850" priority="5090" operator="greaterThan">
      <formula>0</formula>
    </cfRule>
  </conditionalFormatting>
  <conditionalFormatting sqref="B26">
    <cfRule type="expression" dxfId="1849" priority="4617">
      <formula>IF($V26&lt;&gt;0,AND(MID($A26,5,1)=" "))</formula>
    </cfRule>
    <cfRule type="expression" dxfId="1848" priority="4618">
      <formula>IF($V26&lt;&gt;0,AND(MID($A26,5,1)="C"))</formula>
    </cfRule>
    <cfRule type="expression" dxfId="1847" priority="4619">
      <formula>IF($V26&lt;&gt;0,AND(MID($A26,5,1)="D"))</formula>
    </cfRule>
  </conditionalFormatting>
  <conditionalFormatting sqref="E26">
    <cfRule type="expression" dxfId="1846" priority="4602">
      <formula>IF($V26&lt;&gt;0,AND(MID($A26,5,1)=" "))</formula>
    </cfRule>
    <cfRule type="expression" dxfId="1845" priority="4603">
      <formula>IF($V26&lt;&gt;0,AND(MID($A26,5,1)="C"))</formula>
    </cfRule>
    <cfRule type="expression" dxfId="1844" priority="4604">
      <formula>IF($V26&lt;&gt;0,AND(MID($A26,5,1)="D"))</formula>
    </cfRule>
  </conditionalFormatting>
  <conditionalFormatting sqref="B28">
    <cfRule type="expression" dxfId="1843" priority="4599">
      <formula>IF($V28&lt;&gt;0,AND(MID($A28,5,1)=" "))</formula>
    </cfRule>
    <cfRule type="expression" dxfId="1842" priority="4600">
      <formula>IF($V28&lt;&gt;0,AND(MID($A28,5,1)="C"))</formula>
    </cfRule>
    <cfRule type="expression" dxfId="1841" priority="4601">
      <formula>IF($V28&lt;&gt;0,AND(MID($A28,5,1)="D"))</formula>
    </cfRule>
  </conditionalFormatting>
  <conditionalFormatting sqref="E28">
    <cfRule type="expression" dxfId="1840" priority="4584">
      <formula>IF($V28&lt;&gt;0,AND(MID($A28,5,1)=" "))</formula>
    </cfRule>
    <cfRule type="expression" dxfId="1839" priority="4585">
      <formula>IF($V28&lt;&gt;0,AND(MID($A28,5,1)="C"))</formula>
    </cfRule>
    <cfRule type="expression" dxfId="1838" priority="4586">
      <formula>IF($V28&lt;&gt;0,AND(MID($A28,5,1)="D"))</formula>
    </cfRule>
  </conditionalFormatting>
  <conditionalFormatting sqref="B29">
    <cfRule type="expression" dxfId="1837" priority="4581">
      <formula>IF($V29&lt;&gt;0,AND(MID($A29,5,1)=" "))</formula>
    </cfRule>
    <cfRule type="expression" dxfId="1836" priority="4582">
      <formula>IF($V29&lt;&gt;0,AND(MID($A29,5,1)="C"))</formula>
    </cfRule>
    <cfRule type="expression" dxfId="1835" priority="4583">
      <formula>IF($V29&lt;&gt;0,AND(MID($A29,5,1)="D"))</formula>
    </cfRule>
  </conditionalFormatting>
  <conditionalFormatting sqref="E29">
    <cfRule type="expression" dxfId="1834" priority="4566">
      <formula>IF($V29&lt;&gt;0,AND(MID($A29,5,1)=" "))</formula>
    </cfRule>
    <cfRule type="expression" dxfId="1833" priority="4567">
      <formula>IF($V29&lt;&gt;0,AND(MID($A29,5,1)="C"))</formula>
    </cfRule>
    <cfRule type="expression" dxfId="1832" priority="4568">
      <formula>IF($V29&lt;&gt;0,AND(MID($A29,5,1)="D"))</formula>
    </cfRule>
  </conditionalFormatting>
  <conditionalFormatting sqref="B27">
    <cfRule type="expression" dxfId="1831" priority="4563">
      <formula>IF($V27&lt;&gt;0,AND(MID($A27,5,1)=" "))</formula>
    </cfRule>
    <cfRule type="expression" dxfId="1830" priority="4564">
      <formula>IF($V27&lt;&gt;0,AND(MID($A27,5,1)="C"))</formula>
    </cfRule>
    <cfRule type="expression" dxfId="1829" priority="4565">
      <formula>IF($V27&lt;&gt;0,AND(MID($A27,5,1)="D"))</formula>
    </cfRule>
  </conditionalFormatting>
  <conditionalFormatting sqref="E27">
    <cfRule type="expression" dxfId="1828" priority="4548">
      <formula>IF($V27&lt;&gt;0,AND(MID($A27,5,1)=" "))</formula>
    </cfRule>
    <cfRule type="expression" dxfId="1827" priority="4549">
      <formula>IF($V27&lt;&gt;0,AND(MID($A27,5,1)="C"))</formula>
    </cfRule>
    <cfRule type="expression" dxfId="1826" priority="4550">
      <formula>IF($V27&lt;&gt;0,AND(MID($A27,5,1)="D"))</formula>
    </cfRule>
  </conditionalFormatting>
  <conditionalFormatting sqref="C26">
    <cfRule type="cellIs" dxfId="1825" priority="4515" operator="lessThan">
      <formula>D26</formula>
    </cfRule>
    <cfRule type="expression" dxfId="1824" priority="4519">
      <formula>IF($V26&lt;&gt;0,AND(MID($A26,5,1)=" "))</formula>
    </cfRule>
    <cfRule type="expression" dxfId="1823" priority="4520">
      <formula>IF($V26&lt;&gt;0,AND(MID($A26,5,1)="C"))</formula>
    </cfRule>
    <cfRule type="expression" dxfId="1822" priority="4521">
      <formula>IF($V26&lt;&gt;0,AND(MID($A26,5,1)="D"))</formula>
    </cfRule>
  </conditionalFormatting>
  <conditionalFormatting sqref="D26">
    <cfRule type="cellIs" dxfId="1821" priority="4514" operator="lessThan">
      <formula>C26</formula>
    </cfRule>
    <cfRule type="expression" dxfId="1820" priority="4516">
      <formula>IF($V26&lt;&gt;0,AND(MID($A26,5,1)=" "))</formula>
    </cfRule>
    <cfRule type="expression" dxfId="1819" priority="4517">
      <formula>IF($V26&lt;&gt;0,AND(MID($A26,5,1)="C"))</formula>
    </cfRule>
    <cfRule type="expression" dxfId="1818" priority="4518">
      <formula>IF($V26&lt;&gt;0,AND(MID($A26,5,1)="D"))</formula>
    </cfRule>
  </conditionalFormatting>
  <conditionalFormatting sqref="C27">
    <cfRule type="cellIs" dxfId="1817" priority="4507" operator="lessThan">
      <formula>D27</formula>
    </cfRule>
    <cfRule type="expression" dxfId="1816" priority="4511">
      <formula>IF($V27&lt;&gt;0,AND(MID($A27,5,1)=" "))</formula>
    </cfRule>
    <cfRule type="expression" dxfId="1815" priority="4512">
      <formula>IF($V27&lt;&gt;0,AND(MID($A27,5,1)="C"))</formula>
    </cfRule>
    <cfRule type="expression" dxfId="1814" priority="4513">
      <formula>IF($V27&lt;&gt;0,AND(MID($A27,5,1)="D"))</formula>
    </cfRule>
  </conditionalFormatting>
  <conditionalFormatting sqref="D27">
    <cfRule type="cellIs" dxfId="1813" priority="4506" operator="lessThan">
      <formula>C27</formula>
    </cfRule>
    <cfRule type="expression" dxfId="1812" priority="4508">
      <formula>IF($V27&lt;&gt;0,AND(MID($A27,5,1)=" "))</formula>
    </cfRule>
    <cfRule type="expression" dxfId="1811" priority="4509">
      <formula>IF($V27&lt;&gt;0,AND(MID($A27,5,1)="C"))</formula>
    </cfRule>
    <cfRule type="expression" dxfId="1810" priority="4510">
      <formula>IF($V27&lt;&gt;0,AND(MID($A27,5,1)="D"))</formula>
    </cfRule>
  </conditionalFormatting>
  <conditionalFormatting sqref="C28">
    <cfRule type="cellIs" dxfId="1809" priority="4499" operator="lessThan">
      <formula>D28</formula>
    </cfRule>
    <cfRule type="expression" dxfId="1808" priority="4503">
      <formula>IF($V28&lt;&gt;0,AND(MID($A28,5,1)=" "))</formula>
    </cfRule>
    <cfRule type="expression" dxfId="1807" priority="4504">
      <formula>IF($V28&lt;&gt;0,AND(MID($A28,5,1)="C"))</formula>
    </cfRule>
    <cfRule type="expression" dxfId="1806" priority="4505">
      <formula>IF($V28&lt;&gt;0,AND(MID($A28,5,1)="D"))</formula>
    </cfRule>
  </conditionalFormatting>
  <conditionalFormatting sqref="D28">
    <cfRule type="cellIs" dxfId="1805" priority="4498" operator="lessThan">
      <formula>C28</formula>
    </cfRule>
    <cfRule type="expression" dxfId="1804" priority="4500">
      <formula>IF($V28&lt;&gt;0,AND(MID($A28,5,1)=" "))</formula>
    </cfRule>
    <cfRule type="expression" dxfId="1803" priority="4501">
      <formula>IF($V28&lt;&gt;0,AND(MID($A28,5,1)="C"))</formula>
    </cfRule>
    <cfRule type="expression" dxfId="1802" priority="4502">
      <formula>IF($V28&lt;&gt;0,AND(MID($A28,5,1)="D"))</formula>
    </cfRule>
  </conditionalFormatting>
  <conditionalFormatting sqref="C29">
    <cfRule type="cellIs" dxfId="1801" priority="4491" operator="lessThan">
      <formula>D29</formula>
    </cfRule>
    <cfRule type="expression" dxfId="1800" priority="4495">
      <formula>IF($V29&lt;&gt;0,AND(MID($A29,5,1)=" "))</formula>
    </cfRule>
    <cfRule type="expression" dxfId="1799" priority="4496">
      <formula>IF($V29&lt;&gt;0,AND(MID($A29,5,1)="C"))</formula>
    </cfRule>
    <cfRule type="expression" dxfId="1798" priority="4497">
      <formula>IF($V29&lt;&gt;0,AND(MID($A29,5,1)="D"))</formula>
    </cfRule>
  </conditionalFormatting>
  <conditionalFormatting sqref="D29">
    <cfRule type="cellIs" dxfId="1797" priority="4490" operator="lessThan">
      <formula>C29</formula>
    </cfRule>
    <cfRule type="expression" dxfId="1796" priority="4492">
      <formula>IF($V29&lt;&gt;0,AND(MID($A29,5,1)=" "))</formula>
    </cfRule>
    <cfRule type="expression" dxfId="1795" priority="4493">
      <formula>IF($V29&lt;&gt;0,AND(MID($A29,5,1)="C"))</formula>
    </cfRule>
    <cfRule type="expression" dxfId="1794" priority="4494">
      <formula>IF($V29&lt;&gt;0,AND(MID($A29,5,1)="D"))</formula>
    </cfRule>
  </conditionalFormatting>
  <conditionalFormatting sqref="A15">
    <cfRule type="expression" dxfId="1793" priority="4413">
      <formula>IF($Y17&gt;$Y14,AND(MID($A15,5,1)=" "))</formula>
    </cfRule>
    <cfRule type="expression" dxfId="1792" priority="4414">
      <formula>IF($Y17&gt;$Y14,AND(MID($A15,5,1)="C"))</formula>
    </cfRule>
    <cfRule type="expression" dxfId="1791" priority="4415">
      <formula>IF($Y17&gt;$Y14,AND(MID($A15,5,1)="D"))</formula>
    </cfRule>
  </conditionalFormatting>
  <conditionalFormatting sqref="A16">
    <cfRule type="expression" dxfId="1790" priority="4416">
      <formula>IF($Y17&gt;$Y14,AND(MID($A16,5,1)=" "))</formula>
    </cfRule>
    <cfRule type="expression" dxfId="1789" priority="4417">
      <formula>IF($Y17&gt;$Y14,AND(MID($A16,5,1)="C"))</formula>
    </cfRule>
    <cfRule type="expression" dxfId="1788" priority="4418">
      <formula>IF($Y17&gt;$Y14,AND(MID($A16,5,1)="D"))</formula>
    </cfRule>
  </conditionalFormatting>
  <conditionalFormatting sqref="A17">
    <cfRule type="expression" dxfId="1787" priority="4410">
      <formula>IF($Y17&gt;$Y14,AND(MID($A17,5,1)=" "))</formula>
    </cfRule>
    <cfRule type="expression" dxfId="1786" priority="4411">
      <formula>IF($Y17&gt;$Y14,AND(MID($A17,5,1)="C"))</formula>
    </cfRule>
    <cfRule type="expression" dxfId="1785" priority="4412">
      <formula>IF($Y17&gt;$Y14,AND(MID($A17,5,1)="D"))</formula>
    </cfRule>
  </conditionalFormatting>
  <conditionalFormatting sqref="A14">
    <cfRule type="expression" dxfId="1784" priority="4407">
      <formula>IF($Y17&gt;$Y14,AND(MID($A14,5,1)=" "))</formula>
    </cfRule>
    <cfRule type="expression" dxfId="1783" priority="4408">
      <formula>IF($Y17&gt;$Y14,AND(MID($A14,5,1)="C"))</formula>
    </cfRule>
    <cfRule type="expression" dxfId="1782" priority="4409">
      <formula>IF($Y17&gt;$Y14,AND(MID($A14,5,1)="D"))</formula>
    </cfRule>
  </conditionalFormatting>
  <conditionalFormatting sqref="B12">
    <cfRule type="expression" dxfId="1781" priority="4401">
      <formula>IF($Y13&gt;$Y10,AND(MID($A12,5,1)=" "))</formula>
    </cfRule>
    <cfRule type="expression" dxfId="1780" priority="4402">
      <formula>IF($Y13&gt;$Y10,AND(MID($A12,5,1)="C"))</formula>
    </cfRule>
    <cfRule type="expression" dxfId="1779" priority="4403">
      <formula>IF($Y13&gt;$Y10,AND(MID($A12,5,1)="D"))</formula>
    </cfRule>
  </conditionalFormatting>
  <conditionalFormatting sqref="C12">
    <cfRule type="expression" dxfId="1778" priority="4404">
      <formula>IF($Y13&gt;$Y10,AND(MID($A12,5,1)=" "))</formula>
    </cfRule>
    <cfRule type="expression" dxfId="1777" priority="4405">
      <formula>IF($Y13&gt;$Y10,AND(MID($A12,5,1)="C"))</formula>
    </cfRule>
    <cfRule type="expression" dxfId="1776" priority="4406">
      <formula>IF($Y13&gt;$Y10,AND(MID($A12,5,1)="D"))</formula>
    </cfRule>
  </conditionalFormatting>
  <conditionalFormatting sqref="Y70 Y72">
    <cfRule type="cellIs" dxfId="1775" priority="4190" operator="lessThanOrEqual">
      <formula>0</formula>
    </cfRule>
  </conditionalFormatting>
  <conditionalFormatting sqref="Y71">
    <cfRule type="cellIs" dxfId="1774" priority="4189" operator="equal">
      <formula>0</formula>
    </cfRule>
  </conditionalFormatting>
  <conditionalFormatting sqref="Y73">
    <cfRule type="cellIs" dxfId="1773" priority="4188" operator="equal">
      <formula>0</formula>
    </cfRule>
  </conditionalFormatting>
  <conditionalFormatting sqref="Y69">
    <cfRule type="cellIs" dxfId="1772" priority="4187" operator="equal">
      <formula>0</formula>
    </cfRule>
  </conditionalFormatting>
  <conditionalFormatting sqref="Y76 Y78">
    <cfRule type="cellIs" dxfId="1771" priority="4184" operator="lessThanOrEqual">
      <formula>0</formula>
    </cfRule>
  </conditionalFormatting>
  <conditionalFormatting sqref="Y77">
    <cfRule type="cellIs" dxfId="1770" priority="4183" operator="equal">
      <formula>0</formula>
    </cfRule>
  </conditionalFormatting>
  <conditionalFormatting sqref="Y79">
    <cfRule type="cellIs" dxfId="1769" priority="4182" operator="equal">
      <formula>0</formula>
    </cfRule>
  </conditionalFormatting>
  <conditionalFormatting sqref="Y75">
    <cfRule type="cellIs" dxfId="1768" priority="4181" operator="equal">
      <formula>0</formula>
    </cfRule>
  </conditionalFormatting>
  <conditionalFormatting sqref="Y82 Y84">
    <cfRule type="cellIs" dxfId="1767" priority="4178" operator="lessThanOrEqual">
      <formula>0</formula>
    </cfRule>
  </conditionalFormatting>
  <conditionalFormatting sqref="Y83">
    <cfRule type="cellIs" dxfId="1766" priority="4177" operator="equal">
      <formula>0</formula>
    </cfRule>
  </conditionalFormatting>
  <conditionalFormatting sqref="Y85">
    <cfRule type="cellIs" dxfId="1765" priority="4176" operator="equal">
      <formula>0</formula>
    </cfRule>
  </conditionalFormatting>
  <conditionalFormatting sqref="Y81">
    <cfRule type="cellIs" dxfId="1764" priority="4175" operator="equal">
      <formula>0</formula>
    </cfRule>
  </conditionalFormatting>
  <conditionalFormatting sqref="Y88 Y90">
    <cfRule type="cellIs" dxfId="1763" priority="4172" operator="lessThanOrEqual">
      <formula>0</formula>
    </cfRule>
  </conditionalFormatting>
  <conditionalFormatting sqref="Y89">
    <cfRule type="cellIs" dxfId="1762" priority="4171" operator="equal">
      <formula>0</formula>
    </cfRule>
  </conditionalFormatting>
  <conditionalFormatting sqref="Y91">
    <cfRule type="cellIs" dxfId="1761" priority="4170" operator="equal">
      <formula>0</formula>
    </cfRule>
  </conditionalFormatting>
  <conditionalFormatting sqref="Y87">
    <cfRule type="cellIs" dxfId="1760" priority="4169" operator="equal">
      <formula>0</formula>
    </cfRule>
  </conditionalFormatting>
  <conditionalFormatting sqref="Y94 Y96">
    <cfRule type="cellIs" dxfId="1759" priority="4166" operator="lessThanOrEqual">
      <formula>0</formula>
    </cfRule>
  </conditionalFormatting>
  <conditionalFormatting sqref="Y95">
    <cfRule type="cellIs" dxfId="1758" priority="4165" operator="equal">
      <formula>0</formula>
    </cfRule>
  </conditionalFormatting>
  <conditionalFormatting sqref="Y97">
    <cfRule type="cellIs" dxfId="1757" priority="4164" operator="equal">
      <formula>0</formula>
    </cfRule>
  </conditionalFormatting>
  <conditionalFormatting sqref="Y93">
    <cfRule type="cellIs" dxfId="1756" priority="4163" operator="equal">
      <formula>0</formula>
    </cfRule>
  </conditionalFormatting>
  <conditionalFormatting sqref="Y100 Y102">
    <cfRule type="cellIs" dxfId="1755" priority="4160" operator="lessThanOrEqual">
      <formula>0</formula>
    </cfRule>
  </conditionalFormatting>
  <conditionalFormatting sqref="Y101">
    <cfRule type="cellIs" dxfId="1754" priority="4159" operator="equal">
      <formula>0</formula>
    </cfRule>
  </conditionalFormatting>
  <conditionalFormatting sqref="Y103">
    <cfRule type="cellIs" dxfId="1753" priority="4158" operator="equal">
      <formula>0</formula>
    </cfRule>
  </conditionalFormatting>
  <conditionalFormatting sqref="Y99">
    <cfRule type="cellIs" dxfId="1752" priority="4157" operator="equal">
      <formula>0</formula>
    </cfRule>
  </conditionalFormatting>
  <conditionalFormatting sqref="Y106 Y108">
    <cfRule type="cellIs" dxfId="1751" priority="4154" operator="lessThanOrEqual">
      <formula>0</formula>
    </cfRule>
  </conditionalFormatting>
  <conditionalFormatting sqref="Y107">
    <cfRule type="cellIs" dxfId="1750" priority="4153" operator="equal">
      <formula>0</formula>
    </cfRule>
  </conditionalFormatting>
  <conditionalFormatting sqref="Y109">
    <cfRule type="cellIs" dxfId="1749" priority="4152" operator="equal">
      <formula>0</formula>
    </cfRule>
  </conditionalFormatting>
  <conditionalFormatting sqref="Y105">
    <cfRule type="cellIs" dxfId="1748" priority="4151" operator="equal">
      <formula>0</formula>
    </cfRule>
  </conditionalFormatting>
  <conditionalFormatting sqref="Y112 Y114">
    <cfRule type="cellIs" dxfId="1747" priority="4148" operator="lessThanOrEqual">
      <formula>0</formula>
    </cfRule>
  </conditionalFormatting>
  <conditionalFormatting sqref="Y113">
    <cfRule type="cellIs" dxfId="1746" priority="4147" operator="equal">
      <formula>0</formula>
    </cfRule>
  </conditionalFormatting>
  <conditionalFormatting sqref="Y115">
    <cfRule type="cellIs" dxfId="1745" priority="4146" operator="equal">
      <formula>0</formula>
    </cfRule>
  </conditionalFormatting>
  <conditionalFormatting sqref="Y111">
    <cfRule type="cellIs" dxfId="1744" priority="4145" operator="equal">
      <formula>0</formula>
    </cfRule>
  </conditionalFormatting>
  <conditionalFormatting sqref="Y118 Y120">
    <cfRule type="cellIs" dxfId="1743" priority="4142" operator="lessThanOrEqual">
      <formula>0</formula>
    </cfRule>
  </conditionalFormatting>
  <conditionalFormatting sqref="Y119">
    <cfRule type="cellIs" dxfId="1742" priority="4141" operator="equal">
      <formula>0</formula>
    </cfRule>
  </conditionalFormatting>
  <conditionalFormatting sqref="Y121">
    <cfRule type="cellIs" dxfId="1741" priority="4140" operator="equal">
      <formula>0</formula>
    </cfRule>
  </conditionalFormatting>
  <conditionalFormatting sqref="Y117">
    <cfRule type="cellIs" dxfId="1740" priority="4139" operator="equal">
      <formula>0</formula>
    </cfRule>
  </conditionalFormatting>
  <conditionalFormatting sqref="Y124 Y126">
    <cfRule type="cellIs" dxfId="1739" priority="4136" operator="lessThanOrEqual">
      <formula>0</formula>
    </cfRule>
  </conditionalFormatting>
  <conditionalFormatting sqref="Y125">
    <cfRule type="cellIs" dxfId="1738" priority="4135" operator="equal">
      <formula>0</formula>
    </cfRule>
  </conditionalFormatting>
  <conditionalFormatting sqref="Y127">
    <cfRule type="cellIs" dxfId="1737" priority="4134" operator="equal">
      <formula>0</formula>
    </cfRule>
  </conditionalFormatting>
  <conditionalFormatting sqref="Y123">
    <cfRule type="cellIs" dxfId="1736" priority="4133" operator="equal">
      <formula>0</formula>
    </cfRule>
  </conditionalFormatting>
  <conditionalFormatting sqref="Y130 Y132">
    <cfRule type="cellIs" dxfId="1735" priority="4130" operator="lessThanOrEqual">
      <formula>0</formula>
    </cfRule>
  </conditionalFormatting>
  <conditionalFormatting sqref="Y131">
    <cfRule type="cellIs" dxfId="1734" priority="4129" operator="equal">
      <formula>0</formula>
    </cfRule>
  </conditionalFormatting>
  <conditionalFormatting sqref="Y133">
    <cfRule type="cellIs" dxfId="1733" priority="4128" operator="equal">
      <formula>0</formula>
    </cfRule>
  </conditionalFormatting>
  <conditionalFormatting sqref="Y129">
    <cfRule type="cellIs" dxfId="1732" priority="4127" operator="equal">
      <formula>0</formula>
    </cfRule>
  </conditionalFormatting>
  <conditionalFormatting sqref="Y136 Y138">
    <cfRule type="cellIs" dxfId="1731" priority="4124" operator="lessThanOrEqual">
      <formula>0</formula>
    </cfRule>
  </conditionalFormatting>
  <conditionalFormatting sqref="Y137">
    <cfRule type="cellIs" dxfId="1730" priority="4123" operator="equal">
      <formula>0</formula>
    </cfRule>
  </conditionalFormatting>
  <conditionalFormatting sqref="Y139">
    <cfRule type="cellIs" dxfId="1729" priority="4122" operator="equal">
      <formula>0</formula>
    </cfRule>
  </conditionalFormatting>
  <conditionalFormatting sqref="Y135">
    <cfRule type="cellIs" dxfId="1728" priority="4121" operator="equal">
      <formula>0</formula>
    </cfRule>
  </conditionalFormatting>
  <conditionalFormatting sqref="Y142 Y144">
    <cfRule type="cellIs" dxfId="1727" priority="4118" operator="lessThanOrEqual">
      <formula>0</formula>
    </cfRule>
  </conditionalFormatting>
  <conditionalFormatting sqref="Y143">
    <cfRule type="cellIs" dxfId="1726" priority="4117" operator="equal">
      <formula>0</formula>
    </cfRule>
  </conditionalFormatting>
  <conditionalFormatting sqref="Y145">
    <cfRule type="cellIs" dxfId="1725" priority="4116" operator="equal">
      <formula>0</formula>
    </cfRule>
  </conditionalFormatting>
  <conditionalFormatting sqref="Y141">
    <cfRule type="cellIs" dxfId="1724" priority="4115" operator="equal">
      <formula>0</formula>
    </cfRule>
  </conditionalFormatting>
  <conditionalFormatting sqref="Y148 Y150">
    <cfRule type="cellIs" dxfId="1723" priority="4112" operator="lessThanOrEqual">
      <formula>0</formula>
    </cfRule>
  </conditionalFormatting>
  <conditionalFormatting sqref="Y149">
    <cfRule type="cellIs" dxfId="1722" priority="4111" operator="equal">
      <formula>0</formula>
    </cfRule>
  </conditionalFormatting>
  <conditionalFormatting sqref="Y151">
    <cfRule type="cellIs" dxfId="1721" priority="4110" operator="equal">
      <formula>0</formula>
    </cfRule>
  </conditionalFormatting>
  <conditionalFormatting sqref="Y147">
    <cfRule type="cellIs" dxfId="1720" priority="4109" operator="equal">
      <formula>0</formula>
    </cfRule>
  </conditionalFormatting>
  <conditionalFormatting sqref="Y154 Y156">
    <cfRule type="cellIs" dxfId="1719" priority="4106" operator="lessThanOrEqual">
      <formula>0</formula>
    </cfRule>
  </conditionalFormatting>
  <conditionalFormatting sqref="Y155">
    <cfRule type="cellIs" dxfId="1718" priority="4105" operator="equal">
      <formula>0</formula>
    </cfRule>
  </conditionalFormatting>
  <conditionalFormatting sqref="Y157">
    <cfRule type="cellIs" dxfId="1717" priority="4104" operator="equal">
      <formula>0</formula>
    </cfRule>
  </conditionalFormatting>
  <conditionalFormatting sqref="Y153">
    <cfRule type="cellIs" dxfId="1716" priority="4103" operator="equal">
      <formula>0</formula>
    </cfRule>
  </conditionalFormatting>
  <conditionalFormatting sqref="Y160 Y162">
    <cfRule type="cellIs" dxfId="1715" priority="4100" operator="lessThanOrEqual">
      <formula>0</formula>
    </cfRule>
  </conditionalFormatting>
  <conditionalFormatting sqref="Y161">
    <cfRule type="cellIs" dxfId="1714" priority="4099" operator="equal">
      <formula>0</formula>
    </cfRule>
  </conditionalFormatting>
  <conditionalFormatting sqref="Y163">
    <cfRule type="cellIs" dxfId="1713" priority="4098" operator="equal">
      <formula>0</formula>
    </cfRule>
  </conditionalFormatting>
  <conditionalFormatting sqref="Y159">
    <cfRule type="cellIs" dxfId="1712" priority="4097" operator="equal">
      <formula>0</formula>
    </cfRule>
  </conditionalFormatting>
  <conditionalFormatting sqref="Y166 Y168 Y172 Y178 Y184 Y190 Y196 Y174 Y180 Y186 Y192 Y198">
    <cfRule type="cellIs" dxfId="1711" priority="4094" operator="lessThanOrEqual">
      <formula>0</formula>
    </cfRule>
  </conditionalFormatting>
  <conditionalFormatting sqref="Y167 Y173 Y179 Y185 Y191 Y197">
    <cfRule type="cellIs" dxfId="1710" priority="4093" operator="equal">
      <formula>0</formula>
    </cfRule>
  </conditionalFormatting>
  <conditionalFormatting sqref="Y169 Y175 Y181 Y187 Y193 Y199">
    <cfRule type="cellIs" dxfId="1709" priority="4092" operator="equal">
      <formula>0</formula>
    </cfRule>
  </conditionalFormatting>
  <conditionalFormatting sqref="Y165 Y171 Y177 Y183 Y189 Y195">
    <cfRule type="cellIs" dxfId="1708" priority="4091" operator="equal">
      <formula>0</formula>
    </cfRule>
  </conditionalFormatting>
  <conditionalFormatting sqref="D54">
    <cfRule type="expression" dxfId="1707" priority="4085">
      <formula>E54&gt;B54</formula>
    </cfRule>
  </conditionalFormatting>
  <conditionalFormatting sqref="C54">
    <cfRule type="expression" dxfId="1706" priority="4084">
      <formula>B54&gt;E54</formula>
    </cfRule>
  </conditionalFormatting>
  <conditionalFormatting sqref="B54">
    <cfRule type="cellIs" dxfId="1705" priority="4083" operator="greaterThan">
      <formula>E54</formula>
    </cfRule>
  </conditionalFormatting>
  <conditionalFormatting sqref="E54">
    <cfRule type="cellIs" dxfId="1704" priority="4082" operator="greaterThan">
      <formula>B54</formula>
    </cfRule>
  </conditionalFormatting>
  <conditionalFormatting sqref="AA2">
    <cfRule type="expression" dxfId="1703" priority="4047">
      <formula>IF($Y5&gt;$Y2,AND(MID($A2,5,1)=" "))</formula>
    </cfRule>
    <cfRule type="expression" dxfId="1702" priority="4048">
      <formula>IF($Y5&gt;$Y2,AND(MID($A2,5,1)="C"))</formula>
    </cfRule>
    <cfRule type="expression" dxfId="1701" priority="4049">
      <formula>IF($Y5&gt;$Y2,AND(MID($A2,5,1)="D"))</formula>
    </cfRule>
  </conditionalFormatting>
  <conditionalFormatting sqref="AA4">
    <cfRule type="expression" dxfId="1700" priority="4002">
      <formula>IF($Y5&gt;$Y2,AND(MID($A4,5,1)=" "))</formula>
    </cfRule>
    <cfRule type="expression" dxfId="1699" priority="4003">
      <formula>IF($Y5&gt;$Y2,AND(MID($A4,5,1)="C"))</formula>
    </cfRule>
    <cfRule type="expression" dxfId="1698" priority="4004">
      <formula>IF($Y5&gt;$Y2,AND(MID($A4,5,1)="D"))</formula>
    </cfRule>
  </conditionalFormatting>
  <conditionalFormatting sqref="AA6">
    <cfRule type="expression" dxfId="1697" priority="3996">
      <formula>IF($Y9&gt;$Y6,AND(MID($A6,5,1)=" "))</formula>
    </cfRule>
    <cfRule type="expression" dxfId="1696" priority="3997">
      <formula>IF($Y9&gt;$Y6,AND(MID($A6,5,1)="C"))</formula>
    </cfRule>
    <cfRule type="expression" dxfId="1695" priority="3998">
      <formula>IF($Y9&gt;$Y6,AND(MID($A6,5,1)="D"))</formula>
    </cfRule>
  </conditionalFormatting>
  <conditionalFormatting sqref="AA8">
    <cfRule type="expression" dxfId="1694" priority="3993">
      <formula>IF($Y9&gt;$Y6,AND(MID($A8,5,1)=" "))</formula>
    </cfRule>
    <cfRule type="expression" dxfId="1693" priority="3994">
      <formula>IF($Y9&gt;$Y6,AND(MID($A8,5,1)="C"))</formula>
    </cfRule>
    <cfRule type="expression" dxfId="1692" priority="3995">
      <formula>IF($Y9&gt;$Y6,AND(MID($A8,5,1)="D"))</formula>
    </cfRule>
  </conditionalFormatting>
  <conditionalFormatting sqref="AA10">
    <cfRule type="expression" dxfId="1691" priority="3990">
      <formula>IF($Y13&gt;$Y10,AND(MID($A10,5,1)=" "))</formula>
    </cfRule>
    <cfRule type="expression" dxfId="1690" priority="3991">
      <formula>IF($Y13&gt;$Y10,AND(MID($A10,5,1)="C"))</formula>
    </cfRule>
    <cfRule type="expression" dxfId="1689" priority="3992">
      <formula>IF($Y13&gt;$Y10,AND(MID($A10,5,1)="D"))</formula>
    </cfRule>
  </conditionalFormatting>
  <conditionalFormatting sqref="AA12">
    <cfRule type="expression" dxfId="1688" priority="3987">
      <formula>IF($Y13&gt;$Y10,AND(MID($A12,5,1)=" "))</formula>
    </cfRule>
    <cfRule type="expression" dxfId="1687" priority="3988">
      <formula>IF($Y13&gt;$Y10,AND(MID($A12,5,1)="C"))</formula>
    </cfRule>
    <cfRule type="expression" dxfId="1686" priority="3989">
      <formula>IF($Y13&gt;$Y10,AND(MID($A12,5,1)="D"))</formula>
    </cfRule>
  </conditionalFormatting>
  <conditionalFormatting sqref="AA14">
    <cfRule type="expression" dxfId="1685" priority="3984">
      <formula>IF($Y17&gt;$Y14,AND(MID($A14,5,1)=" "))</formula>
    </cfRule>
    <cfRule type="expression" dxfId="1684" priority="3985">
      <formula>IF($Y17&gt;$Y14,AND(MID($A14,5,1)="C"))</formula>
    </cfRule>
    <cfRule type="expression" dxfId="1683" priority="3986">
      <formula>IF($Y17&gt;$Y14,AND(MID($A14,5,1)="D"))</formula>
    </cfRule>
  </conditionalFormatting>
  <conditionalFormatting sqref="AA16">
    <cfRule type="expression" dxfId="1682" priority="3981">
      <formula>IF($Y17&gt;$Y14,AND(MID($A16,5,1)=" "))</formula>
    </cfRule>
    <cfRule type="expression" dxfId="1681" priority="3982">
      <formula>IF($Y17&gt;$Y14,AND(MID($A16,5,1)="C"))</formula>
    </cfRule>
    <cfRule type="expression" dxfId="1680" priority="3983">
      <formula>IF($Y17&gt;$Y14,AND(MID($A16,5,1)="D"))</formula>
    </cfRule>
  </conditionalFormatting>
  <conditionalFormatting sqref="AA18 AA22">
    <cfRule type="expression" dxfId="1679" priority="3978">
      <formula>IF($Y21&gt;$Y18,AND(MID($A18,5,1)=" "))</formula>
    </cfRule>
    <cfRule type="expression" dxfId="1678" priority="3979">
      <formula>IF($Y21&gt;$Y18,AND(MID($A18,5,1)="C"))</formula>
    </cfRule>
    <cfRule type="expression" dxfId="1677" priority="3980">
      <formula>IF($Y21&gt;$Y18,AND(MID($A18,5,1)="D"))</formula>
    </cfRule>
  </conditionalFormatting>
  <conditionalFormatting sqref="AA20 AA24">
    <cfRule type="expression" dxfId="1676" priority="3975">
      <formula>IF($Y21&gt;$Y18,AND(MID($A20,5,1)=" "))</formula>
    </cfRule>
    <cfRule type="expression" dxfId="1675" priority="3976">
      <formula>IF($Y21&gt;$Y18,AND(MID($A20,5,1)="C"))</formula>
    </cfRule>
    <cfRule type="expression" dxfId="1674" priority="3977">
      <formula>IF($Y21&gt;$Y18,AND(MID($A20,5,1)="D"))</formula>
    </cfRule>
  </conditionalFormatting>
  <conditionalFormatting sqref="Y21 Y25">
    <cfRule type="expression" dxfId="1673" priority="3957">
      <formula>IF($Y22&gt;$Y19,AND(MID($A21,5,1)=" "))</formula>
    </cfRule>
    <cfRule type="expression" dxfId="1672" priority="3958">
      <formula>IF($Y22&gt;$Y19,AND(MID($A21,5,1)="C"))</formula>
    </cfRule>
    <cfRule type="expression" dxfId="1671" priority="3959">
      <formula>IF($Y22&gt;$Y19,AND(MID($A21,5,1)="D"))</formula>
    </cfRule>
  </conditionalFormatting>
  <conditionalFormatting sqref="Y13">
    <cfRule type="cellIs" dxfId="1670" priority="3438" operator="equal">
      <formula>0</formula>
    </cfRule>
    <cfRule type="expression" dxfId="1669" priority="3951">
      <formula>IF($Y13&gt;$Y10,AND(MID($A13,5,1)=" "))</formula>
    </cfRule>
    <cfRule type="expression" dxfId="1668" priority="3952">
      <formula>IF($Y13&gt;$Y10,AND(MID($A13,5,1)="C"))</formula>
    </cfRule>
    <cfRule type="expression" dxfId="1667" priority="3953">
      <formula>IF($Y13&gt;$Y10,AND(MID($A13,5,1)="D"))</formula>
    </cfRule>
  </conditionalFormatting>
  <conditionalFormatting sqref="Y9">
    <cfRule type="cellIs" dxfId="1666" priority="3439" operator="equal">
      <formula>0</formula>
    </cfRule>
    <cfRule type="expression" dxfId="1665" priority="3948">
      <formula>IF($Y9&gt;$Y6,AND(MID($A9,5,1)=" "))</formula>
    </cfRule>
    <cfRule type="expression" dxfId="1664" priority="3949">
      <formula>IF($Y9&gt;$Y6,AND(MID($A9,5,1)="C"))</formula>
    </cfRule>
    <cfRule type="expression" dxfId="1663" priority="3950">
      <formula>IF($Y9&gt;$Y6,AND(MID($A9,5,1)="D"))</formula>
    </cfRule>
  </conditionalFormatting>
  <conditionalFormatting sqref="Y5">
    <cfRule type="cellIs" dxfId="1662" priority="3440" operator="equal">
      <formula>0</formula>
    </cfRule>
    <cfRule type="expression" dxfId="1661" priority="3945">
      <formula>IF($Y5&gt;$Y2,AND(MID($A5,5,1)=" "))</formula>
    </cfRule>
    <cfRule type="expression" dxfId="1660" priority="3946">
      <formula>IF($Y5&gt;$Y2,AND(MID($A5,5,1)="C"))</formula>
    </cfRule>
    <cfRule type="expression" dxfId="1659" priority="3947">
      <formula>IF($Y5&gt;$Y2,AND(MID($A5,5,1)="D"))</formula>
    </cfRule>
  </conditionalFormatting>
  <conditionalFormatting sqref="B18">
    <cfRule type="expression" dxfId="1658" priority="3531">
      <formula>IF($Y21&gt;$Y18,AND(MID($A18,5,1)=" "))</formula>
    </cfRule>
    <cfRule type="expression" dxfId="1657" priority="3532">
      <formula>IF($Y21&gt;$Y18,AND(MID($A18,5,1)="C"))</formula>
    </cfRule>
    <cfRule type="expression" dxfId="1656" priority="3533">
      <formula>IF($Y21&gt;$Y18,AND(MID($A18,5,1)="D"))</formula>
    </cfRule>
  </conditionalFormatting>
  <conditionalFormatting sqref="E19">
    <cfRule type="expression" dxfId="1655" priority="3534">
      <formula>IF($Y21&gt;$Y18,AND(MID($A19,5,1)=" "))</formula>
    </cfRule>
    <cfRule type="expression" dxfId="1654" priority="3535">
      <formula>IF($Y21&gt;$Y18,AND(MID($A19,5,1)="C"))</formula>
    </cfRule>
    <cfRule type="expression" dxfId="1653" priority="3536">
      <formula>IF($Y21&gt;$Y18,AND(MID($A19,5,1)="D"))</formula>
    </cfRule>
  </conditionalFormatting>
  <conditionalFormatting sqref="B20">
    <cfRule type="expression" dxfId="1652" priority="3537">
      <formula>IF($Y21&gt;$Y18,AND(MID($A20,5,1)=" "))</formula>
    </cfRule>
    <cfRule type="expression" dxfId="1651" priority="3538">
      <formula>IF($Y21&gt;$Y18,AND(MID($A20,5,1)="C"))</formula>
    </cfRule>
    <cfRule type="expression" dxfId="1650" priority="3539">
      <formula>IF($Y21&gt;$Y18,AND(MID($A20,5,1)="D"))</formula>
    </cfRule>
  </conditionalFormatting>
  <conditionalFormatting sqref="E21">
    <cfRule type="expression" dxfId="1649" priority="3540">
      <formula>IF($Y21&gt;$Y18,AND(MID($A21,5,1)=" "))</formula>
    </cfRule>
    <cfRule type="expression" dxfId="1648" priority="3541">
      <formula>IF($Y21&gt;$Y18,AND(MID($A21,5,1)="C"))</formula>
    </cfRule>
    <cfRule type="expression" dxfId="1647" priority="3542">
      <formula>IF($Y21&gt;$Y18,AND(MID($A21,5,1)="D"))</formula>
    </cfRule>
  </conditionalFormatting>
  <conditionalFormatting sqref="C18">
    <cfRule type="expression" dxfId="1646" priority="3543">
      <formula>IF($Y21&gt;$Y18,AND(MID($A18,5,1)=" "))</formula>
    </cfRule>
    <cfRule type="expression" dxfId="1645" priority="3544">
      <formula>IF($Y21&gt;$Y18,AND(MID($A18,5,1)="C"))</formula>
    </cfRule>
    <cfRule type="expression" dxfId="1644" priority="3545">
      <formula>IF($Y21&gt;$Y18,AND(MID($A18,5,1)="D"))</formula>
    </cfRule>
  </conditionalFormatting>
  <conditionalFormatting sqref="D19">
    <cfRule type="expression" dxfId="1643" priority="3546">
      <formula>IF($Y21&gt;$Y18,AND(MID($A19,5,1)=" "))</formula>
    </cfRule>
    <cfRule type="expression" dxfId="1642" priority="3547">
      <formula>IF($Y21&gt;$Y18,AND(MID($A19,5,1)="C"))</formula>
    </cfRule>
    <cfRule type="expression" dxfId="1641" priority="3548">
      <formula>IF($Y21&gt;$Y18,AND(MID($A19,5,1)="D"))</formula>
    </cfRule>
  </conditionalFormatting>
  <conditionalFormatting sqref="D21">
    <cfRule type="expression" dxfId="1640" priority="3549">
      <formula>IF($Y21&gt;$Y18,AND(MID($A21,5,1)=" "))</formula>
    </cfRule>
    <cfRule type="expression" dxfId="1639" priority="3550">
      <formula>IF($Y21&gt;$Y18,AND(MID($A21,5,1)="C"))</formula>
    </cfRule>
    <cfRule type="expression" dxfId="1638" priority="3551">
      <formula>IF($Y21&gt;$Y18,AND(MID($A21,5,1)="D"))</formula>
    </cfRule>
  </conditionalFormatting>
  <conditionalFormatting sqref="C20">
    <cfRule type="expression" dxfId="1637" priority="3552">
      <formula>IF($Y21&gt;$Y18,AND(MID($A20,5,1)=" "))</formula>
    </cfRule>
    <cfRule type="expression" dxfId="1636" priority="3553">
      <formula>IF($Y21&gt;$Y18,AND(MID($A20,5,1)="C"))</formula>
    </cfRule>
    <cfRule type="expression" dxfId="1635" priority="3554">
      <formula>IF($Y21&gt;$Y18,AND(MID($A20,5,1)="D"))</formula>
    </cfRule>
  </conditionalFormatting>
  <conditionalFormatting sqref="A19">
    <cfRule type="expression" dxfId="1634" priority="3525">
      <formula>IF($Y21&gt;$Y18,AND(MID($A19,5,1)=" "))</formula>
    </cfRule>
    <cfRule type="expression" dxfId="1633" priority="3526">
      <formula>IF($Y21&gt;$Y18,AND(MID($A19,5,1)="C"))</formula>
    </cfRule>
    <cfRule type="expression" dxfId="1632" priority="3527">
      <formula>IF($Y21&gt;$Y18,AND(MID($A19,5,1)="D"))</formula>
    </cfRule>
  </conditionalFormatting>
  <conditionalFormatting sqref="A20">
    <cfRule type="expression" dxfId="1631" priority="3528">
      <formula>IF($Y21&gt;$Y18,AND(MID($A20,5,1)=" "))</formula>
    </cfRule>
    <cfRule type="expression" dxfId="1630" priority="3529">
      <formula>IF($Y21&gt;$Y18,AND(MID($A20,5,1)="C"))</formula>
    </cfRule>
    <cfRule type="expression" dxfId="1629" priority="3530">
      <formula>IF($Y21&gt;$Y18,AND(MID($A20,5,1)="D"))</formula>
    </cfRule>
  </conditionalFormatting>
  <conditionalFormatting sqref="A21">
    <cfRule type="expression" dxfId="1628" priority="3522">
      <formula>IF($Y21&gt;$Y18,AND(MID($A21,5,1)=" "))</formula>
    </cfRule>
    <cfRule type="expression" dxfId="1627" priority="3523">
      <formula>IF($Y21&gt;$Y18,AND(MID($A21,5,1)="C"))</formula>
    </cfRule>
    <cfRule type="expression" dxfId="1626" priority="3524">
      <formula>IF($Y21&gt;$Y18,AND(MID($A21,5,1)="D"))</formula>
    </cfRule>
  </conditionalFormatting>
  <conditionalFormatting sqref="A18">
    <cfRule type="expression" dxfId="1625" priority="3519">
      <formula>IF($Y21&gt;$Y18,AND(MID($A18,5,1)=" "))</formula>
    </cfRule>
    <cfRule type="expression" dxfId="1624" priority="3520">
      <formula>IF($Y21&gt;$Y18,AND(MID($A18,5,1)="C"))</formula>
    </cfRule>
    <cfRule type="expression" dxfId="1623" priority="3521">
      <formula>IF($Y21&gt;$Y18,AND(MID($A18,5,1)="D"))</formula>
    </cfRule>
  </conditionalFormatting>
  <conditionalFormatting sqref="A11">
    <cfRule type="expression" dxfId="1622" priority="3513">
      <formula>IF($Y13&gt;$Y10,AND(MID($A11,5,1)=" "))</formula>
    </cfRule>
    <cfRule type="expression" dxfId="1621" priority="3514">
      <formula>IF($Y13&gt;$Y10,AND(MID($A11,5,1)="C"))</formula>
    </cfRule>
    <cfRule type="expression" dxfId="1620" priority="3515">
      <formula>IF($Y13&gt;$Y10,AND(MID($A11,5,1)="D"))</formula>
    </cfRule>
  </conditionalFormatting>
  <conditionalFormatting sqref="A12">
    <cfRule type="expression" dxfId="1619" priority="3516">
      <formula>IF($Y13&gt;$Y10,AND(MID($A12,5,1)=" "))</formula>
    </cfRule>
    <cfRule type="expression" dxfId="1618" priority="3517">
      <formula>IF($Y13&gt;$Y10,AND(MID($A12,5,1)="C"))</formula>
    </cfRule>
    <cfRule type="expression" dxfId="1617" priority="3518">
      <formula>IF($Y13&gt;$Y10,AND(MID($A12,5,1)="D"))</formula>
    </cfRule>
  </conditionalFormatting>
  <conditionalFormatting sqref="A13">
    <cfRule type="expression" dxfId="1616" priority="3510">
      <formula>IF($Y13&gt;$Y10,AND(MID($A13,5,1)=" "))</formula>
    </cfRule>
    <cfRule type="expression" dxfId="1615" priority="3511">
      <formula>IF($Y13&gt;$Y10,AND(MID($A13,5,1)="C"))</formula>
    </cfRule>
    <cfRule type="expression" dxfId="1614" priority="3512">
      <formula>IF($Y13&gt;$Y10,AND(MID($A13,5,1)="D"))</formula>
    </cfRule>
  </conditionalFormatting>
  <conditionalFormatting sqref="A10">
    <cfRule type="expression" dxfId="1613" priority="3507">
      <formula>IF($Y13&gt;$Y10,AND(MID($A10,5,1)=" "))</formula>
    </cfRule>
    <cfRule type="expression" dxfId="1612" priority="3508">
      <formula>IF($Y13&gt;$Y10,AND(MID($A10,5,1)="C"))</formula>
    </cfRule>
    <cfRule type="expression" dxfId="1611" priority="3509">
      <formula>IF($Y13&gt;$Y10,AND(MID($A10,5,1)="D"))</formula>
    </cfRule>
  </conditionalFormatting>
  <conditionalFormatting sqref="A7">
    <cfRule type="expression" dxfId="1610" priority="3501">
      <formula>IF($Y9&gt;$Y6,AND(MID($A7,5,1)=" "))</formula>
    </cfRule>
    <cfRule type="expression" dxfId="1609" priority="3502">
      <formula>IF($Y9&gt;$Y6,AND(MID($A7,5,1)="C"))</formula>
    </cfRule>
    <cfRule type="expression" dxfId="1608" priority="3503">
      <formula>IF($Y9&gt;$Y6,AND(MID($A7,5,1)="D"))</formula>
    </cfRule>
  </conditionalFormatting>
  <conditionalFormatting sqref="A8">
    <cfRule type="expression" dxfId="1607" priority="3504">
      <formula>IF($Y9&gt;$Y6,AND(MID($A8,5,1)=" "))</formula>
    </cfRule>
    <cfRule type="expression" dxfId="1606" priority="3505">
      <formula>IF($Y9&gt;$Y6,AND(MID($A8,5,1)="C"))</formula>
    </cfRule>
    <cfRule type="expression" dxfId="1605" priority="3506">
      <formula>IF($Y9&gt;$Y6,AND(MID($A8,5,1)="D"))</formula>
    </cfRule>
  </conditionalFormatting>
  <conditionalFormatting sqref="A9">
    <cfRule type="expression" dxfId="1604" priority="3498">
      <formula>IF($Y9&gt;$Y6,AND(MID($A9,5,1)=" "))</formula>
    </cfRule>
    <cfRule type="expression" dxfId="1603" priority="3499">
      <formula>IF($Y9&gt;$Y6,AND(MID($A9,5,1)="C"))</formula>
    </cfRule>
    <cfRule type="expression" dxfId="1602" priority="3500">
      <formula>IF($Y9&gt;$Y6,AND(MID($A9,5,1)="D"))</formula>
    </cfRule>
  </conditionalFormatting>
  <conditionalFormatting sqref="A6">
    <cfRule type="expression" dxfId="1601" priority="3495">
      <formula>IF($Y9&gt;$Y6,AND(MID($A6,5,1)=" "))</formula>
    </cfRule>
    <cfRule type="expression" dxfId="1600" priority="3496">
      <formula>IF($Y9&gt;$Y6,AND(MID($A6,5,1)="C"))</formula>
    </cfRule>
    <cfRule type="expression" dxfId="1599" priority="3497">
      <formula>IF($Y9&gt;$Y6,AND(MID($A6,5,1)="D"))</formula>
    </cfRule>
  </conditionalFormatting>
  <conditionalFormatting sqref="A3">
    <cfRule type="expression" dxfId="1598" priority="3489">
      <formula>IF($Y5&gt;$Y2,AND(MID($A3,5,1)=" "))</formula>
    </cfRule>
    <cfRule type="expression" dxfId="1597" priority="3490">
      <formula>IF($Y5&gt;$Y2,AND(MID($A3,5,1)="C"))</formula>
    </cfRule>
    <cfRule type="expression" dxfId="1596" priority="3491">
      <formula>IF($Y5&gt;$Y2,AND(MID($A3,5,1)="D"))</formula>
    </cfRule>
  </conditionalFormatting>
  <conditionalFormatting sqref="A4">
    <cfRule type="expression" dxfId="1595" priority="3492">
      <formula>IF($Y5&gt;$Y2,AND(MID($A4,5,1)=" "))</formula>
    </cfRule>
    <cfRule type="expression" dxfId="1594" priority="3493">
      <formula>IF($Y5&gt;$Y2,AND(MID($A4,5,1)="C"))</formula>
    </cfRule>
    <cfRule type="expression" dxfId="1593" priority="3494">
      <formula>IF($Y5&gt;$Y2,AND(MID($A4,5,1)="D"))</formula>
    </cfRule>
  </conditionalFormatting>
  <conditionalFormatting sqref="A5">
    <cfRule type="expression" dxfId="1592" priority="3486">
      <formula>IF($Y5&gt;$Y2,AND(MID($A5,5,1)=" "))</formula>
    </cfRule>
    <cfRule type="expression" dxfId="1591" priority="3487">
      <formula>IF($Y5&gt;$Y2,AND(MID($A5,5,1)="C"))</formula>
    </cfRule>
    <cfRule type="expression" dxfId="1590" priority="3488">
      <formula>IF($Y5&gt;$Y2,AND(MID($A5,5,1)="D"))</formula>
    </cfRule>
  </conditionalFormatting>
  <conditionalFormatting sqref="A2">
    <cfRule type="expression" dxfId="1589" priority="3483">
      <formula>IF($Y5&gt;$Y2,AND(MID($A2,5,1)=" "))</formula>
    </cfRule>
    <cfRule type="expression" dxfId="1588" priority="3484">
      <formula>IF($Y5&gt;$Y2,AND(MID($A2,5,1)="C"))</formula>
    </cfRule>
    <cfRule type="expression" dxfId="1587" priority="3485">
      <formula>IF($Y5&gt;$Y2,AND(MID($A2,5,1)="D"))</formula>
    </cfRule>
  </conditionalFormatting>
  <conditionalFormatting sqref="B22">
    <cfRule type="expression" dxfId="1586" priority="3456">
      <formula>IF($Y25&gt;$Y22,AND(MID($A22,5,1)=" "))</formula>
    </cfRule>
    <cfRule type="expression" dxfId="1585" priority="3457">
      <formula>IF($Y25&gt;$Y22,AND(MID($A22,5,1)="C"))</formula>
    </cfRule>
    <cfRule type="expression" dxfId="1584" priority="3458">
      <formula>IF($Y25&gt;$Y22,AND(MID($A22,5,1)="D"))</formula>
    </cfRule>
  </conditionalFormatting>
  <conditionalFormatting sqref="E23">
    <cfRule type="expression" dxfId="1583" priority="3459">
      <formula>IF($Y25&gt;$Y22,AND(MID($A23,5,1)=" "))</formula>
    </cfRule>
    <cfRule type="expression" dxfId="1582" priority="3460">
      <formula>IF($Y25&gt;$Y22,AND(MID($A23,5,1)="C"))</formula>
    </cfRule>
    <cfRule type="expression" dxfId="1581" priority="3461">
      <formula>IF($Y25&gt;$Y22,AND(MID($A23,5,1)="D"))</formula>
    </cfRule>
  </conditionalFormatting>
  <conditionalFormatting sqref="B24">
    <cfRule type="expression" dxfId="1580" priority="3462">
      <formula>IF($Y25&gt;$Y22,AND(MID($A24,5,1)=" "))</formula>
    </cfRule>
    <cfRule type="expression" dxfId="1579" priority="3463">
      <formula>IF($Y25&gt;$Y22,AND(MID($A24,5,1)="C"))</formula>
    </cfRule>
    <cfRule type="expression" dxfId="1578" priority="3464">
      <formula>IF($Y25&gt;$Y22,AND(MID($A24,5,1)="D"))</formula>
    </cfRule>
  </conditionalFormatting>
  <conditionalFormatting sqref="E25">
    <cfRule type="expression" dxfId="1577" priority="3465">
      <formula>IF($Y25&gt;$Y22,AND(MID($A25,5,1)=" "))</formula>
    </cfRule>
    <cfRule type="expression" dxfId="1576" priority="3466">
      <formula>IF($Y25&gt;$Y22,AND(MID($A25,5,1)="C"))</formula>
    </cfRule>
    <cfRule type="expression" dxfId="1575" priority="3467">
      <formula>IF($Y25&gt;$Y22,AND(MID($A25,5,1)="D"))</formula>
    </cfRule>
  </conditionalFormatting>
  <conditionalFormatting sqref="C22">
    <cfRule type="expression" dxfId="1574" priority="3468">
      <formula>IF($Y25&gt;$Y22,AND(MID($A22,5,1)=" "))</formula>
    </cfRule>
    <cfRule type="expression" dxfId="1573" priority="3469">
      <formula>IF($Y25&gt;$Y22,AND(MID($A22,5,1)="C"))</formula>
    </cfRule>
    <cfRule type="expression" dxfId="1572" priority="3470">
      <formula>IF($Y25&gt;$Y22,AND(MID($A22,5,1)="D"))</formula>
    </cfRule>
  </conditionalFormatting>
  <conditionalFormatting sqref="D23">
    <cfRule type="expression" dxfId="1571" priority="3471">
      <formula>IF($Y25&gt;$Y22,AND(MID($A23,5,1)=" "))</formula>
    </cfRule>
    <cfRule type="expression" dxfId="1570" priority="3472">
      <formula>IF($Y25&gt;$Y22,AND(MID($A23,5,1)="C"))</formula>
    </cfRule>
    <cfRule type="expression" dxfId="1569" priority="3473">
      <formula>IF($Y25&gt;$Y22,AND(MID($A23,5,1)="D"))</formula>
    </cfRule>
  </conditionalFormatting>
  <conditionalFormatting sqref="D25">
    <cfRule type="expression" dxfId="1568" priority="3474">
      <formula>IF($Y25&gt;$Y22,AND(MID($A25,5,1)=" "))</formula>
    </cfRule>
    <cfRule type="expression" dxfId="1567" priority="3475">
      <formula>IF($Y25&gt;$Y22,AND(MID($A25,5,1)="C"))</formula>
    </cfRule>
    <cfRule type="expression" dxfId="1566" priority="3476">
      <formula>IF($Y25&gt;$Y22,AND(MID($A25,5,1)="D"))</formula>
    </cfRule>
  </conditionalFormatting>
  <conditionalFormatting sqref="C24">
    <cfRule type="expression" dxfId="1565" priority="3477">
      <formula>IF($Y25&gt;$Y22,AND(MID($A24,5,1)=" "))</formula>
    </cfRule>
    <cfRule type="expression" dxfId="1564" priority="3478">
      <formula>IF($Y25&gt;$Y22,AND(MID($A24,5,1)="C"))</formula>
    </cfRule>
    <cfRule type="expression" dxfId="1563" priority="3479">
      <formula>IF($Y25&gt;$Y22,AND(MID($A24,5,1)="D"))</formula>
    </cfRule>
  </conditionalFormatting>
  <conditionalFormatting sqref="A23">
    <cfRule type="expression" dxfId="1562" priority="3450">
      <formula>IF($Y25&gt;$Y22,AND(MID($A23,5,1)=" "))</formula>
    </cfRule>
    <cfRule type="expression" dxfId="1561" priority="3451">
      <formula>IF($Y25&gt;$Y22,AND(MID($A23,5,1)="C"))</formula>
    </cfRule>
    <cfRule type="expression" dxfId="1560" priority="3452">
      <formula>IF($Y25&gt;$Y22,AND(MID($A23,5,1)="D"))</formula>
    </cfRule>
  </conditionalFormatting>
  <conditionalFormatting sqref="A24">
    <cfRule type="expression" dxfId="1559" priority="3453">
      <formula>IF($Y25&gt;$Y22,AND(MID($A24,5,1)=" "))</formula>
    </cfRule>
    <cfRule type="expression" dxfId="1558" priority="3454">
      <formula>IF($Y25&gt;$Y22,AND(MID($A24,5,1)="C"))</formula>
    </cfRule>
    <cfRule type="expression" dxfId="1557" priority="3455">
      <formula>IF($Y25&gt;$Y22,AND(MID($A24,5,1)="D"))</formula>
    </cfRule>
  </conditionalFormatting>
  <conditionalFormatting sqref="A25">
    <cfRule type="expression" dxfId="1556" priority="3447">
      <formula>IF($Y25&gt;$Y22,AND(MID($A25,5,1)=" "))</formula>
    </cfRule>
    <cfRule type="expression" dxfId="1555" priority="3448">
      <formula>IF($Y25&gt;$Y22,AND(MID($A25,5,1)="C"))</formula>
    </cfRule>
    <cfRule type="expression" dxfId="1554" priority="3449">
      <formula>IF($Y25&gt;$Y22,AND(MID($A25,5,1)="D"))</formula>
    </cfRule>
  </conditionalFormatting>
  <conditionalFormatting sqref="A22">
    <cfRule type="expression" dxfId="1553" priority="3444">
      <formula>IF($Y25&gt;$Y22,AND(MID($A22,5,1)=" "))</formula>
    </cfRule>
    <cfRule type="expression" dxfId="1552" priority="3445">
      <formula>IF($Y25&gt;$Y22,AND(MID($A22,5,1)="C"))</formula>
    </cfRule>
    <cfRule type="expression" dxfId="1551" priority="3446">
      <formula>IF($Y25&gt;$Y22,AND(MID($A22,5,1)="D"))</formula>
    </cfRule>
  </conditionalFormatting>
  <conditionalFormatting sqref="Y17">
    <cfRule type="cellIs" dxfId="1550" priority="3437" operator="equal">
      <formula>0</formula>
    </cfRule>
    <cfRule type="expression" dxfId="1549" priority="3441">
      <formula>IF($Y17&gt;$Y14,AND(MID($A17,5,1)=" "))</formula>
    </cfRule>
    <cfRule type="expression" dxfId="1548" priority="3442">
      <formula>IF($Y17&gt;$Y14,AND(MID($A17,5,1)="C"))</formula>
    </cfRule>
    <cfRule type="expression" dxfId="1547" priority="3443">
      <formula>IF($Y17&gt;$Y14,AND(MID($A17,5,1)="D"))</formula>
    </cfRule>
  </conditionalFormatting>
  <conditionalFormatting sqref="Y21">
    <cfRule type="cellIs" dxfId="1546" priority="3436" operator="equal">
      <formula>0</formula>
    </cfRule>
  </conditionalFormatting>
  <conditionalFormatting sqref="Y25">
    <cfRule type="cellIs" dxfId="1545" priority="3435" operator="equal">
      <formula>0</formula>
    </cfRule>
  </conditionalFormatting>
  <conditionalFormatting sqref="D61">
    <cfRule type="expression" dxfId="1544" priority="3434">
      <formula>E61&gt;B61</formula>
    </cfRule>
  </conditionalFormatting>
  <conditionalFormatting sqref="C61">
    <cfRule type="expression" dxfId="1543" priority="3433">
      <formula>B61&gt;E61</formula>
    </cfRule>
  </conditionalFormatting>
  <conditionalFormatting sqref="D60">
    <cfRule type="expression" dxfId="1542" priority="3432">
      <formula>E60&gt;B60</formula>
    </cfRule>
  </conditionalFormatting>
  <conditionalFormatting sqref="C60">
    <cfRule type="expression" dxfId="1541" priority="3431">
      <formula>B60&gt;E60</formula>
    </cfRule>
  </conditionalFormatting>
  <conditionalFormatting sqref="B61">
    <cfRule type="cellIs" dxfId="1540" priority="3430" operator="greaterThan">
      <formula>E61</formula>
    </cfRule>
  </conditionalFormatting>
  <conditionalFormatting sqref="B60">
    <cfRule type="cellIs" dxfId="1539" priority="3429" operator="greaterThan">
      <formula>E60</formula>
    </cfRule>
  </conditionalFormatting>
  <conditionalFormatting sqref="E61">
    <cfRule type="cellIs" dxfId="1538" priority="3428" operator="greaterThan">
      <formula>B61</formula>
    </cfRule>
  </conditionalFormatting>
  <conditionalFormatting sqref="E60">
    <cfRule type="cellIs" dxfId="1537" priority="3427" operator="greaterThan">
      <formula>B60</formula>
    </cfRule>
  </conditionalFormatting>
  <conditionalFormatting sqref="Y40:Y44 Y47:Y49">
    <cfRule type="cellIs" dxfId="1536" priority="3425" operator="equal">
      <formula>0</formula>
    </cfRule>
  </conditionalFormatting>
  <conditionalFormatting sqref="Y45">
    <cfRule type="cellIs" dxfId="1535" priority="3424" operator="equal">
      <formula>0</formula>
    </cfRule>
  </conditionalFormatting>
  <conditionalFormatting sqref="Y46">
    <cfRule type="cellIs" dxfId="1534" priority="3423" operator="equal">
      <formula>0</formula>
    </cfRule>
  </conditionalFormatting>
  <conditionalFormatting sqref="Y50:Y54 Y57:Y59">
    <cfRule type="cellIs" dxfId="1533" priority="3421" operator="equal">
      <formula>0</formula>
    </cfRule>
  </conditionalFormatting>
  <conditionalFormatting sqref="Y55">
    <cfRule type="cellIs" dxfId="1532" priority="3420" operator="equal">
      <formula>0</formula>
    </cfRule>
  </conditionalFormatting>
  <conditionalFormatting sqref="Y56">
    <cfRule type="cellIs" dxfId="1531" priority="3419" operator="equal">
      <formula>0</formula>
    </cfRule>
  </conditionalFormatting>
  <conditionalFormatting sqref="X10">
    <cfRule type="expression" dxfId="1530" priority="3320">
      <formula>X10*100&gt;C10</formula>
    </cfRule>
    <cfRule type="cellIs" dxfId="1529" priority="3321" operator="equal">
      <formula>0</formula>
    </cfRule>
  </conditionalFormatting>
  <conditionalFormatting sqref="X11">
    <cfRule type="expression" dxfId="1528" priority="3318">
      <formula>X11*100&gt;C11</formula>
    </cfRule>
    <cfRule type="cellIs" dxfId="1527" priority="3319" operator="equal">
      <formula>0</formula>
    </cfRule>
  </conditionalFormatting>
  <conditionalFormatting sqref="X12">
    <cfRule type="expression" dxfId="1526" priority="3316">
      <formula>X12*100&gt;C12</formula>
    </cfRule>
    <cfRule type="cellIs" dxfId="1525" priority="3317" operator="equal">
      <formula>0</formula>
    </cfRule>
  </conditionalFormatting>
  <conditionalFormatting sqref="X13">
    <cfRule type="expression" dxfId="1524" priority="3314">
      <formula>X13*100&gt;C13</formula>
    </cfRule>
    <cfRule type="cellIs" dxfId="1523" priority="3315" operator="equal">
      <formula>0</formula>
    </cfRule>
  </conditionalFormatting>
  <conditionalFormatting sqref="X14">
    <cfRule type="expression" dxfId="1522" priority="3312">
      <formula>X14*100&gt;C14</formula>
    </cfRule>
    <cfRule type="cellIs" dxfId="1521" priority="3313" operator="equal">
      <formula>0</formula>
    </cfRule>
  </conditionalFormatting>
  <conditionalFormatting sqref="X15">
    <cfRule type="expression" dxfId="1520" priority="3310">
      <formula>X15*100&gt;C15</formula>
    </cfRule>
    <cfRule type="cellIs" dxfId="1519" priority="3311" operator="equal">
      <formula>0</formula>
    </cfRule>
  </conditionalFormatting>
  <conditionalFormatting sqref="X16">
    <cfRule type="expression" dxfId="1518" priority="3308">
      <formula>X16*100&gt;C16</formula>
    </cfRule>
    <cfRule type="cellIs" dxfId="1517" priority="3309" operator="equal">
      <formula>0</formula>
    </cfRule>
  </conditionalFormatting>
  <conditionalFormatting sqref="X17">
    <cfRule type="expression" dxfId="1516" priority="3306">
      <formula>X17*100&gt;C17</formula>
    </cfRule>
    <cfRule type="cellIs" dxfId="1515" priority="3307" operator="equal">
      <formula>0</formula>
    </cfRule>
  </conditionalFormatting>
  <conditionalFormatting sqref="X18">
    <cfRule type="expression" dxfId="1514" priority="3304">
      <formula>X18*100&gt;C18</formula>
    </cfRule>
    <cfRule type="cellIs" dxfId="1513" priority="3305" operator="equal">
      <formula>0</formula>
    </cfRule>
  </conditionalFormatting>
  <conditionalFormatting sqref="X19">
    <cfRule type="expression" dxfId="1512" priority="3302">
      <formula>X19*100&gt;C19</formula>
    </cfRule>
    <cfRule type="cellIs" dxfId="1511" priority="3303" operator="equal">
      <formula>0</formula>
    </cfRule>
  </conditionalFormatting>
  <conditionalFormatting sqref="X20">
    <cfRule type="expression" dxfId="1510" priority="3300">
      <formula>X20*100&gt;C20</formula>
    </cfRule>
    <cfRule type="cellIs" dxfId="1509" priority="3301" operator="equal">
      <formula>0</formula>
    </cfRule>
  </conditionalFormatting>
  <conditionalFormatting sqref="X21">
    <cfRule type="expression" dxfId="1508" priority="3298">
      <formula>X21*100&gt;C21</formula>
    </cfRule>
    <cfRule type="cellIs" dxfId="1507" priority="3299" operator="equal">
      <formula>0</formula>
    </cfRule>
  </conditionalFormatting>
  <conditionalFormatting sqref="X22">
    <cfRule type="expression" dxfId="1506" priority="3296">
      <formula>X22*100&gt;C22</formula>
    </cfRule>
    <cfRule type="cellIs" dxfId="1505" priority="3297" operator="equal">
      <formula>0</formula>
    </cfRule>
  </conditionalFormatting>
  <conditionalFormatting sqref="X23">
    <cfRule type="expression" dxfId="1504" priority="3294">
      <formula>X23*100&gt;C23</formula>
    </cfRule>
    <cfRule type="cellIs" dxfId="1503" priority="3295" operator="equal">
      <formula>0</formula>
    </cfRule>
  </conditionalFormatting>
  <conditionalFormatting sqref="X24">
    <cfRule type="expression" dxfId="1502" priority="3292">
      <formula>X24*100&gt;C24</formula>
    </cfRule>
    <cfRule type="cellIs" dxfId="1501" priority="3293" operator="equal">
      <formula>0</formula>
    </cfRule>
  </conditionalFormatting>
  <conditionalFormatting sqref="X25">
    <cfRule type="expression" dxfId="1500" priority="3290">
      <formula>X25*100&gt;C25</formula>
    </cfRule>
    <cfRule type="cellIs" dxfId="1499" priority="3291" operator="equal">
      <formula>0</formula>
    </cfRule>
  </conditionalFormatting>
  <conditionalFormatting sqref="X30">
    <cfRule type="expression" dxfId="1498" priority="3141">
      <formula>C30*100&gt;=X30</formula>
    </cfRule>
    <cfRule type="cellIs" dxfId="1497" priority="3142" operator="equal">
      <formula>0</formula>
    </cfRule>
  </conditionalFormatting>
  <conditionalFormatting sqref="X31">
    <cfRule type="expression" dxfId="1496" priority="3139">
      <formula>C31*100&gt;=X31</formula>
    </cfRule>
    <cfRule type="cellIs" dxfId="1495" priority="3140" operator="equal">
      <formula>0</formula>
    </cfRule>
  </conditionalFormatting>
  <conditionalFormatting sqref="X32">
    <cfRule type="expression" dxfId="1494" priority="3137">
      <formula>C32*100&gt;=X32</formula>
    </cfRule>
    <cfRule type="cellIs" dxfId="1493" priority="3138" operator="equal">
      <formula>0</formula>
    </cfRule>
  </conditionalFormatting>
  <conditionalFormatting sqref="X33">
    <cfRule type="expression" dxfId="1492" priority="3135">
      <formula>C33*100&gt;=X33</formula>
    </cfRule>
    <cfRule type="cellIs" dxfId="1491" priority="3136" operator="equal">
      <formula>0</formula>
    </cfRule>
  </conditionalFormatting>
  <conditionalFormatting sqref="X34">
    <cfRule type="expression" dxfId="1490" priority="3133">
      <formula>C34*100&gt;=X34</formula>
    </cfRule>
    <cfRule type="cellIs" dxfId="1489" priority="3134" operator="equal">
      <formula>0</formula>
    </cfRule>
  </conditionalFormatting>
  <conditionalFormatting sqref="X35">
    <cfRule type="expression" dxfId="1488" priority="3131">
      <formula>C35*100&gt;=X35</formula>
    </cfRule>
    <cfRule type="cellIs" dxfId="1487" priority="3132" operator="equal">
      <formula>0</formula>
    </cfRule>
  </conditionalFormatting>
  <conditionalFormatting sqref="X36">
    <cfRule type="expression" dxfId="1486" priority="3129">
      <formula>C36*100&gt;=X36</formula>
    </cfRule>
    <cfRule type="cellIs" dxfId="1485" priority="3130" operator="equal">
      <formula>0</formula>
    </cfRule>
  </conditionalFormatting>
  <conditionalFormatting sqref="X37">
    <cfRule type="expression" dxfId="1484" priority="3127">
      <formula>C37*100&gt;=X37</formula>
    </cfRule>
    <cfRule type="cellIs" dxfId="1483" priority="3128" operator="equal">
      <formula>0</formula>
    </cfRule>
  </conditionalFormatting>
  <conditionalFormatting sqref="X38">
    <cfRule type="expression" dxfId="1482" priority="3125">
      <formula>C38*100&gt;=X38</formula>
    </cfRule>
    <cfRule type="cellIs" dxfId="1481" priority="3126" operator="equal">
      <formula>0</formula>
    </cfRule>
  </conditionalFormatting>
  <conditionalFormatting sqref="X39">
    <cfRule type="expression" dxfId="1480" priority="3123">
      <formula>C39*100&gt;=X39</formula>
    </cfRule>
    <cfRule type="cellIs" dxfId="1479" priority="3124" operator="equal">
      <formula>0</formula>
    </cfRule>
  </conditionalFormatting>
  <conditionalFormatting sqref="X40">
    <cfRule type="expression" dxfId="1478" priority="3121">
      <formula>C40*100&gt;=X40</formula>
    </cfRule>
    <cfRule type="cellIs" dxfId="1477" priority="3122" operator="equal">
      <formula>0</formula>
    </cfRule>
  </conditionalFormatting>
  <conditionalFormatting sqref="X41">
    <cfRule type="expression" dxfId="1476" priority="3119">
      <formula>C41*100&gt;=X41</formula>
    </cfRule>
    <cfRule type="cellIs" dxfId="1475" priority="3120" operator="equal">
      <formula>0</formula>
    </cfRule>
  </conditionalFormatting>
  <conditionalFormatting sqref="X42">
    <cfRule type="expression" dxfId="1474" priority="3117">
      <formula>C42*100&gt;=X42</formula>
    </cfRule>
    <cfRule type="cellIs" dxfId="1473" priority="3118" operator="equal">
      <formula>0</formula>
    </cfRule>
  </conditionalFormatting>
  <conditionalFormatting sqref="X43">
    <cfRule type="expression" dxfId="1472" priority="3115">
      <formula>C43*100&gt;=X43</formula>
    </cfRule>
    <cfRule type="cellIs" dxfId="1471" priority="3116" operator="equal">
      <formula>0</formula>
    </cfRule>
  </conditionalFormatting>
  <conditionalFormatting sqref="X44">
    <cfRule type="expression" dxfId="1470" priority="3113">
      <formula>C44*100&gt;=X44</formula>
    </cfRule>
    <cfRule type="cellIs" dxfId="1469" priority="3114" operator="equal">
      <formula>0</formula>
    </cfRule>
  </conditionalFormatting>
  <conditionalFormatting sqref="X45">
    <cfRule type="expression" dxfId="1468" priority="3111">
      <formula>C45*100&gt;=X45</formula>
    </cfRule>
    <cfRule type="cellIs" dxfId="1467" priority="3112" operator="equal">
      <formula>0</formula>
    </cfRule>
  </conditionalFormatting>
  <conditionalFormatting sqref="X46">
    <cfRule type="expression" dxfId="1466" priority="3109">
      <formula>C46*100&gt;=X46</formula>
    </cfRule>
    <cfRule type="cellIs" dxfId="1465" priority="3110" operator="equal">
      <formula>0</formula>
    </cfRule>
  </conditionalFormatting>
  <conditionalFormatting sqref="X47">
    <cfRule type="expression" dxfId="1464" priority="3107">
      <formula>C47*100&gt;=X47</formula>
    </cfRule>
    <cfRule type="cellIs" dxfId="1463" priority="3108" operator="equal">
      <formula>0</formula>
    </cfRule>
  </conditionalFormatting>
  <conditionalFormatting sqref="X48">
    <cfRule type="expression" dxfId="1462" priority="3105">
      <formula>C48*100&gt;=X48</formula>
    </cfRule>
    <cfRule type="cellIs" dxfId="1461" priority="3106" operator="equal">
      <formula>0</formula>
    </cfRule>
  </conditionalFormatting>
  <conditionalFormatting sqref="X49">
    <cfRule type="expression" dxfId="1460" priority="3103">
      <formula>C49*100&gt;=X49</formula>
    </cfRule>
    <cfRule type="cellIs" dxfId="1459" priority="3104" operator="equal">
      <formula>0</formula>
    </cfRule>
  </conditionalFormatting>
  <conditionalFormatting sqref="X50">
    <cfRule type="expression" dxfId="1458" priority="3101">
      <formula>C50*100&gt;=X50</formula>
    </cfRule>
    <cfRule type="cellIs" dxfId="1457" priority="3102" operator="equal">
      <formula>0</formula>
    </cfRule>
  </conditionalFormatting>
  <conditionalFormatting sqref="X51">
    <cfRule type="expression" dxfId="1456" priority="3099">
      <formula>C51*100&gt;=X51</formula>
    </cfRule>
    <cfRule type="cellIs" dxfId="1455" priority="3100" operator="equal">
      <formula>0</formula>
    </cfRule>
  </conditionalFormatting>
  <conditionalFormatting sqref="X52">
    <cfRule type="expression" dxfId="1454" priority="3097">
      <formula>C52*100&gt;=X52</formula>
    </cfRule>
    <cfRule type="cellIs" dxfId="1453" priority="3098" operator="equal">
      <formula>0</formula>
    </cfRule>
  </conditionalFormatting>
  <conditionalFormatting sqref="X53">
    <cfRule type="expression" dxfId="1452" priority="3095">
      <formula>C53*100&gt;=X53</formula>
    </cfRule>
    <cfRule type="cellIs" dxfId="1451" priority="3096" operator="equal">
      <formula>0</formula>
    </cfRule>
  </conditionalFormatting>
  <conditionalFormatting sqref="X54">
    <cfRule type="expression" dxfId="1450" priority="3093">
      <formula>C54*100&gt;=X54</formula>
    </cfRule>
    <cfRule type="cellIs" dxfId="1449" priority="3094" operator="equal">
      <formula>0</formula>
    </cfRule>
  </conditionalFormatting>
  <conditionalFormatting sqref="X55">
    <cfRule type="expression" dxfId="1448" priority="3091">
      <formula>C55*100&gt;=X55</formula>
    </cfRule>
    <cfRule type="cellIs" dxfId="1447" priority="3092" operator="equal">
      <formula>0</formula>
    </cfRule>
  </conditionalFormatting>
  <conditionalFormatting sqref="X56">
    <cfRule type="expression" dxfId="1446" priority="3089">
      <formula>C56*100&gt;=X56</formula>
    </cfRule>
    <cfRule type="cellIs" dxfId="1445" priority="3090" operator="equal">
      <formula>0</formula>
    </cfRule>
  </conditionalFormatting>
  <conditionalFormatting sqref="X57">
    <cfRule type="expression" dxfId="1444" priority="3087">
      <formula>C57*100&gt;=X57</formula>
    </cfRule>
    <cfRule type="cellIs" dxfId="1443" priority="3088" operator="equal">
      <formula>0</formula>
    </cfRule>
  </conditionalFormatting>
  <conditionalFormatting sqref="X58">
    <cfRule type="expression" dxfId="1442" priority="3085">
      <formula>C58*100&gt;=X58</formula>
    </cfRule>
    <cfRule type="cellIs" dxfId="1441" priority="3086" operator="equal">
      <formula>0</formula>
    </cfRule>
  </conditionalFormatting>
  <conditionalFormatting sqref="X59">
    <cfRule type="expression" dxfId="1440" priority="3083">
      <formula>C59*100&gt;=X59</formula>
    </cfRule>
    <cfRule type="cellIs" dxfId="1439" priority="3084" operator="equal">
      <formula>0</formula>
    </cfRule>
  </conditionalFormatting>
  <conditionalFormatting sqref="A27 A29">
    <cfRule type="expression" dxfId="1438" priority="1989">
      <formula>D27&lt;F27</formula>
    </cfRule>
    <cfRule type="expression" dxfId="1437" priority="1990">
      <formula>C27&gt;F27</formula>
    </cfRule>
  </conditionalFormatting>
  <conditionalFormatting sqref="A26">
    <cfRule type="expression" dxfId="1436" priority="1987">
      <formula>D26&lt;F26</formula>
    </cfRule>
    <cfRule type="expression" dxfId="1435" priority="1988">
      <formula>C26&gt;F26</formula>
    </cfRule>
  </conditionalFormatting>
  <conditionalFormatting sqref="A169">
    <cfRule type="expression" dxfId="1434" priority="1793">
      <formula>D169&lt;F169</formula>
    </cfRule>
    <cfRule type="expression" dxfId="1433" priority="1794">
      <formula>C169&gt;F169</formula>
    </cfRule>
  </conditionalFormatting>
  <conditionalFormatting sqref="A168">
    <cfRule type="expression" dxfId="1432" priority="1791">
      <formula>D168&lt;F168</formula>
    </cfRule>
    <cfRule type="expression" dxfId="1431" priority="1792">
      <formula>C168&gt;F168</formula>
    </cfRule>
  </conditionalFormatting>
  <conditionalFormatting sqref="A167">
    <cfRule type="expression" dxfId="1430" priority="1789">
      <formula>D167&lt;F167</formula>
    </cfRule>
    <cfRule type="expression" dxfId="1429" priority="1790">
      <formula>C167&gt;F167</formula>
    </cfRule>
  </conditionalFormatting>
  <conditionalFormatting sqref="A166">
    <cfRule type="expression" dxfId="1428" priority="1787">
      <formula>D166&lt;F166</formula>
    </cfRule>
    <cfRule type="expression" dxfId="1427" priority="1788">
      <formula>C166&gt;F166</formula>
    </cfRule>
  </conditionalFormatting>
  <conditionalFormatting sqref="A165">
    <cfRule type="expression" dxfId="1426" priority="1785">
      <formula>D165&lt;F165</formula>
    </cfRule>
    <cfRule type="expression" dxfId="1425" priority="1786">
      <formula>C165&gt;F165</formula>
    </cfRule>
  </conditionalFormatting>
  <conditionalFormatting sqref="A164">
    <cfRule type="expression" dxfId="1424" priority="1783">
      <formula>D164&lt;F164</formula>
    </cfRule>
    <cfRule type="expression" dxfId="1423" priority="1784">
      <formula>C164&gt;F164</formula>
    </cfRule>
  </conditionalFormatting>
  <conditionalFormatting sqref="A175">
    <cfRule type="expression" dxfId="1422" priority="1781">
      <formula>D175&lt;F175</formula>
    </cfRule>
    <cfRule type="expression" dxfId="1421" priority="1782">
      <formula>C175&gt;F175</formula>
    </cfRule>
  </conditionalFormatting>
  <conditionalFormatting sqref="A174">
    <cfRule type="expression" dxfId="1420" priority="1779">
      <formula>D174&lt;F174</formula>
    </cfRule>
    <cfRule type="expression" dxfId="1419" priority="1780">
      <formula>C174&gt;F174</formula>
    </cfRule>
  </conditionalFormatting>
  <conditionalFormatting sqref="A173">
    <cfRule type="expression" dxfId="1418" priority="1777">
      <formula>D173&lt;F173</formula>
    </cfRule>
    <cfRule type="expression" dxfId="1417" priority="1778">
      <formula>C173&gt;F173</formula>
    </cfRule>
  </conditionalFormatting>
  <conditionalFormatting sqref="A172">
    <cfRule type="expression" dxfId="1416" priority="1775">
      <formula>D172&lt;F172</formula>
    </cfRule>
    <cfRule type="expression" dxfId="1415" priority="1776">
      <formula>C172&gt;F172</formula>
    </cfRule>
  </conditionalFormatting>
  <conditionalFormatting sqref="A171">
    <cfRule type="expression" dxfId="1414" priority="1773">
      <formula>D171&lt;F171</formula>
    </cfRule>
    <cfRule type="expression" dxfId="1413" priority="1774">
      <formula>C171&gt;F171</formula>
    </cfRule>
  </conditionalFormatting>
  <conditionalFormatting sqref="A170">
    <cfRule type="expression" dxfId="1412" priority="1771">
      <formula>D170&lt;F170</formula>
    </cfRule>
    <cfRule type="expression" dxfId="1411" priority="1772">
      <formula>C170&gt;F170</formula>
    </cfRule>
  </conditionalFormatting>
  <conditionalFormatting sqref="A181">
    <cfRule type="expression" dxfId="1410" priority="1769">
      <formula>D181&lt;F181</formula>
    </cfRule>
    <cfRule type="expression" dxfId="1409" priority="1770">
      <formula>C181&gt;F181</formula>
    </cfRule>
  </conditionalFormatting>
  <conditionalFormatting sqref="A180">
    <cfRule type="expression" dxfId="1408" priority="1767">
      <formula>D180&lt;F180</formula>
    </cfRule>
    <cfRule type="expression" dxfId="1407" priority="1768">
      <formula>C180&gt;F180</formula>
    </cfRule>
  </conditionalFormatting>
  <conditionalFormatting sqref="A179">
    <cfRule type="expression" dxfId="1406" priority="1765">
      <formula>D179&lt;F179</formula>
    </cfRule>
    <cfRule type="expression" dxfId="1405" priority="1766">
      <formula>C179&gt;F179</formula>
    </cfRule>
  </conditionalFormatting>
  <conditionalFormatting sqref="A178">
    <cfRule type="expression" dxfId="1404" priority="1763">
      <formula>D178&lt;F178</formula>
    </cfRule>
    <cfRule type="expression" dxfId="1403" priority="1764">
      <formula>C178&gt;F178</formula>
    </cfRule>
  </conditionalFormatting>
  <conditionalFormatting sqref="A177">
    <cfRule type="expression" dxfId="1402" priority="1761">
      <formula>D177&lt;F177</formula>
    </cfRule>
    <cfRule type="expression" dxfId="1401" priority="1762">
      <formula>C177&gt;F177</formula>
    </cfRule>
  </conditionalFormatting>
  <conditionalFormatting sqref="A176">
    <cfRule type="expression" dxfId="1400" priority="1759">
      <formula>D176&lt;F176</formula>
    </cfRule>
    <cfRule type="expression" dxfId="1399" priority="1760">
      <formula>C176&gt;F176</formula>
    </cfRule>
  </conditionalFormatting>
  <conditionalFormatting sqref="A187">
    <cfRule type="expression" dxfId="1398" priority="1757">
      <formula>D187&lt;F187</formula>
    </cfRule>
    <cfRule type="expression" dxfId="1397" priority="1758">
      <formula>C187&gt;F187</formula>
    </cfRule>
  </conditionalFormatting>
  <conditionalFormatting sqref="A186">
    <cfRule type="expression" dxfId="1396" priority="1755">
      <formula>D186&lt;F186</formula>
    </cfRule>
    <cfRule type="expression" dxfId="1395" priority="1756">
      <formula>C186&gt;F186</formula>
    </cfRule>
  </conditionalFormatting>
  <conditionalFormatting sqref="A185">
    <cfRule type="expression" dxfId="1394" priority="1753">
      <formula>D185&lt;F185</formula>
    </cfRule>
    <cfRule type="expression" dxfId="1393" priority="1754">
      <formula>C185&gt;F185</formula>
    </cfRule>
  </conditionalFormatting>
  <conditionalFormatting sqref="A184">
    <cfRule type="expression" dxfId="1392" priority="1751">
      <formula>D184&lt;F184</formula>
    </cfRule>
    <cfRule type="expression" dxfId="1391" priority="1752">
      <formula>C184&gt;F184</formula>
    </cfRule>
  </conditionalFormatting>
  <conditionalFormatting sqref="A183">
    <cfRule type="expression" dxfId="1390" priority="1749">
      <formula>D183&lt;F183</formula>
    </cfRule>
    <cfRule type="expression" dxfId="1389" priority="1750">
      <formula>C183&gt;F183</formula>
    </cfRule>
  </conditionalFormatting>
  <conditionalFormatting sqref="A182">
    <cfRule type="expression" dxfId="1388" priority="1747">
      <formula>D182&lt;F182</formula>
    </cfRule>
    <cfRule type="expression" dxfId="1387" priority="1748">
      <formula>C182&gt;F182</formula>
    </cfRule>
  </conditionalFormatting>
  <conditionalFormatting sqref="A193">
    <cfRule type="expression" dxfId="1386" priority="1745">
      <formula>D193&lt;F193</formula>
    </cfRule>
    <cfRule type="expression" dxfId="1385" priority="1746">
      <formula>C193&gt;F193</formula>
    </cfRule>
  </conditionalFormatting>
  <conditionalFormatting sqref="A192">
    <cfRule type="expression" dxfId="1384" priority="1743">
      <formula>D192&lt;F192</formula>
    </cfRule>
    <cfRule type="expression" dxfId="1383" priority="1744">
      <formula>C192&gt;F192</formula>
    </cfRule>
  </conditionalFormatting>
  <conditionalFormatting sqref="A191">
    <cfRule type="expression" dxfId="1382" priority="1741">
      <formula>D191&lt;F191</formula>
    </cfRule>
    <cfRule type="expression" dxfId="1381" priority="1742">
      <formula>C191&gt;F191</formula>
    </cfRule>
  </conditionalFormatting>
  <conditionalFormatting sqref="A190">
    <cfRule type="expression" dxfId="1380" priority="1739">
      <formula>D190&lt;F190</formula>
    </cfRule>
    <cfRule type="expression" dxfId="1379" priority="1740">
      <formula>C190&gt;F190</formula>
    </cfRule>
  </conditionalFormatting>
  <conditionalFormatting sqref="A189">
    <cfRule type="expression" dxfId="1378" priority="1737">
      <formula>D189&lt;F189</formula>
    </cfRule>
    <cfRule type="expression" dxfId="1377" priority="1738">
      <formula>C189&gt;F189</formula>
    </cfRule>
  </conditionalFormatting>
  <conditionalFormatting sqref="A188">
    <cfRule type="expression" dxfId="1376" priority="1735">
      <formula>D188&lt;F188</formula>
    </cfRule>
    <cfRule type="expression" dxfId="1375" priority="1736">
      <formula>C188&gt;F188</formula>
    </cfRule>
  </conditionalFormatting>
  <conditionalFormatting sqref="A199">
    <cfRule type="expression" dxfId="1374" priority="1733">
      <formula>D199&lt;F199</formula>
    </cfRule>
    <cfRule type="expression" dxfId="1373" priority="1734">
      <formula>C199&gt;F199</formula>
    </cfRule>
  </conditionalFormatting>
  <conditionalFormatting sqref="A198">
    <cfRule type="expression" dxfId="1372" priority="1731">
      <formula>D198&lt;F198</formula>
    </cfRule>
    <cfRule type="expression" dxfId="1371" priority="1732">
      <formula>C198&gt;F198</formula>
    </cfRule>
  </conditionalFormatting>
  <conditionalFormatting sqref="A197">
    <cfRule type="expression" dxfId="1370" priority="1729">
      <formula>D197&lt;F197</formula>
    </cfRule>
    <cfRule type="expression" dxfId="1369" priority="1730">
      <formula>C197&gt;F197</formula>
    </cfRule>
  </conditionalFormatting>
  <conditionalFormatting sqref="A196">
    <cfRule type="expression" dxfId="1368" priority="1727">
      <formula>D196&lt;F196</formula>
    </cfRule>
    <cfRule type="expression" dxfId="1367" priority="1728">
      <formula>C196&gt;F196</formula>
    </cfRule>
  </conditionalFormatting>
  <conditionalFormatting sqref="A195">
    <cfRule type="expression" dxfId="1366" priority="1725">
      <formula>D195&lt;F195</formula>
    </cfRule>
    <cfRule type="expression" dxfId="1365" priority="1726">
      <formula>C195&gt;F195</formula>
    </cfRule>
  </conditionalFormatting>
  <conditionalFormatting sqref="A194">
    <cfRule type="expression" dxfId="1364" priority="1723">
      <formula>D194&lt;F194</formula>
    </cfRule>
    <cfRule type="expression" dxfId="1363" priority="1724">
      <formula>C194&gt;F194</formula>
    </cfRule>
  </conditionalFormatting>
  <conditionalFormatting sqref="G30:G39">
    <cfRule type="cellIs" dxfId="1362" priority="1718" operator="lessThan">
      <formula>0</formula>
    </cfRule>
    <cfRule type="cellIs" dxfId="1361" priority="1719" operator="greaterThan">
      <formula>0</formula>
    </cfRule>
  </conditionalFormatting>
  <conditionalFormatting sqref="V2:V57">
    <cfRule type="cellIs" dxfId="1360" priority="1570" operator="lessThan">
      <formula>0</formula>
    </cfRule>
    <cfRule type="cellIs" dxfId="1359" priority="1571" operator="equal">
      <formula>0</formula>
    </cfRule>
  </conditionalFormatting>
  <conditionalFormatting sqref="W33">
    <cfRule type="cellIs" dxfId="1358" priority="1520" operator="equal">
      <formula>"STOP"</formula>
    </cfRule>
    <cfRule type="expression" dxfId="1357" priority="1521">
      <formula>X33&gt;F33*100</formula>
    </cfRule>
    <cfRule type="cellIs" dxfId="1356" priority="1523" operator="equal">
      <formula>0</formula>
    </cfRule>
  </conditionalFormatting>
  <conditionalFormatting sqref="W33">
    <cfRule type="cellIs" dxfId="1355" priority="1522" operator="equal">
      <formula>"TRAILING"</formula>
    </cfRule>
  </conditionalFormatting>
  <conditionalFormatting sqref="W32">
    <cfRule type="cellIs" dxfId="1354" priority="1516" operator="equal">
      <formula>"STOP"</formula>
    </cfRule>
    <cfRule type="expression" dxfId="1353" priority="1517">
      <formula>X32&gt;F32*100</formula>
    </cfRule>
    <cfRule type="cellIs" dxfId="1352" priority="1519" operator="equal">
      <formula>0</formula>
    </cfRule>
  </conditionalFormatting>
  <conditionalFormatting sqref="W32">
    <cfRule type="cellIs" dxfId="1351" priority="1518" operator="equal">
      <formula>"TRAILING"</formula>
    </cfRule>
  </conditionalFormatting>
  <conditionalFormatting sqref="W31">
    <cfRule type="cellIs" dxfId="1350" priority="1512" operator="equal">
      <formula>"STOP"</formula>
    </cfRule>
    <cfRule type="expression" dxfId="1349" priority="1513">
      <formula>X31&gt;F31*100</formula>
    </cfRule>
    <cfRule type="cellIs" dxfId="1348" priority="1515" operator="equal">
      <formula>0</formula>
    </cfRule>
  </conditionalFormatting>
  <conditionalFormatting sqref="W31">
    <cfRule type="cellIs" dxfId="1347" priority="1514" operator="equal">
      <formula>"TRAILING"</formula>
    </cfRule>
  </conditionalFormatting>
  <conditionalFormatting sqref="W30">
    <cfRule type="cellIs" dxfId="1346" priority="1508" operator="equal">
      <formula>"STOP"</formula>
    </cfRule>
    <cfRule type="expression" dxfId="1345" priority="1509">
      <formula>X30&gt;F30*100</formula>
    </cfRule>
    <cfRule type="cellIs" dxfId="1344" priority="1511" operator="equal">
      <formula>0</formula>
    </cfRule>
  </conditionalFormatting>
  <conditionalFormatting sqref="W30">
    <cfRule type="cellIs" dxfId="1343" priority="1510" operator="equal">
      <formula>"TRAILING"</formula>
    </cfRule>
  </conditionalFormatting>
  <conditionalFormatting sqref="W35">
    <cfRule type="cellIs" dxfId="1342" priority="1500" operator="equal">
      <formula>"STOP"</formula>
    </cfRule>
    <cfRule type="expression" dxfId="1341" priority="1501">
      <formula>X35&gt;F35*100</formula>
    </cfRule>
    <cfRule type="cellIs" dxfId="1340" priority="1503" operator="equal">
      <formula>0</formula>
    </cfRule>
  </conditionalFormatting>
  <conditionalFormatting sqref="W35">
    <cfRule type="cellIs" dxfId="1339" priority="1502" operator="equal">
      <formula>"TRAILING"</formula>
    </cfRule>
  </conditionalFormatting>
  <conditionalFormatting sqref="W34">
    <cfRule type="cellIs" dxfId="1338" priority="1496" operator="equal">
      <formula>"STOP"</formula>
    </cfRule>
    <cfRule type="expression" dxfId="1337" priority="1497">
      <formula>X34&gt;F34*100</formula>
    </cfRule>
    <cfRule type="cellIs" dxfId="1336" priority="1499" operator="equal">
      <formula>0</formula>
    </cfRule>
  </conditionalFormatting>
  <conditionalFormatting sqref="W34">
    <cfRule type="cellIs" dxfId="1335" priority="1498" operator="equal">
      <formula>"TRAILING"</formula>
    </cfRule>
  </conditionalFormatting>
  <conditionalFormatting sqref="W37">
    <cfRule type="cellIs" dxfId="1334" priority="1492" operator="equal">
      <formula>"STOP"</formula>
    </cfRule>
    <cfRule type="expression" dxfId="1333" priority="1493">
      <formula>X37&gt;F37*100</formula>
    </cfRule>
    <cfRule type="cellIs" dxfId="1332" priority="1495" operator="equal">
      <formula>0</formula>
    </cfRule>
  </conditionalFormatting>
  <conditionalFormatting sqref="W37">
    <cfRule type="cellIs" dxfId="1331" priority="1494" operator="equal">
      <formula>"TRAILING"</formula>
    </cfRule>
  </conditionalFormatting>
  <conditionalFormatting sqref="W36">
    <cfRule type="cellIs" dxfId="1330" priority="1488" operator="equal">
      <formula>"STOP"</formula>
    </cfRule>
    <cfRule type="expression" dxfId="1329" priority="1489">
      <formula>X36&gt;F36*100</formula>
    </cfRule>
    <cfRule type="cellIs" dxfId="1328" priority="1491" operator="equal">
      <formula>0</formula>
    </cfRule>
  </conditionalFormatting>
  <conditionalFormatting sqref="W36">
    <cfRule type="cellIs" dxfId="1327" priority="1490" operator="equal">
      <formula>"TRAILING"</formula>
    </cfRule>
  </conditionalFormatting>
  <conditionalFormatting sqref="W39">
    <cfRule type="cellIs" dxfId="1326" priority="1484" operator="equal">
      <formula>"STOP"</formula>
    </cfRule>
    <cfRule type="expression" dxfId="1325" priority="1485">
      <formula>X39&gt;F39*100</formula>
    </cfRule>
    <cfRule type="cellIs" dxfId="1324" priority="1487" operator="equal">
      <formula>0</formula>
    </cfRule>
  </conditionalFormatting>
  <conditionalFormatting sqref="W39">
    <cfRule type="cellIs" dxfId="1323" priority="1486" operator="equal">
      <formula>"TRAILING"</formula>
    </cfRule>
  </conditionalFormatting>
  <conditionalFormatting sqref="W38">
    <cfRule type="cellIs" dxfId="1322" priority="1480" operator="equal">
      <formula>"STOP"</formula>
    </cfRule>
    <cfRule type="expression" dxfId="1321" priority="1481">
      <formula>X38&gt;F38*100</formula>
    </cfRule>
    <cfRule type="cellIs" dxfId="1320" priority="1483" operator="equal">
      <formula>0</formula>
    </cfRule>
  </conditionalFormatting>
  <conditionalFormatting sqref="W38">
    <cfRule type="cellIs" dxfId="1319" priority="1482" operator="equal">
      <formula>"TRAILING"</formula>
    </cfRule>
  </conditionalFormatting>
  <conditionalFormatting sqref="W43">
    <cfRule type="cellIs" dxfId="1318" priority="1476" operator="equal">
      <formula>"STOP"</formula>
    </cfRule>
    <cfRule type="expression" dxfId="1317" priority="1477">
      <formula>X43&gt;F43*100</formula>
    </cfRule>
    <cfRule type="cellIs" dxfId="1316" priority="1479" operator="equal">
      <formula>0</formula>
    </cfRule>
  </conditionalFormatting>
  <conditionalFormatting sqref="W43">
    <cfRule type="cellIs" dxfId="1315" priority="1478" operator="equal">
      <formula>"TRAILING"</formula>
    </cfRule>
  </conditionalFormatting>
  <conditionalFormatting sqref="W42">
    <cfRule type="cellIs" dxfId="1314" priority="1472" operator="equal">
      <formula>"STOP"</formula>
    </cfRule>
    <cfRule type="expression" dxfId="1313" priority="1473">
      <formula>X42&gt;F42*100</formula>
    </cfRule>
    <cfRule type="cellIs" dxfId="1312" priority="1475" operator="equal">
      <formula>0</formula>
    </cfRule>
  </conditionalFormatting>
  <conditionalFormatting sqref="W42">
    <cfRule type="cellIs" dxfId="1311" priority="1474" operator="equal">
      <formula>"TRAILING"</formula>
    </cfRule>
  </conditionalFormatting>
  <conditionalFormatting sqref="W41">
    <cfRule type="cellIs" dxfId="1310" priority="1468" operator="equal">
      <formula>"STOP"</formula>
    </cfRule>
    <cfRule type="expression" dxfId="1309" priority="1469">
      <formula>X41&gt;F41*100</formula>
    </cfRule>
    <cfRule type="cellIs" dxfId="1308" priority="1471" operator="equal">
      <formula>0</formula>
    </cfRule>
  </conditionalFormatting>
  <conditionalFormatting sqref="W41">
    <cfRule type="cellIs" dxfId="1307" priority="1470" operator="equal">
      <formula>"TRAILING"</formula>
    </cfRule>
  </conditionalFormatting>
  <conditionalFormatting sqref="W40">
    <cfRule type="cellIs" dxfId="1306" priority="1464" operator="equal">
      <formula>"STOP"</formula>
    </cfRule>
    <cfRule type="expression" dxfId="1305" priority="1465">
      <formula>X40&gt;F40*100</formula>
    </cfRule>
    <cfRule type="cellIs" dxfId="1304" priority="1467" operator="equal">
      <formula>0</formula>
    </cfRule>
  </conditionalFormatting>
  <conditionalFormatting sqref="W40">
    <cfRule type="cellIs" dxfId="1303" priority="1466" operator="equal">
      <formula>"TRAILING"</formula>
    </cfRule>
  </conditionalFormatting>
  <conditionalFormatting sqref="W45">
    <cfRule type="cellIs" dxfId="1302" priority="1460" operator="equal">
      <formula>"STOP"</formula>
    </cfRule>
    <cfRule type="expression" dxfId="1301" priority="1461">
      <formula>X45&gt;F45*100</formula>
    </cfRule>
    <cfRule type="cellIs" dxfId="1300" priority="1463" operator="equal">
      <formula>0</formula>
    </cfRule>
  </conditionalFormatting>
  <conditionalFormatting sqref="W45">
    <cfRule type="cellIs" dxfId="1299" priority="1462" operator="equal">
      <formula>"TRAILING"</formula>
    </cfRule>
  </conditionalFormatting>
  <conditionalFormatting sqref="W44">
    <cfRule type="cellIs" dxfId="1298" priority="1456" operator="equal">
      <formula>"STOP"</formula>
    </cfRule>
    <cfRule type="expression" dxfId="1297" priority="1457">
      <formula>X44&gt;F44*100</formula>
    </cfRule>
    <cfRule type="cellIs" dxfId="1296" priority="1459" operator="equal">
      <formula>0</formula>
    </cfRule>
  </conditionalFormatting>
  <conditionalFormatting sqref="W44">
    <cfRule type="cellIs" dxfId="1295" priority="1458" operator="equal">
      <formula>"TRAILING"</formula>
    </cfRule>
  </conditionalFormatting>
  <conditionalFormatting sqref="W47">
    <cfRule type="cellIs" dxfId="1294" priority="1452" operator="equal">
      <formula>"STOP"</formula>
    </cfRule>
    <cfRule type="expression" dxfId="1293" priority="1453">
      <formula>X47&gt;F47*100</formula>
    </cfRule>
    <cfRule type="cellIs" dxfId="1292" priority="1455" operator="equal">
      <formula>0</formula>
    </cfRule>
  </conditionalFormatting>
  <conditionalFormatting sqref="W47">
    <cfRule type="cellIs" dxfId="1291" priority="1454" operator="equal">
      <formula>"TRAILING"</formula>
    </cfRule>
  </conditionalFormatting>
  <conditionalFormatting sqref="W46">
    <cfRule type="cellIs" dxfId="1290" priority="1448" operator="equal">
      <formula>"STOP"</formula>
    </cfRule>
    <cfRule type="expression" dxfId="1289" priority="1449">
      <formula>X46&gt;F46*100</formula>
    </cfRule>
    <cfRule type="cellIs" dxfId="1288" priority="1451" operator="equal">
      <formula>0</formula>
    </cfRule>
  </conditionalFormatting>
  <conditionalFormatting sqref="W46">
    <cfRule type="cellIs" dxfId="1287" priority="1450" operator="equal">
      <formula>"TRAILING"</formula>
    </cfRule>
  </conditionalFormatting>
  <conditionalFormatting sqref="W49">
    <cfRule type="cellIs" dxfId="1286" priority="1444" operator="equal">
      <formula>"STOP"</formula>
    </cfRule>
    <cfRule type="expression" dxfId="1285" priority="1445">
      <formula>X49&gt;F49*100</formula>
    </cfRule>
    <cfRule type="cellIs" dxfId="1284" priority="1447" operator="equal">
      <formula>0</formula>
    </cfRule>
  </conditionalFormatting>
  <conditionalFormatting sqref="W49">
    <cfRule type="cellIs" dxfId="1283" priority="1446" operator="equal">
      <formula>"TRAILING"</formula>
    </cfRule>
  </conditionalFormatting>
  <conditionalFormatting sqref="W48">
    <cfRule type="cellIs" dxfId="1282" priority="1440" operator="equal">
      <formula>"STOP"</formula>
    </cfRule>
    <cfRule type="expression" dxfId="1281" priority="1441">
      <formula>X48&gt;F48*100</formula>
    </cfRule>
    <cfRule type="cellIs" dxfId="1280" priority="1443" operator="equal">
      <formula>0</formula>
    </cfRule>
  </conditionalFormatting>
  <conditionalFormatting sqref="W48">
    <cfRule type="cellIs" dxfId="1279" priority="1442" operator="equal">
      <formula>"TRAILING"</formula>
    </cfRule>
  </conditionalFormatting>
  <conditionalFormatting sqref="W53">
    <cfRule type="cellIs" dxfId="1278" priority="1436" operator="equal">
      <formula>"STOP"</formula>
    </cfRule>
    <cfRule type="expression" dxfId="1277" priority="1437">
      <formula>X53&gt;F53*100</formula>
    </cfRule>
    <cfRule type="cellIs" dxfId="1276" priority="1439" operator="equal">
      <formula>0</formula>
    </cfRule>
  </conditionalFormatting>
  <conditionalFormatting sqref="W53">
    <cfRule type="cellIs" dxfId="1275" priority="1438" operator="equal">
      <formula>"TRAILING"</formula>
    </cfRule>
  </conditionalFormatting>
  <conditionalFormatting sqref="W52">
    <cfRule type="cellIs" dxfId="1274" priority="1432" operator="equal">
      <formula>"STOP"</formula>
    </cfRule>
    <cfRule type="expression" dxfId="1273" priority="1433">
      <formula>X52&gt;F52*100</formula>
    </cfRule>
    <cfRule type="cellIs" dxfId="1272" priority="1435" operator="equal">
      <formula>0</formula>
    </cfRule>
  </conditionalFormatting>
  <conditionalFormatting sqref="W52">
    <cfRule type="cellIs" dxfId="1271" priority="1434" operator="equal">
      <formula>"TRAILING"</formula>
    </cfRule>
  </conditionalFormatting>
  <conditionalFormatting sqref="W51">
    <cfRule type="cellIs" dxfId="1270" priority="1428" operator="equal">
      <formula>"STOP"</formula>
    </cfRule>
    <cfRule type="expression" dxfId="1269" priority="1429">
      <formula>X51&gt;F51*100</formula>
    </cfRule>
    <cfRule type="cellIs" dxfId="1268" priority="1431" operator="equal">
      <formula>0</formula>
    </cfRule>
  </conditionalFormatting>
  <conditionalFormatting sqref="W51">
    <cfRule type="cellIs" dxfId="1267" priority="1430" operator="equal">
      <formula>"TRAILING"</formula>
    </cfRule>
  </conditionalFormatting>
  <conditionalFormatting sqref="W50">
    <cfRule type="cellIs" dxfId="1266" priority="1424" operator="equal">
      <formula>"STOP"</formula>
    </cfRule>
    <cfRule type="expression" dxfId="1265" priority="1425">
      <formula>X50&gt;F50*100</formula>
    </cfRule>
    <cfRule type="cellIs" dxfId="1264" priority="1427" operator="equal">
      <formula>0</formula>
    </cfRule>
  </conditionalFormatting>
  <conditionalFormatting sqref="W50">
    <cfRule type="cellIs" dxfId="1263" priority="1426" operator="equal">
      <formula>"TRAILING"</formula>
    </cfRule>
  </conditionalFormatting>
  <conditionalFormatting sqref="W55">
    <cfRule type="cellIs" dxfId="1262" priority="1420" operator="equal">
      <formula>"STOP"</formula>
    </cfRule>
    <cfRule type="expression" dxfId="1261" priority="1421">
      <formula>X55&gt;F55*100</formula>
    </cfRule>
    <cfRule type="cellIs" dxfId="1260" priority="1423" operator="equal">
      <formula>0</formula>
    </cfRule>
  </conditionalFormatting>
  <conditionalFormatting sqref="W55">
    <cfRule type="cellIs" dxfId="1259" priority="1422" operator="equal">
      <formula>"TRAILING"</formula>
    </cfRule>
  </conditionalFormatting>
  <conditionalFormatting sqref="W54">
    <cfRule type="cellIs" dxfId="1258" priority="1416" operator="equal">
      <formula>"STOP"</formula>
    </cfRule>
    <cfRule type="expression" dxfId="1257" priority="1417">
      <formula>X54&gt;F54*100</formula>
    </cfRule>
    <cfRule type="cellIs" dxfId="1256" priority="1419" operator="equal">
      <formula>0</formula>
    </cfRule>
  </conditionalFormatting>
  <conditionalFormatting sqref="W54">
    <cfRule type="cellIs" dxfId="1255" priority="1418" operator="equal">
      <formula>"TRAILING"</formula>
    </cfRule>
  </conditionalFormatting>
  <conditionalFormatting sqref="W57">
    <cfRule type="cellIs" dxfId="1254" priority="1412" operator="equal">
      <formula>"STOP"</formula>
    </cfRule>
    <cfRule type="expression" dxfId="1253" priority="1413">
      <formula>X57&gt;F57*100</formula>
    </cfRule>
    <cfRule type="cellIs" dxfId="1252" priority="1415" operator="equal">
      <formula>0</formula>
    </cfRule>
  </conditionalFormatting>
  <conditionalFormatting sqref="W57">
    <cfRule type="cellIs" dxfId="1251" priority="1414" operator="equal">
      <formula>"TRAILING"</formula>
    </cfRule>
  </conditionalFormatting>
  <conditionalFormatting sqref="W56">
    <cfRule type="cellIs" dxfId="1250" priority="1408" operator="equal">
      <formula>"STOP"</formula>
    </cfRule>
    <cfRule type="expression" dxfId="1249" priority="1409">
      <formula>X56&gt;F56*100</formula>
    </cfRule>
    <cfRule type="cellIs" dxfId="1248" priority="1411" operator="equal">
      <formula>0</formula>
    </cfRule>
  </conditionalFormatting>
  <conditionalFormatting sqref="W56">
    <cfRule type="cellIs" dxfId="1247" priority="1410" operator="equal">
      <formula>"TRAILING"</formula>
    </cfRule>
  </conditionalFormatting>
  <conditionalFormatting sqref="W59">
    <cfRule type="cellIs" dxfId="1246" priority="1404" operator="equal">
      <formula>"STOP"</formula>
    </cfRule>
    <cfRule type="expression" dxfId="1245" priority="1405">
      <formula>X59&gt;F59*100</formula>
    </cfRule>
    <cfRule type="cellIs" dxfId="1244" priority="1407" operator="equal">
      <formula>0</formula>
    </cfRule>
  </conditionalFormatting>
  <conditionalFormatting sqref="W59">
    <cfRule type="cellIs" dxfId="1243" priority="1406" operator="equal">
      <formula>"TRAILING"</formula>
    </cfRule>
  </conditionalFormatting>
  <conditionalFormatting sqref="W58">
    <cfRule type="cellIs" dxfId="1242" priority="1400" operator="equal">
      <formula>"STOP"</formula>
    </cfRule>
    <cfRule type="expression" dxfId="1241" priority="1401">
      <formula>X58&gt;F58*100</formula>
    </cfRule>
    <cfRule type="cellIs" dxfId="1240" priority="1403" operator="equal">
      <formula>0</formula>
    </cfRule>
  </conditionalFormatting>
  <conditionalFormatting sqref="W58">
    <cfRule type="cellIs" dxfId="1239" priority="1402" operator="equal">
      <formula>"TRAILING"</formula>
    </cfRule>
  </conditionalFormatting>
  <conditionalFormatting sqref="W29">
    <cfRule type="cellIs" dxfId="1238" priority="1396" operator="equal">
      <formula>"STOP"</formula>
    </cfRule>
    <cfRule type="expression" dxfId="1237" priority="1397">
      <formula>X29&gt;F29*100</formula>
    </cfRule>
    <cfRule type="cellIs" dxfId="1236" priority="1399" operator="equal">
      <formula>0</formula>
    </cfRule>
  </conditionalFormatting>
  <conditionalFormatting sqref="W29">
    <cfRule type="cellIs" dxfId="1235" priority="1398" operator="equal">
      <formula>"TRAILING"</formula>
    </cfRule>
  </conditionalFormatting>
  <conditionalFormatting sqref="W28">
    <cfRule type="cellIs" dxfId="1234" priority="1392" operator="equal">
      <formula>"STOP"</formula>
    </cfRule>
    <cfRule type="expression" dxfId="1233" priority="1393">
      <formula>X28&gt;F28*100</formula>
    </cfRule>
    <cfRule type="cellIs" dxfId="1232" priority="1395" operator="equal">
      <formula>0</formula>
    </cfRule>
  </conditionalFormatting>
  <conditionalFormatting sqref="W28">
    <cfRule type="cellIs" dxfId="1231" priority="1394" operator="equal">
      <formula>"TRAILING"</formula>
    </cfRule>
  </conditionalFormatting>
  <conditionalFormatting sqref="W27">
    <cfRule type="cellIs" dxfId="1230" priority="1388" operator="equal">
      <formula>"STOP"</formula>
    </cfRule>
    <cfRule type="expression" dxfId="1229" priority="1389">
      <formula>X27&gt;F27*100</formula>
    </cfRule>
    <cfRule type="cellIs" dxfId="1228" priority="1391" operator="equal">
      <formula>0</formula>
    </cfRule>
  </conditionalFormatting>
  <conditionalFormatting sqref="W27">
    <cfRule type="cellIs" dxfId="1227" priority="1390" operator="equal">
      <formula>"TRAILING"</formula>
    </cfRule>
  </conditionalFormatting>
  <conditionalFormatting sqref="W26">
    <cfRule type="cellIs" dxfId="1226" priority="1384" operator="equal">
      <formula>"STOP"</formula>
    </cfRule>
    <cfRule type="expression" dxfId="1225" priority="1385">
      <formula>X26&gt;F26*100</formula>
    </cfRule>
    <cfRule type="cellIs" dxfId="1224" priority="1387" operator="equal">
      <formula>0</formula>
    </cfRule>
  </conditionalFormatting>
  <conditionalFormatting sqref="W26">
    <cfRule type="cellIs" dxfId="1223" priority="1386" operator="equal">
      <formula>"TRAILING"</formula>
    </cfRule>
  </conditionalFormatting>
  <conditionalFormatting sqref="W5">
    <cfRule type="cellIs" dxfId="1222" priority="1380" operator="equal">
      <formula>"STOP"</formula>
    </cfRule>
    <cfRule type="expression" dxfId="1221" priority="1381">
      <formula>X5&gt;F5*100</formula>
    </cfRule>
    <cfRule type="cellIs" dxfId="1220" priority="1383" operator="equal">
      <formula>0</formula>
    </cfRule>
  </conditionalFormatting>
  <conditionalFormatting sqref="W5">
    <cfRule type="cellIs" dxfId="1219" priority="1382" operator="equal">
      <formula>"TRAILING"</formula>
    </cfRule>
  </conditionalFormatting>
  <conditionalFormatting sqref="W4">
    <cfRule type="cellIs" dxfId="1218" priority="1376" operator="equal">
      <formula>"STOP"</formula>
    </cfRule>
    <cfRule type="expression" dxfId="1217" priority="1377">
      <formula>X4&gt;F4*100</formula>
    </cfRule>
    <cfRule type="cellIs" dxfId="1216" priority="1379" operator="equal">
      <formula>0</formula>
    </cfRule>
  </conditionalFormatting>
  <conditionalFormatting sqref="W4">
    <cfRule type="cellIs" dxfId="1215" priority="1378" operator="equal">
      <formula>"TRAILING"</formula>
    </cfRule>
  </conditionalFormatting>
  <conditionalFormatting sqref="W3">
    <cfRule type="cellIs" dxfId="1214" priority="1372" operator="equal">
      <formula>"STOP"</formula>
    </cfRule>
    <cfRule type="expression" dxfId="1213" priority="1373">
      <formula>X3&gt;F3*100</formula>
    </cfRule>
    <cfRule type="cellIs" dxfId="1212" priority="1375" operator="equal">
      <formula>0</formula>
    </cfRule>
  </conditionalFormatting>
  <conditionalFormatting sqref="W3">
    <cfRule type="cellIs" dxfId="1211" priority="1374" operator="equal">
      <formula>"TRAILING"</formula>
    </cfRule>
  </conditionalFormatting>
  <conditionalFormatting sqref="W2">
    <cfRule type="cellIs" dxfId="1210" priority="1368" operator="equal">
      <formula>"STOP"</formula>
    </cfRule>
    <cfRule type="expression" dxfId="1209" priority="1369">
      <formula>X2&gt;F2*100</formula>
    </cfRule>
    <cfRule type="cellIs" dxfId="1208" priority="1371" operator="equal">
      <formula>0</formula>
    </cfRule>
  </conditionalFormatting>
  <conditionalFormatting sqref="W2">
    <cfRule type="cellIs" dxfId="1207" priority="1370" operator="equal">
      <formula>"TRAILING"</formula>
    </cfRule>
  </conditionalFormatting>
  <conditionalFormatting sqref="W9">
    <cfRule type="cellIs" dxfId="1206" priority="1364" operator="equal">
      <formula>"STOP"</formula>
    </cfRule>
    <cfRule type="expression" dxfId="1205" priority="1365">
      <formula>X9&gt;F9*100</formula>
    </cfRule>
    <cfRule type="cellIs" dxfId="1204" priority="1367" operator="equal">
      <formula>0</formula>
    </cfRule>
  </conditionalFormatting>
  <conditionalFormatting sqref="W9">
    <cfRule type="cellIs" dxfId="1203" priority="1366" operator="equal">
      <formula>"TRAILING"</formula>
    </cfRule>
  </conditionalFormatting>
  <conditionalFormatting sqref="W8">
    <cfRule type="cellIs" dxfId="1202" priority="1360" operator="equal">
      <formula>"STOP"</formula>
    </cfRule>
    <cfRule type="expression" dxfId="1201" priority="1361">
      <formula>X8&gt;F8*100</formula>
    </cfRule>
    <cfRule type="cellIs" dxfId="1200" priority="1363" operator="equal">
      <formula>0</formula>
    </cfRule>
  </conditionalFormatting>
  <conditionalFormatting sqref="W8">
    <cfRule type="cellIs" dxfId="1199" priority="1362" operator="equal">
      <formula>"TRAILING"</formula>
    </cfRule>
  </conditionalFormatting>
  <conditionalFormatting sqref="W7">
    <cfRule type="cellIs" dxfId="1198" priority="1356" operator="equal">
      <formula>"STOP"</formula>
    </cfRule>
    <cfRule type="expression" dxfId="1197" priority="1357">
      <formula>X7&gt;F7*100</formula>
    </cfRule>
    <cfRule type="cellIs" dxfId="1196" priority="1359" operator="equal">
      <formula>0</formula>
    </cfRule>
  </conditionalFormatting>
  <conditionalFormatting sqref="W7">
    <cfRule type="cellIs" dxfId="1195" priority="1358" operator="equal">
      <formula>"TRAILING"</formula>
    </cfRule>
  </conditionalFormatting>
  <conditionalFormatting sqref="W6">
    <cfRule type="cellIs" dxfId="1194" priority="1352" operator="equal">
      <formula>"STOP"</formula>
    </cfRule>
    <cfRule type="expression" dxfId="1193" priority="1353">
      <formula>X6&gt;F6*100</formula>
    </cfRule>
    <cfRule type="cellIs" dxfId="1192" priority="1355" operator="equal">
      <formula>0</formula>
    </cfRule>
  </conditionalFormatting>
  <conditionalFormatting sqref="W6">
    <cfRule type="cellIs" dxfId="1191" priority="1354" operator="equal">
      <formula>"TRAILING"</formula>
    </cfRule>
  </conditionalFormatting>
  <conditionalFormatting sqref="W13">
    <cfRule type="cellIs" dxfId="1190" priority="1348" operator="equal">
      <formula>"STOP"</formula>
    </cfRule>
    <cfRule type="expression" dxfId="1189" priority="1349">
      <formula>X13&gt;F13*100</formula>
    </cfRule>
    <cfRule type="cellIs" dxfId="1188" priority="1351" operator="equal">
      <formula>0</formula>
    </cfRule>
  </conditionalFormatting>
  <conditionalFormatting sqref="W13">
    <cfRule type="cellIs" dxfId="1187" priority="1350" operator="equal">
      <formula>"TRAILING"</formula>
    </cfRule>
  </conditionalFormatting>
  <conditionalFormatting sqref="W12">
    <cfRule type="cellIs" dxfId="1186" priority="1344" operator="equal">
      <formula>"STOP"</formula>
    </cfRule>
    <cfRule type="expression" dxfId="1185" priority="1345">
      <formula>X12&gt;F12*100</formula>
    </cfRule>
    <cfRule type="cellIs" dxfId="1184" priority="1347" operator="equal">
      <formula>0</formula>
    </cfRule>
  </conditionalFormatting>
  <conditionalFormatting sqref="W12">
    <cfRule type="cellIs" dxfId="1183" priority="1346" operator="equal">
      <formula>"TRAILING"</formula>
    </cfRule>
  </conditionalFormatting>
  <conditionalFormatting sqref="W11">
    <cfRule type="cellIs" dxfId="1182" priority="1340" operator="equal">
      <formula>"STOP"</formula>
    </cfRule>
    <cfRule type="expression" dxfId="1181" priority="1341">
      <formula>X11&gt;F11*100</formula>
    </cfRule>
    <cfRule type="cellIs" dxfId="1180" priority="1343" operator="equal">
      <formula>0</formula>
    </cfRule>
  </conditionalFormatting>
  <conditionalFormatting sqref="W11">
    <cfRule type="cellIs" dxfId="1179" priority="1342" operator="equal">
      <formula>"TRAILING"</formula>
    </cfRule>
  </conditionalFormatting>
  <conditionalFormatting sqref="W10">
    <cfRule type="cellIs" dxfId="1178" priority="1336" operator="equal">
      <formula>"STOP"</formula>
    </cfRule>
    <cfRule type="expression" dxfId="1177" priority="1337">
      <formula>X10&gt;F10*100</formula>
    </cfRule>
    <cfRule type="cellIs" dxfId="1176" priority="1339" operator="equal">
      <formula>0</formula>
    </cfRule>
  </conditionalFormatting>
  <conditionalFormatting sqref="W10">
    <cfRule type="cellIs" dxfId="1175" priority="1338" operator="equal">
      <formula>"TRAILING"</formula>
    </cfRule>
  </conditionalFormatting>
  <conditionalFormatting sqref="W17">
    <cfRule type="cellIs" dxfId="1174" priority="1332" operator="equal">
      <formula>"STOP"</formula>
    </cfRule>
    <cfRule type="expression" dxfId="1173" priority="1333">
      <formula>X17&gt;F17*100</formula>
    </cfRule>
    <cfRule type="cellIs" dxfId="1172" priority="1335" operator="equal">
      <formula>0</formula>
    </cfRule>
  </conditionalFormatting>
  <conditionalFormatting sqref="W17">
    <cfRule type="cellIs" dxfId="1171" priority="1334" operator="equal">
      <formula>"TRAILING"</formula>
    </cfRule>
  </conditionalFormatting>
  <conditionalFormatting sqref="W16">
    <cfRule type="cellIs" dxfId="1170" priority="1328" operator="equal">
      <formula>"STOP"</formula>
    </cfRule>
    <cfRule type="expression" dxfId="1169" priority="1329">
      <formula>X16&gt;F16*100</formula>
    </cfRule>
    <cfRule type="cellIs" dxfId="1168" priority="1331" operator="equal">
      <formula>0</formula>
    </cfRule>
  </conditionalFormatting>
  <conditionalFormatting sqref="W16">
    <cfRule type="cellIs" dxfId="1167" priority="1330" operator="equal">
      <formula>"TRAILING"</formula>
    </cfRule>
  </conditionalFormatting>
  <conditionalFormatting sqref="W15">
    <cfRule type="cellIs" dxfId="1166" priority="1324" operator="equal">
      <formula>"STOP"</formula>
    </cfRule>
    <cfRule type="expression" dxfId="1165" priority="1325">
      <formula>X15&gt;F15*100</formula>
    </cfRule>
    <cfRule type="cellIs" dxfId="1164" priority="1327" operator="equal">
      <formula>0</formula>
    </cfRule>
  </conditionalFormatting>
  <conditionalFormatting sqref="W15">
    <cfRule type="cellIs" dxfId="1163" priority="1326" operator="equal">
      <formula>"TRAILING"</formula>
    </cfRule>
  </conditionalFormatting>
  <conditionalFormatting sqref="W14">
    <cfRule type="cellIs" dxfId="1162" priority="1320" operator="equal">
      <formula>"STOP"</formula>
    </cfRule>
    <cfRule type="expression" dxfId="1161" priority="1321">
      <formula>X14&gt;F14*100</formula>
    </cfRule>
    <cfRule type="cellIs" dxfId="1160" priority="1323" operator="equal">
      <formula>0</formula>
    </cfRule>
  </conditionalFormatting>
  <conditionalFormatting sqref="W14">
    <cfRule type="cellIs" dxfId="1159" priority="1322" operator="equal">
      <formula>"TRAILING"</formula>
    </cfRule>
  </conditionalFormatting>
  <conditionalFormatting sqref="W21">
    <cfRule type="cellIs" dxfId="1158" priority="1316" operator="equal">
      <formula>"STOP"</formula>
    </cfRule>
    <cfRule type="expression" dxfId="1157" priority="1317">
      <formula>X21&gt;F21*100</formula>
    </cfRule>
    <cfRule type="cellIs" dxfId="1156" priority="1319" operator="equal">
      <formula>0</formula>
    </cfRule>
  </conditionalFormatting>
  <conditionalFormatting sqref="W21">
    <cfRule type="cellIs" dxfId="1155" priority="1318" operator="equal">
      <formula>"TRAILING"</formula>
    </cfRule>
  </conditionalFormatting>
  <conditionalFormatting sqref="W20">
    <cfRule type="cellIs" dxfId="1154" priority="1312" operator="equal">
      <formula>"STOP"</formula>
    </cfRule>
    <cfRule type="expression" dxfId="1153" priority="1313">
      <formula>X20&gt;F20*100</formula>
    </cfRule>
    <cfRule type="cellIs" dxfId="1152" priority="1315" operator="equal">
      <formula>0</formula>
    </cfRule>
  </conditionalFormatting>
  <conditionalFormatting sqref="W20">
    <cfRule type="cellIs" dxfId="1151" priority="1314" operator="equal">
      <formula>"TRAILING"</formula>
    </cfRule>
  </conditionalFormatting>
  <conditionalFormatting sqref="W19">
    <cfRule type="cellIs" dxfId="1150" priority="1308" operator="equal">
      <formula>"STOP"</formula>
    </cfRule>
    <cfRule type="expression" dxfId="1149" priority="1309">
      <formula>X19&gt;F19*100</formula>
    </cfRule>
    <cfRule type="cellIs" dxfId="1148" priority="1311" operator="equal">
      <formula>0</formula>
    </cfRule>
  </conditionalFormatting>
  <conditionalFormatting sqref="W19">
    <cfRule type="cellIs" dxfId="1147" priority="1310" operator="equal">
      <formula>"TRAILING"</formula>
    </cfRule>
  </conditionalFormatting>
  <conditionalFormatting sqref="W18">
    <cfRule type="cellIs" dxfId="1146" priority="1304" operator="equal">
      <formula>"STOP"</formula>
    </cfRule>
    <cfRule type="expression" dxfId="1145" priority="1305">
      <formula>X18&gt;F18*100</formula>
    </cfRule>
    <cfRule type="cellIs" dxfId="1144" priority="1307" operator="equal">
      <formula>0</formula>
    </cfRule>
  </conditionalFormatting>
  <conditionalFormatting sqref="W18">
    <cfRule type="cellIs" dxfId="1143" priority="1306" operator="equal">
      <formula>"TRAILING"</formula>
    </cfRule>
  </conditionalFormatting>
  <conditionalFormatting sqref="W25">
    <cfRule type="cellIs" dxfId="1142" priority="1300" operator="equal">
      <formula>"STOP"</formula>
    </cfRule>
    <cfRule type="expression" dxfId="1141" priority="1301">
      <formula>X25&gt;F25*100</formula>
    </cfRule>
    <cfRule type="cellIs" dxfId="1140" priority="1303" operator="equal">
      <formula>0</formula>
    </cfRule>
  </conditionalFormatting>
  <conditionalFormatting sqref="W25">
    <cfRule type="cellIs" dxfId="1139" priority="1302" operator="equal">
      <formula>"TRAILING"</formula>
    </cfRule>
  </conditionalFormatting>
  <conditionalFormatting sqref="W24">
    <cfRule type="cellIs" dxfId="1138" priority="1296" operator="equal">
      <formula>"STOP"</formula>
    </cfRule>
    <cfRule type="expression" dxfId="1137" priority="1297">
      <formula>X24&gt;F24*100</formula>
    </cfRule>
    <cfRule type="cellIs" dxfId="1136" priority="1299" operator="equal">
      <formula>0</formula>
    </cfRule>
  </conditionalFormatting>
  <conditionalFormatting sqref="W24">
    <cfRule type="cellIs" dxfId="1135" priority="1298" operator="equal">
      <formula>"TRAILING"</formula>
    </cfRule>
  </conditionalFormatting>
  <conditionalFormatting sqref="W23">
    <cfRule type="cellIs" dxfId="1134" priority="1292" operator="equal">
      <formula>"STOP"</formula>
    </cfRule>
    <cfRule type="expression" dxfId="1133" priority="1293">
      <formula>X23&gt;F23*100</formula>
    </cfRule>
    <cfRule type="cellIs" dxfId="1132" priority="1295" operator="equal">
      <formula>0</formula>
    </cfRule>
  </conditionalFormatting>
  <conditionalFormatting sqref="W23">
    <cfRule type="cellIs" dxfId="1131" priority="1294" operator="equal">
      <formula>"TRAILING"</formula>
    </cfRule>
  </conditionalFormatting>
  <conditionalFormatting sqref="W22">
    <cfRule type="cellIs" dxfId="1130" priority="1288" operator="equal">
      <formula>"STOP"</formula>
    </cfRule>
    <cfRule type="expression" dxfId="1129" priority="1289">
      <formula>X22&gt;F22*100</formula>
    </cfRule>
    <cfRule type="cellIs" dxfId="1128" priority="1291" operator="equal">
      <formula>0</formula>
    </cfRule>
  </conditionalFormatting>
  <conditionalFormatting sqref="W22">
    <cfRule type="cellIs" dxfId="1127" priority="1290" operator="equal">
      <formula>"TRAILING"</formula>
    </cfRule>
  </conditionalFormatting>
  <conditionalFormatting sqref="W1">
    <cfRule type="cellIs" dxfId="1126" priority="1271" operator="equal">
      <formula>"TRAILING"</formula>
    </cfRule>
  </conditionalFormatting>
  <conditionalFormatting sqref="A30">
    <cfRule type="expression" dxfId="1125" priority="1236">
      <formula>V30&lt;&gt;""</formula>
    </cfRule>
    <cfRule type="expression" dxfId="1124" priority="1237">
      <formula>D30&lt;F30</formula>
    </cfRule>
    <cfRule type="expression" dxfId="1123" priority="1238">
      <formula>C30&gt;F30</formula>
    </cfRule>
  </conditionalFormatting>
  <conditionalFormatting sqref="U60:U157">
    <cfRule type="cellIs" dxfId="1122" priority="1178" operator="equal">
      <formula>0</formula>
    </cfRule>
  </conditionalFormatting>
  <conditionalFormatting sqref="U158:U199">
    <cfRule type="cellIs" dxfId="1121" priority="1177" operator="equal">
      <formula>0</formula>
    </cfRule>
  </conditionalFormatting>
  <conditionalFormatting sqref="A60">
    <cfRule type="expression" dxfId="1120" priority="1174">
      <formula>V60&lt;&gt;""</formula>
    </cfRule>
    <cfRule type="expression" dxfId="1119" priority="1175">
      <formula>D60&lt;F60</formula>
    </cfRule>
    <cfRule type="expression" dxfId="1118" priority="1176">
      <formula>C60&gt;=F60</formula>
    </cfRule>
  </conditionalFormatting>
  <conditionalFormatting sqref="A61">
    <cfRule type="expression" dxfId="1117" priority="1171">
      <formula>V61&lt;&gt;""</formula>
    </cfRule>
    <cfRule type="expression" dxfId="1116" priority="1172">
      <formula>D61&lt;F61</formula>
    </cfRule>
    <cfRule type="expression" dxfId="1115" priority="1173">
      <formula>C61&gt;=F61</formula>
    </cfRule>
  </conditionalFormatting>
  <conditionalFormatting sqref="D62">
    <cfRule type="expression" dxfId="1114" priority="1170">
      <formula>E62&gt;B62</formula>
    </cfRule>
  </conditionalFormatting>
  <conditionalFormatting sqref="C62">
    <cfRule type="expression" dxfId="1113" priority="1169">
      <formula>B62&gt;E62</formula>
    </cfRule>
  </conditionalFormatting>
  <conditionalFormatting sqref="B62">
    <cfRule type="cellIs" dxfId="1112" priority="1168" operator="greaterThan">
      <formula>E62</formula>
    </cfRule>
  </conditionalFormatting>
  <conditionalFormatting sqref="E62">
    <cfRule type="cellIs" dxfId="1111" priority="1167" operator="greaterThan">
      <formula>B62</formula>
    </cfRule>
  </conditionalFormatting>
  <conditionalFormatting sqref="D63">
    <cfRule type="expression" dxfId="1110" priority="1166">
      <formula>E63&gt;B63</formula>
    </cfRule>
  </conditionalFormatting>
  <conditionalFormatting sqref="C63">
    <cfRule type="expression" dxfId="1109" priority="1165">
      <formula>B63&gt;E63</formula>
    </cfRule>
  </conditionalFormatting>
  <conditionalFormatting sqref="B63">
    <cfRule type="cellIs" dxfId="1108" priority="1164" operator="greaterThan">
      <formula>E63</formula>
    </cfRule>
  </conditionalFormatting>
  <conditionalFormatting sqref="E63">
    <cfRule type="cellIs" dxfId="1107" priority="1163" operator="greaterThan">
      <formula>B63</formula>
    </cfRule>
  </conditionalFormatting>
  <conditionalFormatting sqref="D64">
    <cfRule type="expression" dxfId="1106" priority="1162">
      <formula>E64&gt;B64</formula>
    </cfRule>
  </conditionalFormatting>
  <conditionalFormatting sqref="C64">
    <cfRule type="expression" dxfId="1105" priority="1161">
      <formula>B64&gt;E64</formula>
    </cfRule>
  </conditionalFormatting>
  <conditionalFormatting sqref="B64">
    <cfRule type="cellIs" dxfId="1104" priority="1160" operator="greaterThan">
      <formula>E64</formula>
    </cfRule>
  </conditionalFormatting>
  <conditionalFormatting sqref="E64">
    <cfRule type="cellIs" dxfId="1103" priority="1159" operator="greaterThan">
      <formula>B64</formula>
    </cfRule>
  </conditionalFormatting>
  <conditionalFormatting sqref="D65">
    <cfRule type="expression" dxfId="1102" priority="1158">
      <formula>E65&gt;B65</formula>
    </cfRule>
  </conditionalFormatting>
  <conditionalFormatting sqref="C65">
    <cfRule type="expression" dxfId="1101" priority="1157">
      <formula>B65&gt;E65</formula>
    </cfRule>
  </conditionalFormatting>
  <conditionalFormatting sqref="B65">
    <cfRule type="cellIs" dxfId="1100" priority="1156" operator="greaterThan">
      <formula>E65</formula>
    </cfRule>
  </conditionalFormatting>
  <conditionalFormatting sqref="E65">
    <cfRule type="cellIs" dxfId="1099" priority="1155" operator="greaterThan">
      <formula>B65</formula>
    </cfRule>
  </conditionalFormatting>
  <conditionalFormatting sqref="D66">
    <cfRule type="expression" dxfId="1098" priority="1154">
      <formula>E66&gt;B66</formula>
    </cfRule>
  </conditionalFormatting>
  <conditionalFormatting sqref="C66">
    <cfRule type="expression" dxfId="1097" priority="1153">
      <formula>B66&gt;E66</formula>
    </cfRule>
  </conditionalFormatting>
  <conditionalFormatting sqref="B66">
    <cfRule type="cellIs" dxfId="1096" priority="1152" operator="greaterThan">
      <formula>E66</formula>
    </cfRule>
  </conditionalFormatting>
  <conditionalFormatting sqref="E66">
    <cfRule type="cellIs" dxfId="1095" priority="1151" operator="greaterThan">
      <formula>B66</formula>
    </cfRule>
  </conditionalFormatting>
  <conditionalFormatting sqref="D67">
    <cfRule type="expression" dxfId="1094" priority="1150">
      <formula>E67&gt;B67</formula>
    </cfRule>
  </conditionalFormatting>
  <conditionalFormatting sqref="C67">
    <cfRule type="expression" dxfId="1093" priority="1149">
      <formula>B67&gt;E67</formula>
    </cfRule>
  </conditionalFormatting>
  <conditionalFormatting sqref="B67">
    <cfRule type="cellIs" dxfId="1092" priority="1148" operator="greaterThan">
      <formula>E67</formula>
    </cfRule>
  </conditionalFormatting>
  <conditionalFormatting sqref="E67">
    <cfRule type="cellIs" dxfId="1091" priority="1147" operator="greaterThan">
      <formula>B67</formula>
    </cfRule>
  </conditionalFormatting>
  <conditionalFormatting sqref="D68">
    <cfRule type="expression" dxfId="1090" priority="1146">
      <formula>E68&gt;B68</formula>
    </cfRule>
  </conditionalFormatting>
  <conditionalFormatting sqref="C68">
    <cfRule type="expression" dxfId="1089" priority="1145">
      <formula>B68&gt;E68</formula>
    </cfRule>
  </conditionalFormatting>
  <conditionalFormatting sqref="B68">
    <cfRule type="cellIs" dxfId="1088" priority="1144" operator="greaterThan">
      <formula>E68</formula>
    </cfRule>
  </conditionalFormatting>
  <conditionalFormatting sqref="E68">
    <cfRule type="cellIs" dxfId="1087" priority="1143" operator="greaterThan">
      <formula>B68</formula>
    </cfRule>
  </conditionalFormatting>
  <conditionalFormatting sqref="D69">
    <cfRule type="expression" dxfId="1086" priority="1142">
      <formula>E69&gt;B69</formula>
    </cfRule>
  </conditionalFormatting>
  <conditionalFormatting sqref="C69">
    <cfRule type="expression" dxfId="1085" priority="1141">
      <formula>B69&gt;E69</formula>
    </cfRule>
  </conditionalFormatting>
  <conditionalFormatting sqref="B69">
    <cfRule type="cellIs" dxfId="1084" priority="1140" operator="greaterThan">
      <formula>E69</formula>
    </cfRule>
  </conditionalFormatting>
  <conditionalFormatting sqref="E69">
    <cfRule type="cellIs" dxfId="1083" priority="1139" operator="greaterThan">
      <formula>B69</formula>
    </cfRule>
  </conditionalFormatting>
  <conditionalFormatting sqref="D70">
    <cfRule type="expression" dxfId="1082" priority="1138">
      <formula>E70&gt;B70</formula>
    </cfRule>
  </conditionalFormatting>
  <conditionalFormatting sqref="C70">
    <cfRule type="expression" dxfId="1081" priority="1137">
      <formula>B70&gt;E70</formula>
    </cfRule>
  </conditionalFormatting>
  <conditionalFormatting sqref="B70">
    <cfRule type="cellIs" dxfId="1080" priority="1136" operator="greaterThan">
      <formula>E70</formula>
    </cfRule>
  </conditionalFormatting>
  <conditionalFormatting sqref="E70">
    <cfRule type="cellIs" dxfId="1079" priority="1135" operator="greaterThan">
      <formula>B70</formula>
    </cfRule>
  </conditionalFormatting>
  <conditionalFormatting sqref="D71">
    <cfRule type="expression" dxfId="1078" priority="1134">
      <formula>E71&gt;B71</formula>
    </cfRule>
  </conditionalFormatting>
  <conditionalFormatting sqref="C71">
    <cfRule type="expression" dxfId="1077" priority="1133">
      <formula>B71&gt;E71</formula>
    </cfRule>
  </conditionalFormatting>
  <conditionalFormatting sqref="B71">
    <cfRule type="cellIs" dxfId="1076" priority="1132" operator="greaterThan">
      <formula>E71</formula>
    </cfRule>
  </conditionalFormatting>
  <conditionalFormatting sqref="E71">
    <cfRule type="cellIs" dxfId="1075" priority="1131" operator="greaterThan">
      <formula>B71</formula>
    </cfRule>
  </conditionalFormatting>
  <conditionalFormatting sqref="D72">
    <cfRule type="expression" dxfId="1074" priority="1130">
      <formula>E72&gt;B72</formula>
    </cfRule>
  </conditionalFormatting>
  <conditionalFormatting sqref="C72">
    <cfRule type="expression" dxfId="1073" priority="1129">
      <formula>B72&gt;E72</formula>
    </cfRule>
  </conditionalFormatting>
  <conditionalFormatting sqref="B72">
    <cfRule type="cellIs" dxfId="1072" priority="1128" operator="greaterThan">
      <formula>E72</formula>
    </cfRule>
  </conditionalFormatting>
  <conditionalFormatting sqref="E72">
    <cfRule type="cellIs" dxfId="1071" priority="1127" operator="greaterThan">
      <formula>B72</formula>
    </cfRule>
  </conditionalFormatting>
  <conditionalFormatting sqref="D73">
    <cfRule type="expression" dxfId="1070" priority="1126">
      <formula>E73&gt;B73</formula>
    </cfRule>
  </conditionalFormatting>
  <conditionalFormatting sqref="C73">
    <cfRule type="expression" dxfId="1069" priority="1125">
      <formula>B73&gt;E73</formula>
    </cfRule>
  </conditionalFormatting>
  <conditionalFormatting sqref="B73">
    <cfRule type="cellIs" dxfId="1068" priority="1124" operator="greaterThan">
      <formula>E73</formula>
    </cfRule>
  </conditionalFormatting>
  <conditionalFormatting sqref="E73">
    <cfRule type="cellIs" dxfId="1067" priority="1123" operator="greaterThan">
      <formula>B73</formula>
    </cfRule>
  </conditionalFormatting>
  <conditionalFormatting sqref="D74">
    <cfRule type="expression" dxfId="1066" priority="1122">
      <formula>E74&gt;B74</formula>
    </cfRule>
  </conditionalFormatting>
  <conditionalFormatting sqref="C74">
    <cfRule type="expression" dxfId="1065" priority="1121">
      <formula>B74&gt;E74</formula>
    </cfRule>
  </conditionalFormatting>
  <conditionalFormatting sqref="B74">
    <cfRule type="cellIs" dxfId="1064" priority="1120" operator="greaterThan">
      <formula>E74</formula>
    </cfRule>
  </conditionalFormatting>
  <conditionalFormatting sqref="E74">
    <cfRule type="cellIs" dxfId="1063" priority="1119" operator="greaterThan">
      <formula>B74</formula>
    </cfRule>
  </conditionalFormatting>
  <conditionalFormatting sqref="D75">
    <cfRule type="expression" dxfId="1062" priority="1118">
      <formula>E75&gt;B75</formula>
    </cfRule>
  </conditionalFormatting>
  <conditionalFormatting sqref="C75">
    <cfRule type="expression" dxfId="1061" priority="1117">
      <formula>B75&gt;E75</formula>
    </cfRule>
  </conditionalFormatting>
  <conditionalFormatting sqref="B75">
    <cfRule type="cellIs" dxfId="1060" priority="1116" operator="greaterThan">
      <formula>E75</formula>
    </cfRule>
  </conditionalFormatting>
  <conditionalFormatting sqref="E75">
    <cfRule type="cellIs" dxfId="1059" priority="1115" operator="greaterThan">
      <formula>B75</formula>
    </cfRule>
  </conditionalFormatting>
  <conditionalFormatting sqref="D76">
    <cfRule type="expression" dxfId="1058" priority="1114">
      <formula>E76&gt;B76</formula>
    </cfRule>
  </conditionalFormatting>
  <conditionalFormatting sqref="C76">
    <cfRule type="expression" dxfId="1057" priority="1113">
      <formula>B76&gt;E76</formula>
    </cfRule>
  </conditionalFormatting>
  <conditionalFormatting sqref="B76">
    <cfRule type="cellIs" dxfId="1056" priority="1112" operator="greaterThan">
      <formula>E76</formula>
    </cfRule>
  </conditionalFormatting>
  <conditionalFormatting sqref="E76">
    <cfRule type="cellIs" dxfId="1055" priority="1111" operator="greaterThan">
      <formula>B76</formula>
    </cfRule>
  </conditionalFormatting>
  <conditionalFormatting sqref="D77">
    <cfRule type="expression" dxfId="1054" priority="1110">
      <formula>E77&gt;B77</formula>
    </cfRule>
  </conditionalFormatting>
  <conditionalFormatting sqref="C77">
    <cfRule type="expression" dxfId="1053" priority="1109">
      <formula>B77&gt;E77</formula>
    </cfRule>
  </conditionalFormatting>
  <conditionalFormatting sqref="B77">
    <cfRule type="cellIs" dxfId="1052" priority="1108" operator="greaterThan">
      <formula>E77</formula>
    </cfRule>
  </conditionalFormatting>
  <conditionalFormatting sqref="E77">
    <cfRule type="cellIs" dxfId="1051" priority="1107" operator="greaterThan">
      <formula>B77</formula>
    </cfRule>
  </conditionalFormatting>
  <conditionalFormatting sqref="D78">
    <cfRule type="expression" dxfId="1050" priority="1106">
      <formula>E78&gt;B78</formula>
    </cfRule>
  </conditionalFormatting>
  <conditionalFormatting sqref="C78">
    <cfRule type="expression" dxfId="1049" priority="1105">
      <formula>B78&gt;E78</formula>
    </cfRule>
  </conditionalFormatting>
  <conditionalFormatting sqref="B78">
    <cfRule type="cellIs" dxfId="1048" priority="1104" operator="greaterThan">
      <formula>E78</formula>
    </cfRule>
  </conditionalFormatting>
  <conditionalFormatting sqref="E78">
    <cfRule type="cellIs" dxfId="1047" priority="1103" operator="greaterThan">
      <formula>B78</formula>
    </cfRule>
  </conditionalFormatting>
  <conditionalFormatting sqref="D79">
    <cfRule type="expression" dxfId="1046" priority="1102">
      <formula>E79&gt;B79</formula>
    </cfRule>
  </conditionalFormatting>
  <conditionalFormatting sqref="C79">
    <cfRule type="expression" dxfId="1045" priority="1101">
      <formula>B79&gt;E79</formula>
    </cfRule>
  </conditionalFormatting>
  <conditionalFormatting sqref="B79">
    <cfRule type="cellIs" dxfId="1044" priority="1100" operator="greaterThan">
      <formula>E79</formula>
    </cfRule>
  </conditionalFormatting>
  <conditionalFormatting sqref="E79">
    <cfRule type="cellIs" dxfId="1043" priority="1099" operator="greaterThan">
      <formula>B79</formula>
    </cfRule>
  </conditionalFormatting>
  <conditionalFormatting sqref="D80">
    <cfRule type="expression" dxfId="1042" priority="1098">
      <formula>E80&gt;B80</formula>
    </cfRule>
  </conditionalFormatting>
  <conditionalFormatting sqref="C80">
    <cfRule type="expression" dxfId="1041" priority="1097">
      <formula>B80&gt;E80</formula>
    </cfRule>
  </conditionalFormatting>
  <conditionalFormatting sqref="B80">
    <cfRule type="cellIs" dxfId="1040" priority="1096" operator="greaterThan">
      <formula>E80</formula>
    </cfRule>
  </conditionalFormatting>
  <conditionalFormatting sqref="E80">
    <cfRule type="cellIs" dxfId="1039" priority="1095" operator="greaterThan">
      <formula>B80</formula>
    </cfRule>
  </conditionalFormatting>
  <conditionalFormatting sqref="D81">
    <cfRule type="expression" dxfId="1038" priority="1094">
      <formula>E81&gt;B81</formula>
    </cfRule>
  </conditionalFormatting>
  <conditionalFormatting sqref="C81">
    <cfRule type="expression" dxfId="1037" priority="1093">
      <formula>B81&gt;E81</formula>
    </cfRule>
  </conditionalFormatting>
  <conditionalFormatting sqref="B81">
    <cfRule type="cellIs" dxfId="1036" priority="1092" operator="greaterThan">
      <formula>E81</formula>
    </cfRule>
  </conditionalFormatting>
  <conditionalFormatting sqref="E81">
    <cfRule type="cellIs" dxfId="1035" priority="1091" operator="greaterThan">
      <formula>B81</formula>
    </cfRule>
  </conditionalFormatting>
  <conditionalFormatting sqref="D82">
    <cfRule type="expression" dxfId="1034" priority="1090">
      <formula>E82&gt;B82</formula>
    </cfRule>
  </conditionalFormatting>
  <conditionalFormatting sqref="C82">
    <cfRule type="expression" dxfId="1033" priority="1089">
      <formula>B82&gt;E82</formula>
    </cfRule>
  </conditionalFormatting>
  <conditionalFormatting sqref="B82">
    <cfRule type="cellIs" dxfId="1032" priority="1088" operator="greaterThan">
      <formula>E82</formula>
    </cfRule>
  </conditionalFormatting>
  <conditionalFormatting sqref="E82">
    <cfRule type="cellIs" dxfId="1031" priority="1087" operator="greaterThan">
      <formula>B82</formula>
    </cfRule>
  </conditionalFormatting>
  <conditionalFormatting sqref="D83">
    <cfRule type="expression" dxfId="1030" priority="1086">
      <formula>E83&gt;B83</formula>
    </cfRule>
  </conditionalFormatting>
  <conditionalFormatting sqref="C83">
    <cfRule type="expression" dxfId="1029" priority="1085">
      <formula>B83&gt;E83</formula>
    </cfRule>
  </conditionalFormatting>
  <conditionalFormatting sqref="B83">
    <cfRule type="cellIs" dxfId="1028" priority="1084" operator="greaterThan">
      <formula>E83</formula>
    </cfRule>
  </conditionalFormatting>
  <conditionalFormatting sqref="E83">
    <cfRule type="cellIs" dxfId="1027" priority="1083" operator="greaterThan">
      <formula>B83</formula>
    </cfRule>
  </conditionalFormatting>
  <conditionalFormatting sqref="D84">
    <cfRule type="expression" dxfId="1026" priority="1082">
      <formula>E84&gt;B84</formula>
    </cfRule>
  </conditionalFormatting>
  <conditionalFormatting sqref="C84">
    <cfRule type="expression" dxfId="1025" priority="1081">
      <formula>B84&gt;E84</formula>
    </cfRule>
  </conditionalFormatting>
  <conditionalFormatting sqref="B84">
    <cfRule type="cellIs" dxfId="1024" priority="1080" operator="greaterThan">
      <formula>E84</formula>
    </cfRule>
  </conditionalFormatting>
  <conditionalFormatting sqref="E84">
    <cfRule type="cellIs" dxfId="1023" priority="1079" operator="greaterThan">
      <formula>B84</formula>
    </cfRule>
  </conditionalFormatting>
  <conditionalFormatting sqref="D85">
    <cfRule type="expression" dxfId="1022" priority="1078">
      <formula>E85&gt;B85</formula>
    </cfRule>
  </conditionalFormatting>
  <conditionalFormatting sqref="C85">
    <cfRule type="expression" dxfId="1021" priority="1077">
      <formula>B85&gt;E85</formula>
    </cfRule>
  </conditionalFormatting>
  <conditionalFormatting sqref="B85">
    <cfRule type="cellIs" dxfId="1020" priority="1076" operator="greaterThan">
      <formula>E85</formula>
    </cfRule>
  </conditionalFormatting>
  <conditionalFormatting sqref="E85">
    <cfRule type="cellIs" dxfId="1019" priority="1075" operator="greaterThan">
      <formula>B85</formula>
    </cfRule>
  </conditionalFormatting>
  <conditionalFormatting sqref="D86">
    <cfRule type="expression" dxfId="1018" priority="1074">
      <formula>E86&gt;B86</formula>
    </cfRule>
  </conditionalFormatting>
  <conditionalFormatting sqref="C86">
    <cfRule type="expression" dxfId="1017" priority="1073">
      <formula>B86&gt;E86</formula>
    </cfRule>
  </conditionalFormatting>
  <conditionalFormatting sqref="B86">
    <cfRule type="cellIs" dxfId="1016" priority="1072" operator="greaterThan">
      <formula>E86</formula>
    </cfRule>
  </conditionalFormatting>
  <conditionalFormatting sqref="E86">
    <cfRule type="cellIs" dxfId="1015" priority="1071" operator="greaterThan">
      <formula>B86</formula>
    </cfRule>
  </conditionalFormatting>
  <conditionalFormatting sqref="D87">
    <cfRule type="expression" dxfId="1014" priority="1070">
      <formula>E87&gt;B87</formula>
    </cfRule>
  </conditionalFormatting>
  <conditionalFormatting sqref="C87">
    <cfRule type="expression" dxfId="1013" priority="1069">
      <formula>B87&gt;E87</formula>
    </cfRule>
  </conditionalFormatting>
  <conditionalFormatting sqref="B87">
    <cfRule type="cellIs" dxfId="1012" priority="1068" operator="greaterThan">
      <formula>E87</formula>
    </cfRule>
  </conditionalFormatting>
  <conditionalFormatting sqref="E87">
    <cfRule type="cellIs" dxfId="1011" priority="1067" operator="greaterThan">
      <formula>B87</formula>
    </cfRule>
  </conditionalFormatting>
  <conditionalFormatting sqref="D88">
    <cfRule type="expression" dxfId="1010" priority="1066">
      <formula>E88&gt;B88</formula>
    </cfRule>
  </conditionalFormatting>
  <conditionalFormatting sqref="C88">
    <cfRule type="expression" dxfId="1009" priority="1065">
      <formula>B88&gt;E88</formula>
    </cfRule>
  </conditionalFormatting>
  <conditionalFormatting sqref="B88">
    <cfRule type="cellIs" dxfId="1008" priority="1064" operator="greaterThan">
      <formula>E88</formula>
    </cfRule>
  </conditionalFormatting>
  <conditionalFormatting sqref="E88">
    <cfRule type="cellIs" dxfId="1007" priority="1063" operator="greaterThan">
      <formula>B88</formula>
    </cfRule>
  </conditionalFormatting>
  <conditionalFormatting sqref="D89">
    <cfRule type="expression" dxfId="1006" priority="1062">
      <formula>E89&gt;B89</formula>
    </cfRule>
  </conditionalFormatting>
  <conditionalFormatting sqref="C89">
    <cfRule type="expression" dxfId="1005" priority="1061">
      <formula>B89&gt;E89</formula>
    </cfRule>
  </conditionalFormatting>
  <conditionalFormatting sqref="B89">
    <cfRule type="cellIs" dxfId="1004" priority="1060" operator="greaterThan">
      <formula>E89</formula>
    </cfRule>
  </conditionalFormatting>
  <conditionalFormatting sqref="E89">
    <cfRule type="cellIs" dxfId="1003" priority="1059" operator="greaterThan">
      <formula>B89</formula>
    </cfRule>
  </conditionalFormatting>
  <conditionalFormatting sqref="D90">
    <cfRule type="expression" dxfId="1002" priority="1058">
      <formula>E90&gt;B90</formula>
    </cfRule>
  </conditionalFormatting>
  <conditionalFormatting sqref="C90">
    <cfRule type="expression" dxfId="1001" priority="1057">
      <formula>B90&gt;E90</formula>
    </cfRule>
  </conditionalFormatting>
  <conditionalFormatting sqref="B90">
    <cfRule type="cellIs" dxfId="1000" priority="1056" operator="greaterThan">
      <formula>E90</formula>
    </cfRule>
  </conditionalFormatting>
  <conditionalFormatting sqref="E90">
    <cfRule type="cellIs" dxfId="999" priority="1055" operator="greaterThan">
      <formula>B90</formula>
    </cfRule>
  </conditionalFormatting>
  <conditionalFormatting sqref="D91">
    <cfRule type="expression" dxfId="998" priority="1054">
      <formula>E91&gt;B91</formula>
    </cfRule>
  </conditionalFormatting>
  <conditionalFormatting sqref="C91">
    <cfRule type="expression" dxfId="997" priority="1053">
      <formula>B91&gt;E91</formula>
    </cfRule>
  </conditionalFormatting>
  <conditionalFormatting sqref="B91">
    <cfRule type="cellIs" dxfId="996" priority="1052" operator="greaterThan">
      <formula>E91</formula>
    </cfRule>
  </conditionalFormatting>
  <conditionalFormatting sqref="E91">
    <cfRule type="cellIs" dxfId="995" priority="1051" operator="greaterThan">
      <formula>B91</formula>
    </cfRule>
  </conditionalFormatting>
  <conditionalFormatting sqref="D92">
    <cfRule type="expression" dxfId="994" priority="1050">
      <formula>E92&gt;B92</formula>
    </cfRule>
  </conditionalFormatting>
  <conditionalFormatting sqref="C92">
    <cfRule type="expression" dxfId="993" priority="1049">
      <formula>B92&gt;E92</formula>
    </cfRule>
  </conditionalFormatting>
  <conditionalFormatting sqref="B92">
    <cfRule type="cellIs" dxfId="992" priority="1048" operator="greaterThan">
      <formula>E92</formula>
    </cfRule>
  </conditionalFormatting>
  <conditionalFormatting sqref="E92">
    <cfRule type="cellIs" dxfId="991" priority="1047" operator="greaterThan">
      <formula>B92</formula>
    </cfRule>
  </conditionalFormatting>
  <conditionalFormatting sqref="D93">
    <cfRule type="expression" dxfId="990" priority="1046">
      <formula>E93&gt;B93</formula>
    </cfRule>
  </conditionalFormatting>
  <conditionalFormatting sqref="C93">
    <cfRule type="expression" dxfId="989" priority="1045">
      <formula>B93&gt;E93</formula>
    </cfRule>
  </conditionalFormatting>
  <conditionalFormatting sqref="B93">
    <cfRule type="cellIs" dxfId="988" priority="1044" operator="greaterThan">
      <formula>E93</formula>
    </cfRule>
  </conditionalFormatting>
  <conditionalFormatting sqref="E93">
    <cfRule type="cellIs" dxfId="987" priority="1043" operator="greaterThan">
      <formula>B93</formula>
    </cfRule>
  </conditionalFormatting>
  <conditionalFormatting sqref="D94">
    <cfRule type="expression" dxfId="986" priority="1042">
      <formula>E94&gt;B94</formula>
    </cfRule>
  </conditionalFormatting>
  <conditionalFormatting sqref="C94">
    <cfRule type="expression" dxfId="985" priority="1041">
      <formula>B94&gt;E94</formula>
    </cfRule>
  </conditionalFormatting>
  <conditionalFormatting sqref="B94">
    <cfRule type="cellIs" dxfId="984" priority="1040" operator="greaterThan">
      <formula>E94</formula>
    </cfRule>
  </conditionalFormatting>
  <conditionalFormatting sqref="E94">
    <cfRule type="cellIs" dxfId="983" priority="1039" operator="greaterThan">
      <formula>B94</formula>
    </cfRule>
  </conditionalFormatting>
  <conditionalFormatting sqref="D95">
    <cfRule type="expression" dxfId="982" priority="1038">
      <formula>E95&gt;B95</formula>
    </cfRule>
  </conditionalFormatting>
  <conditionalFormatting sqref="C95">
    <cfRule type="expression" dxfId="981" priority="1037">
      <formula>B95&gt;E95</formula>
    </cfRule>
  </conditionalFormatting>
  <conditionalFormatting sqref="B95">
    <cfRule type="cellIs" dxfId="980" priority="1036" operator="greaterThan">
      <formula>E95</formula>
    </cfRule>
  </conditionalFormatting>
  <conditionalFormatting sqref="E95">
    <cfRule type="cellIs" dxfId="979" priority="1035" operator="greaterThan">
      <formula>B95</formula>
    </cfRule>
  </conditionalFormatting>
  <conditionalFormatting sqref="D96">
    <cfRule type="expression" dxfId="978" priority="1034">
      <formula>E96&gt;B96</formula>
    </cfRule>
  </conditionalFormatting>
  <conditionalFormatting sqref="C96">
    <cfRule type="expression" dxfId="977" priority="1033">
      <formula>B96&gt;E96</formula>
    </cfRule>
  </conditionalFormatting>
  <conditionalFormatting sqref="B96">
    <cfRule type="cellIs" dxfId="976" priority="1032" operator="greaterThan">
      <formula>E96</formula>
    </cfRule>
  </conditionalFormatting>
  <conditionalFormatting sqref="E96">
    <cfRule type="cellIs" dxfId="975" priority="1031" operator="greaterThan">
      <formula>B96</formula>
    </cfRule>
  </conditionalFormatting>
  <conditionalFormatting sqref="D97">
    <cfRule type="expression" dxfId="974" priority="1030">
      <formula>E97&gt;B97</formula>
    </cfRule>
  </conditionalFormatting>
  <conditionalFormatting sqref="C97">
    <cfRule type="expression" dxfId="973" priority="1029">
      <formula>B97&gt;E97</formula>
    </cfRule>
  </conditionalFormatting>
  <conditionalFormatting sqref="B97">
    <cfRule type="cellIs" dxfId="972" priority="1028" operator="greaterThan">
      <formula>E97</formula>
    </cfRule>
  </conditionalFormatting>
  <conditionalFormatting sqref="E97">
    <cfRule type="cellIs" dxfId="971" priority="1027" operator="greaterThan">
      <formula>B97</formula>
    </cfRule>
  </conditionalFormatting>
  <conditionalFormatting sqref="D98">
    <cfRule type="expression" dxfId="970" priority="1026">
      <formula>E98&gt;B98</formula>
    </cfRule>
  </conditionalFormatting>
  <conditionalFormatting sqref="C98">
    <cfRule type="expression" dxfId="969" priority="1025">
      <formula>B98&gt;E98</formula>
    </cfRule>
  </conditionalFormatting>
  <conditionalFormatting sqref="B98">
    <cfRule type="cellIs" dxfId="968" priority="1024" operator="greaterThan">
      <formula>E98</formula>
    </cfRule>
  </conditionalFormatting>
  <conditionalFormatting sqref="E98">
    <cfRule type="cellIs" dxfId="967" priority="1023" operator="greaterThan">
      <formula>B98</formula>
    </cfRule>
  </conditionalFormatting>
  <conditionalFormatting sqref="D99">
    <cfRule type="expression" dxfId="966" priority="1022">
      <formula>E99&gt;B99</formula>
    </cfRule>
  </conditionalFormatting>
  <conditionalFormatting sqref="C99">
    <cfRule type="expression" dxfId="965" priority="1021">
      <formula>B99&gt;E99</formula>
    </cfRule>
  </conditionalFormatting>
  <conditionalFormatting sqref="B99">
    <cfRule type="cellIs" dxfId="964" priority="1020" operator="greaterThan">
      <formula>E99</formula>
    </cfRule>
  </conditionalFormatting>
  <conditionalFormatting sqref="E99">
    <cfRule type="cellIs" dxfId="963" priority="1019" operator="greaterThan">
      <formula>B99</formula>
    </cfRule>
  </conditionalFormatting>
  <conditionalFormatting sqref="D100">
    <cfRule type="expression" dxfId="962" priority="1018">
      <formula>E100&gt;B100</formula>
    </cfRule>
  </conditionalFormatting>
  <conditionalFormatting sqref="C100">
    <cfRule type="expression" dxfId="961" priority="1017">
      <formula>B100&gt;E100</formula>
    </cfRule>
  </conditionalFormatting>
  <conditionalFormatting sqref="B100">
    <cfRule type="cellIs" dxfId="960" priority="1016" operator="greaterThan">
      <formula>E100</formula>
    </cfRule>
  </conditionalFormatting>
  <conditionalFormatting sqref="E100">
    <cfRule type="cellIs" dxfId="959" priority="1015" operator="greaterThan">
      <formula>B100</formula>
    </cfRule>
  </conditionalFormatting>
  <conditionalFormatting sqref="D101">
    <cfRule type="expression" dxfId="958" priority="1014">
      <formula>E101&gt;B101</formula>
    </cfRule>
  </conditionalFormatting>
  <conditionalFormatting sqref="C101">
    <cfRule type="expression" dxfId="957" priority="1013">
      <formula>B101&gt;E101</formula>
    </cfRule>
  </conditionalFormatting>
  <conditionalFormatting sqref="B101">
    <cfRule type="cellIs" dxfId="956" priority="1012" operator="greaterThan">
      <formula>E101</formula>
    </cfRule>
  </conditionalFormatting>
  <conditionalFormatting sqref="E101">
    <cfRule type="cellIs" dxfId="955" priority="1011" operator="greaterThan">
      <formula>B101</formula>
    </cfRule>
  </conditionalFormatting>
  <conditionalFormatting sqref="D102">
    <cfRule type="expression" dxfId="954" priority="1010">
      <formula>E102&gt;B102</formula>
    </cfRule>
  </conditionalFormatting>
  <conditionalFormatting sqref="C102">
    <cfRule type="expression" dxfId="953" priority="1009">
      <formula>B102&gt;E102</formula>
    </cfRule>
  </conditionalFormatting>
  <conditionalFormatting sqref="B102">
    <cfRule type="cellIs" dxfId="952" priority="1008" operator="greaterThan">
      <formula>E102</formula>
    </cfRule>
  </conditionalFormatting>
  <conditionalFormatting sqref="E102">
    <cfRule type="cellIs" dxfId="951" priority="1007" operator="greaterThan">
      <formula>B102</formula>
    </cfRule>
  </conditionalFormatting>
  <conditionalFormatting sqref="D103">
    <cfRule type="expression" dxfId="950" priority="1006">
      <formula>E103&gt;B103</formula>
    </cfRule>
  </conditionalFormatting>
  <conditionalFormatting sqref="C103">
    <cfRule type="expression" dxfId="949" priority="1005">
      <formula>B103&gt;E103</formula>
    </cfRule>
  </conditionalFormatting>
  <conditionalFormatting sqref="B103">
    <cfRule type="cellIs" dxfId="948" priority="1004" operator="greaterThan">
      <formula>E103</formula>
    </cfRule>
  </conditionalFormatting>
  <conditionalFormatting sqref="E103">
    <cfRule type="cellIs" dxfId="947" priority="1003" operator="greaterThan">
      <formula>B103</formula>
    </cfRule>
  </conditionalFormatting>
  <conditionalFormatting sqref="D104">
    <cfRule type="expression" dxfId="946" priority="1002">
      <formula>E104&gt;B104</formula>
    </cfRule>
  </conditionalFormatting>
  <conditionalFormatting sqref="C104">
    <cfRule type="expression" dxfId="945" priority="1001">
      <formula>B104&gt;E104</formula>
    </cfRule>
  </conditionalFormatting>
  <conditionalFormatting sqref="B104">
    <cfRule type="cellIs" dxfId="944" priority="1000" operator="greaterThan">
      <formula>E104</formula>
    </cfRule>
  </conditionalFormatting>
  <conditionalFormatting sqref="E104">
    <cfRule type="cellIs" dxfId="943" priority="999" operator="greaterThan">
      <formula>B104</formula>
    </cfRule>
  </conditionalFormatting>
  <conditionalFormatting sqref="D105">
    <cfRule type="expression" dxfId="942" priority="998">
      <formula>E105&gt;B105</formula>
    </cfRule>
  </conditionalFormatting>
  <conditionalFormatting sqref="C105">
    <cfRule type="expression" dxfId="941" priority="997">
      <formula>B105&gt;E105</formula>
    </cfRule>
  </conditionalFormatting>
  <conditionalFormatting sqref="B105">
    <cfRule type="cellIs" dxfId="940" priority="996" operator="greaterThan">
      <formula>E105</formula>
    </cfRule>
  </conditionalFormatting>
  <conditionalFormatting sqref="E105">
    <cfRule type="cellIs" dxfId="939" priority="995" operator="greaterThan">
      <formula>B105</formula>
    </cfRule>
  </conditionalFormatting>
  <conditionalFormatting sqref="D106">
    <cfRule type="expression" dxfId="938" priority="994">
      <formula>E106&gt;B106</formula>
    </cfRule>
  </conditionalFormatting>
  <conditionalFormatting sqref="C106">
    <cfRule type="expression" dxfId="937" priority="993">
      <formula>B106&gt;E106</formula>
    </cfRule>
  </conditionalFormatting>
  <conditionalFormatting sqref="B106">
    <cfRule type="cellIs" dxfId="936" priority="992" operator="greaterThan">
      <formula>E106</formula>
    </cfRule>
  </conditionalFormatting>
  <conditionalFormatting sqref="E106">
    <cfRule type="cellIs" dxfId="935" priority="991" operator="greaterThan">
      <formula>B106</formula>
    </cfRule>
  </conditionalFormatting>
  <conditionalFormatting sqref="D107">
    <cfRule type="expression" dxfId="934" priority="990">
      <formula>E107&gt;B107</formula>
    </cfRule>
  </conditionalFormatting>
  <conditionalFormatting sqref="C107">
    <cfRule type="expression" dxfId="933" priority="989">
      <formula>B107&gt;E107</formula>
    </cfRule>
  </conditionalFormatting>
  <conditionalFormatting sqref="B107">
    <cfRule type="cellIs" dxfId="932" priority="988" operator="greaterThan">
      <formula>E107</formula>
    </cfRule>
  </conditionalFormatting>
  <conditionalFormatting sqref="E107">
    <cfRule type="cellIs" dxfId="931" priority="987" operator="greaterThan">
      <formula>B107</formula>
    </cfRule>
  </conditionalFormatting>
  <conditionalFormatting sqref="D108">
    <cfRule type="expression" dxfId="930" priority="986">
      <formula>E108&gt;B108</formula>
    </cfRule>
  </conditionalFormatting>
  <conditionalFormatting sqref="C108">
    <cfRule type="expression" dxfId="929" priority="985">
      <formula>B108&gt;E108</formula>
    </cfRule>
  </conditionalFormatting>
  <conditionalFormatting sqref="B108">
    <cfRule type="cellIs" dxfId="928" priority="984" operator="greaterThan">
      <formula>E108</formula>
    </cfRule>
  </conditionalFormatting>
  <conditionalFormatting sqref="E108">
    <cfRule type="cellIs" dxfId="927" priority="983" operator="greaterThan">
      <formula>B108</formula>
    </cfRule>
  </conditionalFormatting>
  <conditionalFormatting sqref="D109">
    <cfRule type="expression" dxfId="926" priority="982">
      <formula>E109&gt;B109</formula>
    </cfRule>
  </conditionalFormatting>
  <conditionalFormatting sqref="C109">
    <cfRule type="expression" dxfId="925" priority="981">
      <formula>B109&gt;E109</formula>
    </cfRule>
  </conditionalFormatting>
  <conditionalFormatting sqref="B109">
    <cfRule type="cellIs" dxfId="924" priority="980" operator="greaterThan">
      <formula>E109</formula>
    </cfRule>
  </conditionalFormatting>
  <conditionalFormatting sqref="E109">
    <cfRule type="cellIs" dxfId="923" priority="979" operator="greaterThan">
      <formula>B109</formula>
    </cfRule>
  </conditionalFormatting>
  <conditionalFormatting sqref="D110">
    <cfRule type="expression" dxfId="922" priority="978">
      <formula>E110&gt;B110</formula>
    </cfRule>
  </conditionalFormatting>
  <conditionalFormatting sqref="C110">
    <cfRule type="expression" dxfId="921" priority="977">
      <formula>B110&gt;E110</formula>
    </cfRule>
  </conditionalFormatting>
  <conditionalFormatting sqref="B110">
    <cfRule type="cellIs" dxfId="920" priority="976" operator="greaterThan">
      <formula>E110</formula>
    </cfRule>
  </conditionalFormatting>
  <conditionalFormatting sqref="E110">
    <cfRule type="cellIs" dxfId="919" priority="975" operator="greaterThan">
      <formula>B110</formula>
    </cfRule>
  </conditionalFormatting>
  <conditionalFormatting sqref="D111">
    <cfRule type="expression" dxfId="918" priority="974">
      <formula>E111&gt;B111</formula>
    </cfRule>
  </conditionalFormatting>
  <conditionalFormatting sqref="C111">
    <cfRule type="expression" dxfId="917" priority="973">
      <formula>B111&gt;E111</formula>
    </cfRule>
  </conditionalFormatting>
  <conditionalFormatting sqref="B111">
    <cfRule type="cellIs" dxfId="916" priority="972" operator="greaterThan">
      <formula>E111</formula>
    </cfRule>
  </conditionalFormatting>
  <conditionalFormatting sqref="E111">
    <cfRule type="cellIs" dxfId="915" priority="971" operator="greaterThan">
      <formula>B111</formula>
    </cfRule>
  </conditionalFormatting>
  <conditionalFormatting sqref="D112">
    <cfRule type="expression" dxfId="914" priority="970">
      <formula>E112&gt;B112</formula>
    </cfRule>
  </conditionalFormatting>
  <conditionalFormatting sqref="C112">
    <cfRule type="expression" dxfId="913" priority="969">
      <formula>B112&gt;E112</formula>
    </cfRule>
  </conditionalFormatting>
  <conditionalFormatting sqref="B112">
    <cfRule type="cellIs" dxfId="912" priority="968" operator="greaterThan">
      <formula>E112</formula>
    </cfRule>
  </conditionalFormatting>
  <conditionalFormatting sqref="E112">
    <cfRule type="cellIs" dxfId="911" priority="967" operator="greaterThan">
      <formula>B112</formula>
    </cfRule>
  </conditionalFormatting>
  <conditionalFormatting sqref="D113">
    <cfRule type="expression" dxfId="910" priority="966">
      <formula>E113&gt;B113</formula>
    </cfRule>
  </conditionalFormatting>
  <conditionalFormatting sqref="C113">
    <cfRule type="expression" dxfId="909" priority="965">
      <formula>B113&gt;E113</formula>
    </cfRule>
  </conditionalFormatting>
  <conditionalFormatting sqref="B113">
    <cfRule type="cellIs" dxfId="908" priority="964" operator="greaterThan">
      <formula>E113</formula>
    </cfRule>
  </conditionalFormatting>
  <conditionalFormatting sqref="E113">
    <cfRule type="cellIs" dxfId="907" priority="963" operator="greaterThan">
      <formula>B113</formula>
    </cfRule>
  </conditionalFormatting>
  <conditionalFormatting sqref="D114">
    <cfRule type="expression" dxfId="906" priority="962">
      <formula>E114&gt;B114</formula>
    </cfRule>
  </conditionalFormatting>
  <conditionalFormatting sqref="C114">
    <cfRule type="expression" dxfId="905" priority="961">
      <formula>B114&gt;E114</formula>
    </cfRule>
  </conditionalFormatting>
  <conditionalFormatting sqref="B114">
    <cfRule type="cellIs" dxfId="904" priority="960" operator="greaterThan">
      <formula>E114</formula>
    </cfRule>
  </conditionalFormatting>
  <conditionalFormatting sqref="E114">
    <cfRule type="cellIs" dxfId="903" priority="959" operator="greaterThan">
      <formula>B114</formula>
    </cfRule>
  </conditionalFormatting>
  <conditionalFormatting sqref="D115">
    <cfRule type="expression" dxfId="902" priority="958">
      <formula>E115&gt;B115</formula>
    </cfRule>
  </conditionalFormatting>
  <conditionalFormatting sqref="C115">
    <cfRule type="expression" dxfId="901" priority="957">
      <formula>B115&gt;E115</formula>
    </cfRule>
  </conditionalFormatting>
  <conditionalFormatting sqref="B115">
    <cfRule type="cellIs" dxfId="900" priority="956" operator="greaterThan">
      <formula>E115</formula>
    </cfRule>
  </conditionalFormatting>
  <conditionalFormatting sqref="E115">
    <cfRule type="cellIs" dxfId="899" priority="955" operator="greaterThan">
      <formula>B115</formula>
    </cfRule>
  </conditionalFormatting>
  <conditionalFormatting sqref="D116">
    <cfRule type="expression" dxfId="898" priority="954">
      <formula>E116&gt;B116</formula>
    </cfRule>
  </conditionalFormatting>
  <conditionalFormatting sqref="C116">
    <cfRule type="expression" dxfId="897" priority="953">
      <formula>B116&gt;E116</formula>
    </cfRule>
  </conditionalFormatting>
  <conditionalFormatting sqref="B116">
    <cfRule type="cellIs" dxfId="896" priority="952" operator="greaterThan">
      <formula>E116</formula>
    </cfRule>
  </conditionalFormatting>
  <conditionalFormatting sqref="E116">
    <cfRule type="cellIs" dxfId="895" priority="951" operator="greaterThan">
      <formula>B116</formula>
    </cfRule>
  </conditionalFormatting>
  <conditionalFormatting sqref="D117">
    <cfRule type="expression" dxfId="894" priority="950">
      <formula>E117&gt;B117</formula>
    </cfRule>
  </conditionalFormatting>
  <conditionalFormatting sqref="C117">
    <cfRule type="expression" dxfId="893" priority="949">
      <formula>B117&gt;E117</formula>
    </cfRule>
  </conditionalFormatting>
  <conditionalFormatting sqref="B117">
    <cfRule type="cellIs" dxfId="892" priority="948" operator="greaterThan">
      <formula>E117</formula>
    </cfRule>
  </conditionalFormatting>
  <conditionalFormatting sqref="E117">
    <cfRule type="cellIs" dxfId="891" priority="947" operator="greaterThan">
      <formula>B117</formula>
    </cfRule>
  </conditionalFormatting>
  <conditionalFormatting sqref="D118">
    <cfRule type="expression" dxfId="890" priority="946">
      <formula>E118&gt;B118</formula>
    </cfRule>
  </conditionalFormatting>
  <conditionalFormatting sqref="C118">
    <cfRule type="expression" dxfId="889" priority="945">
      <formula>B118&gt;E118</formula>
    </cfRule>
  </conditionalFormatting>
  <conditionalFormatting sqref="B118">
    <cfRule type="cellIs" dxfId="888" priority="944" operator="greaterThan">
      <formula>E118</formula>
    </cfRule>
  </conditionalFormatting>
  <conditionalFormatting sqref="E118">
    <cfRule type="cellIs" dxfId="887" priority="943" operator="greaterThan">
      <formula>B118</formula>
    </cfRule>
  </conditionalFormatting>
  <conditionalFormatting sqref="D119">
    <cfRule type="expression" dxfId="886" priority="942">
      <formula>E119&gt;B119</formula>
    </cfRule>
  </conditionalFormatting>
  <conditionalFormatting sqref="C119">
    <cfRule type="expression" dxfId="885" priority="941">
      <formula>B119&gt;E119</formula>
    </cfRule>
  </conditionalFormatting>
  <conditionalFormatting sqref="B119">
    <cfRule type="cellIs" dxfId="884" priority="940" operator="greaterThan">
      <formula>E119</formula>
    </cfRule>
  </conditionalFormatting>
  <conditionalFormatting sqref="E119">
    <cfRule type="cellIs" dxfId="883" priority="939" operator="greaterThan">
      <formula>B119</formula>
    </cfRule>
  </conditionalFormatting>
  <conditionalFormatting sqref="D120">
    <cfRule type="expression" dxfId="882" priority="938">
      <formula>E120&gt;B120</formula>
    </cfRule>
  </conditionalFormatting>
  <conditionalFormatting sqref="C120">
    <cfRule type="expression" dxfId="881" priority="937">
      <formula>B120&gt;E120</formula>
    </cfRule>
  </conditionalFormatting>
  <conditionalFormatting sqref="B120">
    <cfRule type="cellIs" dxfId="880" priority="936" operator="greaterThan">
      <formula>E120</formula>
    </cfRule>
  </conditionalFormatting>
  <conditionalFormatting sqref="E120">
    <cfRule type="cellIs" dxfId="879" priority="935" operator="greaterThan">
      <formula>B120</formula>
    </cfRule>
  </conditionalFormatting>
  <conditionalFormatting sqref="D121">
    <cfRule type="expression" dxfId="878" priority="934">
      <formula>E121&gt;B121</formula>
    </cfRule>
  </conditionalFormatting>
  <conditionalFormatting sqref="C121">
    <cfRule type="expression" dxfId="877" priority="933">
      <formula>B121&gt;E121</formula>
    </cfRule>
  </conditionalFormatting>
  <conditionalFormatting sqref="B121">
    <cfRule type="cellIs" dxfId="876" priority="932" operator="greaterThan">
      <formula>E121</formula>
    </cfRule>
  </conditionalFormatting>
  <conditionalFormatting sqref="E121">
    <cfRule type="cellIs" dxfId="875" priority="931" operator="greaterThan">
      <formula>B121</formula>
    </cfRule>
  </conditionalFormatting>
  <conditionalFormatting sqref="D122">
    <cfRule type="expression" dxfId="874" priority="930">
      <formula>E122&gt;B122</formula>
    </cfRule>
  </conditionalFormatting>
  <conditionalFormatting sqref="C122">
    <cfRule type="expression" dxfId="873" priority="929">
      <formula>B122&gt;E122</formula>
    </cfRule>
  </conditionalFormatting>
  <conditionalFormatting sqref="B122">
    <cfRule type="cellIs" dxfId="872" priority="928" operator="greaterThan">
      <formula>E122</formula>
    </cfRule>
  </conditionalFormatting>
  <conditionalFormatting sqref="E122">
    <cfRule type="cellIs" dxfId="871" priority="927" operator="greaterThan">
      <formula>B122</formula>
    </cfRule>
  </conditionalFormatting>
  <conditionalFormatting sqref="D123">
    <cfRule type="expression" dxfId="870" priority="926">
      <formula>E123&gt;B123</formula>
    </cfRule>
  </conditionalFormatting>
  <conditionalFormatting sqref="C123">
    <cfRule type="expression" dxfId="869" priority="925">
      <formula>B123&gt;E123</formula>
    </cfRule>
  </conditionalFormatting>
  <conditionalFormatting sqref="B123">
    <cfRule type="cellIs" dxfId="868" priority="924" operator="greaterThan">
      <formula>E123</formula>
    </cfRule>
  </conditionalFormatting>
  <conditionalFormatting sqref="E123">
    <cfRule type="cellIs" dxfId="867" priority="923" operator="greaterThan">
      <formula>B123</formula>
    </cfRule>
  </conditionalFormatting>
  <conditionalFormatting sqref="D124">
    <cfRule type="expression" dxfId="866" priority="922">
      <formula>E124&gt;B124</formula>
    </cfRule>
  </conditionalFormatting>
  <conditionalFormatting sqref="C124">
    <cfRule type="expression" dxfId="865" priority="921">
      <formula>B124&gt;E124</formula>
    </cfRule>
  </conditionalFormatting>
  <conditionalFormatting sqref="B124">
    <cfRule type="cellIs" dxfId="864" priority="920" operator="greaterThan">
      <formula>E124</formula>
    </cfRule>
  </conditionalFormatting>
  <conditionalFormatting sqref="E124">
    <cfRule type="cellIs" dxfId="863" priority="919" operator="greaterThan">
      <formula>B124</formula>
    </cfRule>
  </conditionalFormatting>
  <conditionalFormatting sqref="D125">
    <cfRule type="expression" dxfId="862" priority="918">
      <formula>E125&gt;B125</formula>
    </cfRule>
  </conditionalFormatting>
  <conditionalFormatting sqref="C125">
    <cfRule type="expression" dxfId="861" priority="917">
      <formula>B125&gt;E125</formula>
    </cfRule>
  </conditionalFormatting>
  <conditionalFormatting sqref="B125">
    <cfRule type="cellIs" dxfId="860" priority="916" operator="greaterThan">
      <formula>E125</formula>
    </cfRule>
  </conditionalFormatting>
  <conditionalFormatting sqref="E125">
    <cfRule type="cellIs" dxfId="859" priority="915" operator="greaterThan">
      <formula>B125</formula>
    </cfRule>
  </conditionalFormatting>
  <conditionalFormatting sqref="D126">
    <cfRule type="expression" dxfId="858" priority="914">
      <formula>E126&gt;B126</formula>
    </cfRule>
  </conditionalFormatting>
  <conditionalFormatting sqref="C126">
    <cfRule type="expression" dxfId="857" priority="913">
      <formula>B126&gt;E126</formula>
    </cfRule>
  </conditionalFormatting>
  <conditionalFormatting sqref="B126">
    <cfRule type="cellIs" dxfId="856" priority="912" operator="greaterThan">
      <formula>E126</formula>
    </cfRule>
  </conditionalFormatting>
  <conditionalFormatting sqref="E126">
    <cfRule type="cellIs" dxfId="855" priority="911" operator="greaterThan">
      <formula>B126</formula>
    </cfRule>
  </conditionalFormatting>
  <conditionalFormatting sqref="D127">
    <cfRule type="expression" dxfId="854" priority="910">
      <formula>E127&gt;B127</formula>
    </cfRule>
  </conditionalFormatting>
  <conditionalFormatting sqref="C127">
    <cfRule type="expression" dxfId="853" priority="909">
      <formula>B127&gt;E127</formula>
    </cfRule>
  </conditionalFormatting>
  <conditionalFormatting sqref="B127">
    <cfRule type="cellIs" dxfId="852" priority="908" operator="greaterThan">
      <formula>E127</formula>
    </cfRule>
  </conditionalFormatting>
  <conditionalFormatting sqref="E127">
    <cfRule type="cellIs" dxfId="851" priority="907" operator="greaterThan">
      <formula>B127</formula>
    </cfRule>
  </conditionalFormatting>
  <conditionalFormatting sqref="D128">
    <cfRule type="expression" dxfId="850" priority="906">
      <formula>E128&gt;B128</formula>
    </cfRule>
  </conditionalFormatting>
  <conditionalFormatting sqref="C128">
    <cfRule type="expression" dxfId="849" priority="905">
      <formula>B128&gt;E128</formula>
    </cfRule>
  </conditionalFormatting>
  <conditionalFormatting sqref="B128">
    <cfRule type="cellIs" dxfId="848" priority="904" operator="greaterThan">
      <formula>E128</formula>
    </cfRule>
  </conditionalFormatting>
  <conditionalFormatting sqref="E128">
    <cfRule type="cellIs" dxfId="847" priority="903" operator="greaterThan">
      <formula>B128</formula>
    </cfRule>
  </conditionalFormatting>
  <conditionalFormatting sqref="D129">
    <cfRule type="expression" dxfId="846" priority="902">
      <formula>E129&gt;B129</formula>
    </cfRule>
  </conditionalFormatting>
  <conditionalFormatting sqref="C129">
    <cfRule type="expression" dxfId="845" priority="901">
      <formula>B129&gt;E129</formula>
    </cfRule>
  </conditionalFormatting>
  <conditionalFormatting sqref="B129">
    <cfRule type="cellIs" dxfId="844" priority="900" operator="greaterThan">
      <formula>E129</formula>
    </cfRule>
  </conditionalFormatting>
  <conditionalFormatting sqref="E129">
    <cfRule type="cellIs" dxfId="843" priority="899" operator="greaterThan">
      <formula>B129</formula>
    </cfRule>
  </conditionalFormatting>
  <conditionalFormatting sqref="D130">
    <cfRule type="expression" dxfId="842" priority="898">
      <formula>E130&gt;B130</formula>
    </cfRule>
  </conditionalFormatting>
  <conditionalFormatting sqref="C130">
    <cfRule type="expression" dxfId="841" priority="897">
      <formula>B130&gt;E130</formula>
    </cfRule>
  </conditionalFormatting>
  <conditionalFormatting sqref="B130">
    <cfRule type="cellIs" dxfId="840" priority="896" operator="greaterThan">
      <formula>E130</formula>
    </cfRule>
  </conditionalFormatting>
  <conditionalFormatting sqref="E130">
    <cfRule type="cellIs" dxfId="839" priority="895" operator="greaterThan">
      <formula>B130</formula>
    </cfRule>
  </conditionalFormatting>
  <conditionalFormatting sqref="D131">
    <cfRule type="expression" dxfId="838" priority="894">
      <formula>E131&gt;B131</formula>
    </cfRule>
  </conditionalFormatting>
  <conditionalFormatting sqref="C131">
    <cfRule type="expression" dxfId="837" priority="893">
      <formula>B131&gt;E131</formula>
    </cfRule>
  </conditionalFormatting>
  <conditionalFormatting sqref="B131">
    <cfRule type="cellIs" dxfId="836" priority="892" operator="greaterThan">
      <formula>E131</formula>
    </cfRule>
  </conditionalFormatting>
  <conditionalFormatting sqref="E131">
    <cfRule type="cellIs" dxfId="835" priority="891" operator="greaterThan">
      <formula>B131</formula>
    </cfRule>
  </conditionalFormatting>
  <conditionalFormatting sqref="D132">
    <cfRule type="expression" dxfId="834" priority="890">
      <formula>E132&gt;B132</formula>
    </cfRule>
  </conditionalFormatting>
  <conditionalFormatting sqref="C132">
    <cfRule type="expression" dxfId="833" priority="889">
      <formula>B132&gt;E132</formula>
    </cfRule>
  </conditionalFormatting>
  <conditionalFormatting sqref="B132">
    <cfRule type="cellIs" dxfId="832" priority="888" operator="greaterThan">
      <formula>E132</formula>
    </cfRule>
  </conditionalFormatting>
  <conditionalFormatting sqref="E132">
    <cfRule type="cellIs" dxfId="831" priority="887" operator="greaterThan">
      <formula>B132</formula>
    </cfRule>
  </conditionalFormatting>
  <conditionalFormatting sqref="D133">
    <cfRule type="expression" dxfId="830" priority="886">
      <formula>E133&gt;B133</formula>
    </cfRule>
  </conditionalFormatting>
  <conditionalFormatting sqref="C133">
    <cfRule type="expression" dxfId="829" priority="885">
      <formula>B133&gt;E133</formula>
    </cfRule>
  </conditionalFormatting>
  <conditionalFormatting sqref="B133">
    <cfRule type="cellIs" dxfId="828" priority="884" operator="greaterThan">
      <formula>E133</formula>
    </cfRule>
  </conditionalFormatting>
  <conditionalFormatting sqref="E133">
    <cfRule type="cellIs" dxfId="827" priority="883" operator="greaterThan">
      <formula>B133</formula>
    </cfRule>
  </conditionalFormatting>
  <conditionalFormatting sqref="D134">
    <cfRule type="expression" dxfId="826" priority="882">
      <formula>E134&gt;B134</formula>
    </cfRule>
  </conditionalFormatting>
  <conditionalFormatting sqref="C134">
    <cfRule type="expression" dxfId="825" priority="881">
      <formula>B134&gt;E134</formula>
    </cfRule>
  </conditionalFormatting>
  <conditionalFormatting sqref="B134">
    <cfRule type="cellIs" dxfId="824" priority="880" operator="greaterThan">
      <formula>E134</formula>
    </cfRule>
  </conditionalFormatting>
  <conditionalFormatting sqref="E134">
    <cfRule type="cellIs" dxfId="823" priority="879" operator="greaterThan">
      <formula>B134</formula>
    </cfRule>
  </conditionalFormatting>
  <conditionalFormatting sqref="D135">
    <cfRule type="expression" dxfId="822" priority="878">
      <formula>E135&gt;B135</formula>
    </cfRule>
  </conditionalFormatting>
  <conditionalFormatting sqref="C135">
    <cfRule type="expression" dxfId="821" priority="877">
      <formula>B135&gt;E135</formula>
    </cfRule>
  </conditionalFormatting>
  <conditionalFormatting sqref="B135">
    <cfRule type="cellIs" dxfId="820" priority="876" operator="greaterThan">
      <formula>E135</formula>
    </cfRule>
  </conditionalFormatting>
  <conditionalFormatting sqref="E135">
    <cfRule type="cellIs" dxfId="819" priority="875" operator="greaterThan">
      <formula>B135</formula>
    </cfRule>
  </conditionalFormatting>
  <conditionalFormatting sqref="D136">
    <cfRule type="expression" dxfId="818" priority="874">
      <formula>E136&gt;B136</formula>
    </cfRule>
  </conditionalFormatting>
  <conditionalFormatting sqref="C136">
    <cfRule type="expression" dxfId="817" priority="873">
      <formula>B136&gt;E136</formula>
    </cfRule>
  </conditionalFormatting>
  <conditionalFormatting sqref="B136">
    <cfRule type="cellIs" dxfId="816" priority="872" operator="greaterThan">
      <formula>E136</formula>
    </cfRule>
  </conditionalFormatting>
  <conditionalFormatting sqref="E136">
    <cfRule type="cellIs" dxfId="815" priority="871" operator="greaterThan">
      <formula>B136</formula>
    </cfRule>
  </conditionalFormatting>
  <conditionalFormatting sqref="D137">
    <cfRule type="expression" dxfId="814" priority="870">
      <formula>E137&gt;B137</formula>
    </cfRule>
  </conditionalFormatting>
  <conditionalFormatting sqref="C137">
    <cfRule type="expression" dxfId="813" priority="869">
      <formula>B137&gt;E137</formula>
    </cfRule>
  </conditionalFormatting>
  <conditionalFormatting sqref="B137">
    <cfRule type="cellIs" dxfId="812" priority="868" operator="greaterThan">
      <formula>E137</formula>
    </cfRule>
  </conditionalFormatting>
  <conditionalFormatting sqref="E137">
    <cfRule type="cellIs" dxfId="811" priority="867" operator="greaterThan">
      <formula>B137</formula>
    </cfRule>
  </conditionalFormatting>
  <conditionalFormatting sqref="D138">
    <cfRule type="expression" dxfId="810" priority="866">
      <formula>E138&gt;B138</formula>
    </cfRule>
  </conditionalFormatting>
  <conditionalFormatting sqref="C138">
    <cfRule type="expression" dxfId="809" priority="865">
      <formula>B138&gt;E138</formula>
    </cfRule>
  </conditionalFormatting>
  <conditionalFormatting sqref="B138">
    <cfRule type="cellIs" dxfId="808" priority="864" operator="greaterThan">
      <formula>E138</formula>
    </cfRule>
  </conditionalFormatting>
  <conditionalFormatting sqref="E138">
    <cfRule type="cellIs" dxfId="807" priority="863" operator="greaterThan">
      <formula>B138</formula>
    </cfRule>
  </conditionalFormatting>
  <conditionalFormatting sqref="D139">
    <cfRule type="expression" dxfId="806" priority="862">
      <formula>E139&gt;B139</formula>
    </cfRule>
  </conditionalFormatting>
  <conditionalFormatting sqref="C139">
    <cfRule type="expression" dxfId="805" priority="861">
      <formula>B139&gt;E139</formula>
    </cfRule>
  </conditionalFormatting>
  <conditionalFormatting sqref="B139">
    <cfRule type="cellIs" dxfId="804" priority="860" operator="greaterThan">
      <formula>E139</formula>
    </cfRule>
  </conditionalFormatting>
  <conditionalFormatting sqref="E139">
    <cfRule type="cellIs" dxfId="803" priority="859" operator="greaterThan">
      <formula>B139</formula>
    </cfRule>
  </conditionalFormatting>
  <conditionalFormatting sqref="D140">
    <cfRule type="expression" dxfId="802" priority="858">
      <formula>E140&gt;B140</formula>
    </cfRule>
  </conditionalFormatting>
  <conditionalFormatting sqref="C140">
    <cfRule type="expression" dxfId="801" priority="857">
      <formula>B140&gt;E140</formula>
    </cfRule>
  </conditionalFormatting>
  <conditionalFormatting sqref="B140">
    <cfRule type="cellIs" dxfId="800" priority="856" operator="greaterThan">
      <formula>E140</formula>
    </cfRule>
  </conditionalFormatting>
  <conditionalFormatting sqref="E140">
    <cfRule type="cellIs" dxfId="799" priority="855" operator="greaterThan">
      <formula>B140</formula>
    </cfRule>
  </conditionalFormatting>
  <conditionalFormatting sqref="D141">
    <cfRule type="expression" dxfId="798" priority="854">
      <formula>E141&gt;B141</formula>
    </cfRule>
  </conditionalFormatting>
  <conditionalFormatting sqref="C141">
    <cfRule type="expression" dxfId="797" priority="853">
      <formula>B141&gt;E141</formula>
    </cfRule>
  </conditionalFormatting>
  <conditionalFormatting sqref="B141">
    <cfRule type="cellIs" dxfId="796" priority="852" operator="greaterThan">
      <formula>E141</formula>
    </cfRule>
  </conditionalFormatting>
  <conditionalFormatting sqref="E141">
    <cfRule type="cellIs" dxfId="795" priority="851" operator="greaterThan">
      <formula>B141</formula>
    </cfRule>
  </conditionalFormatting>
  <conditionalFormatting sqref="D142">
    <cfRule type="expression" dxfId="794" priority="850">
      <formula>E142&gt;B142</formula>
    </cfRule>
  </conditionalFormatting>
  <conditionalFormatting sqref="C142">
    <cfRule type="expression" dxfId="793" priority="849">
      <formula>B142&gt;E142</formula>
    </cfRule>
  </conditionalFormatting>
  <conditionalFormatting sqref="B142">
    <cfRule type="cellIs" dxfId="792" priority="848" operator="greaterThan">
      <formula>E142</formula>
    </cfRule>
  </conditionalFormatting>
  <conditionalFormatting sqref="E142">
    <cfRule type="cellIs" dxfId="791" priority="847" operator="greaterThan">
      <formula>B142</formula>
    </cfRule>
  </conditionalFormatting>
  <conditionalFormatting sqref="D143">
    <cfRule type="expression" dxfId="790" priority="846">
      <formula>E143&gt;B143</formula>
    </cfRule>
  </conditionalFormatting>
  <conditionalFormatting sqref="C143">
    <cfRule type="expression" dxfId="789" priority="845">
      <formula>B143&gt;E143</formula>
    </cfRule>
  </conditionalFormatting>
  <conditionalFormatting sqref="B143">
    <cfRule type="cellIs" dxfId="788" priority="844" operator="greaterThan">
      <formula>E143</formula>
    </cfRule>
  </conditionalFormatting>
  <conditionalFormatting sqref="E143">
    <cfRule type="cellIs" dxfId="787" priority="843" operator="greaterThan">
      <formula>B143</formula>
    </cfRule>
  </conditionalFormatting>
  <conditionalFormatting sqref="D144">
    <cfRule type="expression" dxfId="786" priority="842">
      <formula>E144&gt;B144</formula>
    </cfRule>
  </conditionalFormatting>
  <conditionalFormatting sqref="C144">
    <cfRule type="expression" dxfId="785" priority="841">
      <formula>B144&gt;E144</formula>
    </cfRule>
  </conditionalFormatting>
  <conditionalFormatting sqref="B144">
    <cfRule type="cellIs" dxfId="784" priority="840" operator="greaterThan">
      <formula>E144</formula>
    </cfRule>
  </conditionalFormatting>
  <conditionalFormatting sqref="E144">
    <cfRule type="cellIs" dxfId="783" priority="839" operator="greaterThan">
      <formula>B144</formula>
    </cfRule>
  </conditionalFormatting>
  <conditionalFormatting sqref="D145">
    <cfRule type="expression" dxfId="782" priority="838">
      <formula>E145&gt;B145</formula>
    </cfRule>
  </conditionalFormatting>
  <conditionalFormatting sqref="C145">
    <cfRule type="expression" dxfId="781" priority="837">
      <formula>B145&gt;E145</formula>
    </cfRule>
  </conditionalFormatting>
  <conditionalFormatting sqref="B145">
    <cfRule type="cellIs" dxfId="780" priority="836" operator="greaterThan">
      <formula>E145</formula>
    </cfRule>
  </conditionalFormatting>
  <conditionalFormatting sqref="E145">
    <cfRule type="cellIs" dxfId="779" priority="835" operator="greaterThan">
      <formula>B145</formula>
    </cfRule>
  </conditionalFormatting>
  <conditionalFormatting sqref="D146">
    <cfRule type="expression" dxfId="778" priority="834">
      <formula>E146&gt;B146</formula>
    </cfRule>
  </conditionalFormatting>
  <conditionalFormatting sqref="C146">
    <cfRule type="expression" dxfId="777" priority="833">
      <formula>B146&gt;E146</formula>
    </cfRule>
  </conditionalFormatting>
  <conditionalFormatting sqref="B146">
    <cfRule type="cellIs" dxfId="776" priority="832" operator="greaterThan">
      <formula>E146</formula>
    </cfRule>
  </conditionalFormatting>
  <conditionalFormatting sqref="E146">
    <cfRule type="cellIs" dxfId="775" priority="831" operator="greaterThan">
      <formula>B146</formula>
    </cfRule>
  </conditionalFormatting>
  <conditionalFormatting sqref="D147">
    <cfRule type="expression" dxfId="774" priority="830">
      <formula>E147&gt;B147</formula>
    </cfRule>
  </conditionalFormatting>
  <conditionalFormatting sqref="C147">
    <cfRule type="expression" dxfId="773" priority="829">
      <formula>B147&gt;E147</formula>
    </cfRule>
  </conditionalFormatting>
  <conditionalFormatting sqref="B147">
    <cfRule type="cellIs" dxfId="772" priority="828" operator="greaterThan">
      <formula>E147</formula>
    </cfRule>
  </conditionalFormatting>
  <conditionalFormatting sqref="E147">
    <cfRule type="cellIs" dxfId="771" priority="827" operator="greaterThan">
      <formula>B147</formula>
    </cfRule>
  </conditionalFormatting>
  <conditionalFormatting sqref="D148">
    <cfRule type="expression" dxfId="770" priority="826">
      <formula>E148&gt;B148</formula>
    </cfRule>
  </conditionalFormatting>
  <conditionalFormatting sqref="C148">
    <cfRule type="expression" dxfId="769" priority="825">
      <formula>B148&gt;E148</formula>
    </cfRule>
  </conditionalFormatting>
  <conditionalFormatting sqref="B148">
    <cfRule type="cellIs" dxfId="768" priority="824" operator="greaterThan">
      <formula>E148</formula>
    </cfRule>
  </conditionalFormatting>
  <conditionalFormatting sqref="E148">
    <cfRule type="cellIs" dxfId="767" priority="823" operator="greaterThan">
      <formula>B148</formula>
    </cfRule>
  </conditionalFormatting>
  <conditionalFormatting sqref="D149">
    <cfRule type="expression" dxfId="766" priority="822">
      <formula>E149&gt;B149</formula>
    </cfRule>
  </conditionalFormatting>
  <conditionalFormatting sqref="C149">
    <cfRule type="expression" dxfId="765" priority="821">
      <formula>B149&gt;E149</formula>
    </cfRule>
  </conditionalFormatting>
  <conditionalFormatting sqref="B149">
    <cfRule type="cellIs" dxfId="764" priority="820" operator="greaterThan">
      <formula>E149</formula>
    </cfRule>
  </conditionalFormatting>
  <conditionalFormatting sqref="E149">
    <cfRule type="cellIs" dxfId="763" priority="819" operator="greaterThan">
      <formula>B149</formula>
    </cfRule>
  </conditionalFormatting>
  <conditionalFormatting sqref="D150">
    <cfRule type="expression" dxfId="762" priority="818">
      <formula>E150&gt;B150</formula>
    </cfRule>
  </conditionalFormatting>
  <conditionalFormatting sqref="C150">
    <cfRule type="expression" dxfId="761" priority="817">
      <formula>B150&gt;E150</formula>
    </cfRule>
  </conditionalFormatting>
  <conditionalFormatting sqref="B150">
    <cfRule type="cellIs" dxfId="760" priority="816" operator="greaterThan">
      <formula>E150</formula>
    </cfRule>
  </conditionalFormatting>
  <conditionalFormatting sqref="E150">
    <cfRule type="cellIs" dxfId="759" priority="815" operator="greaterThan">
      <formula>B150</formula>
    </cfRule>
  </conditionalFormatting>
  <conditionalFormatting sqref="D151">
    <cfRule type="expression" dxfId="758" priority="814">
      <formula>E151&gt;B151</formula>
    </cfRule>
  </conditionalFormatting>
  <conditionalFormatting sqref="C151">
    <cfRule type="expression" dxfId="757" priority="813">
      <formula>B151&gt;E151</formula>
    </cfRule>
  </conditionalFormatting>
  <conditionalFormatting sqref="B151">
    <cfRule type="cellIs" dxfId="756" priority="812" operator="greaterThan">
      <formula>E151</formula>
    </cfRule>
  </conditionalFormatting>
  <conditionalFormatting sqref="E151">
    <cfRule type="cellIs" dxfId="755" priority="811" operator="greaterThan">
      <formula>B151</formula>
    </cfRule>
  </conditionalFormatting>
  <conditionalFormatting sqref="D152">
    <cfRule type="expression" dxfId="754" priority="810">
      <formula>E152&gt;B152</formula>
    </cfRule>
  </conditionalFormatting>
  <conditionalFormatting sqref="C152">
    <cfRule type="expression" dxfId="753" priority="809">
      <formula>B152&gt;E152</formula>
    </cfRule>
  </conditionalFormatting>
  <conditionalFormatting sqref="B152">
    <cfRule type="cellIs" dxfId="752" priority="808" operator="greaterThan">
      <formula>E152</formula>
    </cfRule>
  </conditionalFormatting>
  <conditionalFormatting sqref="E152">
    <cfRule type="cellIs" dxfId="751" priority="807" operator="greaterThan">
      <formula>B152</formula>
    </cfRule>
  </conditionalFormatting>
  <conditionalFormatting sqref="D153">
    <cfRule type="expression" dxfId="750" priority="806">
      <formula>E153&gt;B153</formula>
    </cfRule>
  </conditionalFormatting>
  <conditionalFormatting sqref="C153">
    <cfRule type="expression" dxfId="749" priority="805">
      <formula>B153&gt;E153</formula>
    </cfRule>
  </conditionalFormatting>
  <conditionalFormatting sqref="B153">
    <cfRule type="cellIs" dxfId="748" priority="804" operator="greaterThan">
      <formula>E153</formula>
    </cfRule>
  </conditionalFormatting>
  <conditionalFormatting sqref="E153">
    <cfRule type="cellIs" dxfId="747" priority="803" operator="greaterThan">
      <formula>B153</formula>
    </cfRule>
  </conditionalFormatting>
  <conditionalFormatting sqref="D154">
    <cfRule type="expression" dxfId="746" priority="802">
      <formula>E154&gt;B154</formula>
    </cfRule>
  </conditionalFormatting>
  <conditionalFormatting sqref="C154">
    <cfRule type="expression" dxfId="745" priority="801">
      <formula>B154&gt;E154</formula>
    </cfRule>
  </conditionalFormatting>
  <conditionalFormatting sqref="B154">
    <cfRule type="cellIs" dxfId="744" priority="800" operator="greaterThan">
      <formula>E154</formula>
    </cfRule>
  </conditionalFormatting>
  <conditionalFormatting sqref="E154">
    <cfRule type="cellIs" dxfId="743" priority="799" operator="greaterThan">
      <formula>B154</formula>
    </cfRule>
  </conditionalFormatting>
  <conditionalFormatting sqref="D155">
    <cfRule type="expression" dxfId="742" priority="798">
      <formula>E155&gt;B155</formula>
    </cfRule>
  </conditionalFormatting>
  <conditionalFormatting sqref="C155">
    <cfRule type="expression" dxfId="741" priority="797">
      <formula>B155&gt;E155</formula>
    </cfRule>
  </conditionalFormatting>
  <conditionalFormatting sqref="B155">
    <cfRule type="cellIs" dxfId="740" priority="796" operator="greaterThan">
      <formula>E155</formula>
    </cfRule>
  </conditionalFormatting>
  <conditionalFormatting sqref="E155">
    <cfRule type="cellIs" dxfId="739" priority="795" operator="greaterThan">
      <formula>B155</formula>
    </cfRule>
  </conditionalFormatting>
  <conditionalFormatting sqref="D156">
    <cfRule type="expression" dxfId="738" priority="794">
      <formula>E156&gt;B156</formula>
    </cfRule>
  </conditionalFormatting>
  <conditionalFormatting sqref="C156">
    <cfRule type="expression" dxfId="737" priority="793">
      <formula>B156&gt;E156</formula>
    </cfRule>
  </conditionalFormatting>
  <conditionalFormatting sqref="B156">
    <cfRule type="cellIs" dxfId="736" priority="792" operator="greaterThan">
      <formula>E156</formula>
    </cfRule>
  </conditionalFormatting>
  <conditionalFormatting sqref="E156">
    <cfRule type="cellIs" dxfId="735" priority="791" operator="greaterThan">
      <formula>B156</formula>
    </cfRule>
  </conditionalFormatting>
  <conditionalFormatting sqref="D157">
    <cfRule type="expression" dxfId="734" priority="790">
      <formula>E157&gt;B157</formula>
    </cfRule>
  </conditionalFormatting>
  <conditionalFormatting sqref="C157">
    <cfRule type="expression" dxfId="733" priority="789">
      <formula>B157&gt;E157</formula>
    </cfRule>
  </conditionalFormatting>
  <conditionalFormatting sqref="B157">
    <cfRule type="cellIs" dxfId="732" priority="788" operator="greaterThan">
      <formula>E157</formula>
    </cfRule>
  </conditionalFormatting>
  <conditionalFormatting sqref="E157">
    <cfRule type="cellIs" dxfId="731" priority="787" operator="greaterThan">
      <formula>B157</formula>
    </cfRule>
  </conditionalFormatting>
  <conditionalFormatting sqref="D158">
    <cfRule type="expression" dxfId="730" priority="786">
      <formula>E158&gt;B158</formula>
    </cfRule>
  </conditionalFormatting>
  <conditionalFormatting sqref="C158">
    <cfRule type="expression" dxfId="729" priority="785">
      <formula>B158&gt;E158</formula>
    </cfRule>
  </conditionalFormatting>
  <conditionalFormatting sqref="B158">
    <cfRule type="cellIs" dxfId="728" priority="784" operator="greaterThan">
      <formula>E158</formula>
    </cfRule>
  </conditionalFormatting>
  <conditionalFormatting sqref="E158">
    <cfRule type="cellIs" dxfId="727" priority="783" operator="greaterThan">
      <formula>B158</formula>
    </cfRule>
  </conditionalFormatting>
  <conditionalFormatting sqref="D159">
    <cfRule type="expression" dxfId="726" priority="782">
      <formula>E159&gt;B159</formula>
    </cfRule>
  </conditionalFormatting>
  <conditionalFormatting sqref="C159">
    <cfRule type="expression" dxfId="725" priority="781">
      <formula>B159&gt;E159</formula>
    </cfRule>
  </conditionalFormatting>
  <conditionalFormatting sqref="B159">
    <cfRule type="cellIs" dxfId="724" priority="780" operator="greaterThan">
      <formula>E159</formula>
    </cfRule>
  </conditionalFormatting>
  <conditionalFormatting sqref="E159">
    <cfRule type="cellIs" dxfId="723" priority="779" operator="greaterThan">
      <formula>B159</formula>
    </cfRule>
  </conditionalFormatting>
  <conditionalFormatting sqref="D160">
    <cfRule type="expression" dxfId="722" priority="778">
      <formula>E160&gt;B160</formula>
    </cfRule>
  </conditionalFormatting>
  <conditionalFormatting sqref="C160">
    <cfRule type="expression" dxfId="721" priority="777">
      <formula>B160&gt;E160</formula>
    </cfRule>
  </conditionalFormatting>
  <conditionalFormatting sqref="B160">
    <cfRule type="cellIs" dxfId="720" priority="776" operator="greaterThan">
      <formula>E160</formula>
    </cfRule>
  </conditionalFormatting>
  <conditionalFormatting sqref="E160">
    <cfRule type="cellIs" dxfId="719" priority="775" operator="greaterThan">
      <formula>B160</formula>
    </cfRule>
  </conditionalFormatting>
  <conditionalFormatting sqref="D161">
    <cfRule type="expression" dxfId="718" priority="774">
      <formula>E161&gt;B161</formula>
    </cfRule>
  </conditionalFormatting>
  <conditionalFormatting sqref="C161">
    <cfRule type="expression" dxfId="717" priority="773">
      <formula>B161&gt;E161</formula>
    </cfRule>
  </conditionalFormatting>
  <conditionalFormatting sqref="B161">
    <cfRule type="cellIs" dxfId="716" priority="772" operator="greaterThan">
      <formula>E161</formula>
    </cfRule>
  </conditionalFormatting>
  <conditionalFormatting sqref="E161">
    <cfRule type="cellIs" dxfId="715" priority="771" operator="greaterThan">
      <formula>B161</formula>
    </cfRule>
  </conditionalFormatting>
  <conditionalFormatting sqref="D162">
    <cfRule type="expression" dxfId="714" priority="770">
      <formula>E162&gt;B162</formula>
    </cfRule>
  </conditionalFormatting>
  <conditionalFormatting sqref="C162">
    <cfRule type="expression" dxfId="713" priority="769">
      <formula>B162&gt;E162</formula>
    </cfRule>
  </conditionalFormatting>
  <conditionalFormatting sqref="B162">
    <cfRule type="cellIs" dxfId="712" priority="768" operator="greaterThan">
      <formula>E162</formula>
    </cfRule>
  </conditionalFormatting>
  <conditionalFormatting sqref="E162">
    <cfRule type="cellIs" dxfId="711" priority="767" operator="greaterThan">
      <formula>B162</formula>
    </cfRule>
  </conditionalFormatting>
  <conditionalFormatting sqref="D163">
    <cfRule type="expression" dxfId="710" priority="766">
      <formula>E163&gt;B163</formula>
    </cfRule>
  </conditionalFormatting>
  <conditionalFormatting sqref="C163">
    <cfRule type="expression" dxfId="709" priority="765">
      <formula>B163&gt;E163</formula>
    </cfRule>
  </conditionalFormatting>
  <conditionalFormatting sqref="B163">
    <cfRule type="cellIs" dxfId="708" priority="764" operator="greaterThan">
      <formula>E163</formula>
    </cfRule>
  </conditionalFormatting>
  <conditionalFormatting sqref="E163">
    <cfRule type="cellIs" dxfId="707" priority="763" operator="greaterThan">
      <formula>B163</formula>
    </cfRule>
  </conditionalFormatting>
  <conditionalFormatting sqref="D164 D170 D176 D182 D188 D194">
    <cfRule type="expression" dxfId="706" priority="762">
      <formula>E164&gt;B164</formula>
    </cfRule>
  </conditionalFormatting>
  <conditionalFormatting sqref="C164 C170 C176 C182 C188 C194">
    <cfRule type="expression" dxfId="705" priority="761">
      <formula>B164&gt;E164</formula>
    </cfRule>
  </conditionalFormatting>
  <conditionalFormatting sqref="B164 B170 B176 B182 B188 B194">
    <cfRule type="cellIs" dxfId="704" priority="760" operator="greaterThan">
      <formula>E164</formula>
    </cfRule>
  </conditionalFormatting>
  <conditionalFormatting sqref="E164 E170 E176 E182 E188 E194">
    <cfRule type="cellIs" dxfId="703" priority="759" operator="greaterThan">
      <formula>B164</formula>
    </cfRule>
  </conditionalFormatting>
  <conditionalFormatting sqref="D165 D171 D177 D183 D189 D195">
    <cfRule type="expression" dxfId="702" priority="758">
      <formula>E165&gt;B165</formula>
    </cfRule>
  </conditionalFormatting>
  <conditionalFormatting sqref="C165 C171 C177 C183 C189 C195">
    <cfRule type="expression" dxfId="701" priority="757">
      <formula>B165&gt;E165</formula>
    </cfRule>
  </conditionalFormatting>
  <conditionalFormatting sqref="B165 B171 B177 B183 B189 B195">
    <cfRule type="cellIs" dxfId="700" priority="756" operator="greaterThan">
      <formula>E165</formula>
    </cfRule>
  </conditionalFormatting>
  <conditionalFormatting sqref="E165 E171 E177 E183 E189 E195">
    <cfRule type="cellIs" dxfId="699" priority="755" operator="greaterThan">
      <formula>B165</formula>
    </cfRule>
  </conditionalFormatting>
  <conditionalFormatting sqref="D166 D172 D178 D184 D190 D196">
    <cfRule type="expression" dxfId="698" priority="754">
      <formula>E166&gt;B166</formula>
    </cfRule>
  </conditionalFormatting>
  <conditionalFormatting sqref="C166 C172 C178 C184 C190 C196">
    <cfRule type="expression" dxfId="697" priority="753">
      <formula>B166&gt;E166</formula>
    </cfRule>
  </conditionalFormatting>
  <conditionalFormatting sqref="B166 B172 B178 B184 B190 B196">
    <cfRule type="cellIs" dxfId="696" priority="752" operator="greaterThan">
      <formula>E166</formula>
    </cfRule>
  </conditionalFormatting>
  <conditionalFormatting sqref="E166 E172 E178 E184 E190 E196">
    <cfRule type="cellIs" dxfId="695" priority="751" operator="greaterThan">
      <formula>B166</formula>
    </cfRule>
  </conditionalFormatting>
  <conditionalFormatting sqref="D167 D173 D179 D185 D191 D197">
    <cfRule type="expression" dxfId="694" priority="750">
      <formula>E167&gt;B167</formula>
    </cfRule>
  </conditionalFormatting>
  <conditionalFormatting sqref="C167 C173 C179 C185 C191 C197">
    <cfRule type="expression" dxfId="693" priority="749">
      <formula>B167&gt;E167</formula>
    </cfRule>
  </conditionalFormatting>
  <conditionalFormatting sqref="B167 B173 B179 B185 B191 B197">
    <cfRule type="cellIs" dxfId="692" priority="748" operator="greaterThan">
      <formula>E167</formula>
    </cfRule>
  </conditionalFormatting>
  <conditionalFormatting sqref="E167 E173 E179 E185 E191 E197">
    <cfRule type="cellIs" dxfId="691" priority="747" operator="greaterThan">
      <formula>B167</formula>
    </cfRule>
  </conditionalFormatting>
  <conditionalFormatting sqref="D168 D174 D180 D186 D192 D198">
    <cfRule type="expression" dxfId="690" priority="746">
      <formula>E168&gt;B168</formula>
    </cfRule>
  </conditionalFormatting>
  <conditionalFormatting sqref="C168 C174 C180 C186 C192 C198">
    <cfRule type="expression" dxfId="689" priority="745">
      <formula>B168&gt;E168</formula>
    </cfRule>
  </conditionalFormatting>
  <conditionalFormatting sqref="B168 B174 B180 B186 B192 B198">
    <cfRule type="cellIs" dxfId="688" priority="744" operator="greaterThan">
      <formula>E168</formula>
    </cfRule>
  </conditionalFormatting>
  <conditionalFormatting sqref="E168 E174 E180 E186 E192 E198">
    <cfRule type="cellIs" dxfId="687" priority="743" operator="greaterThan">
      <formula>B168</formula>
    </cfRule>
  </conditionalFormatting>
  <conditionalFormatting sqref="D169 D175 D181 D187 D193 D199">
    <cfRule type="expression" dxfId="686" priority="742">
      <formula>E169&gt;B169</formula>
    </cfRule>
  </conditionalFormatting>
  <conditionalFormatting sqref="C169 C175 C181 C187 C193 C199">
    <cfRule type="expression" dxfId="685" priority="741">
      <formula>B169&gt;E169</formula>
    </cfRule>
  </conditionalFormatting>
  <conditionalFormatting sqref="B169 B175 B181 B187 B193 B199">
    <cfRule type="cellIs" dxfId="684" priority="740" operator="greaterThan">
      <formula>E169</formula>
    </cfRule>
  </conditionalFormatting>
  <conditionalFormatting sqref="E169 E175 E181 E187 E193 E199">
    <cfRule type="cellIs" dxfId="683" priority="739" operator="greaterThan">
      <formula>B169</formula>
    </cfRule>
  </conditionalFormatting>
  <conditionalFormatting sqref="V60:V157">
    <cfRule type="cellIs" dxfId="682" priority="737" operator="equal">
      <formula>0</formula>
    </cfRule>
  </conditionalFormatting>
  <conditionalFormatting sqref="V158:V199">
    <cfRule type="cellIs" dxfId="681" priority="736" operator="equal">
      <formula>0</formula>
    </cfRule>
  </conditionalFormatting>
  <conditionalFormatting sqref="S1">
    <cfRule type="cellIs" dxfId="680" priority="735" operator="equal">
      <formula>"OPCIONES"</formula>
    </cfRule>
  </conditionalFormatting>
  <conditionalFormatting sqref="X1">
    <cfRule type="cellIs" dxfId="10" priority="732" operator="equal">
      <formula>"STOP"</formula>
    </cfRule>
    <cfRule type="cellIs" dxfId="11" priority="12" operator="equal">
      <formula>"REC"</formula>
    </cfRule>
    <cfRule type="cellIs" dxfId="12" priority="11" operator="equal">
      <formula>"BULL"</formula>
    </cfRule>
  </conditionalFormatting>
  <conditionalFormatting sqref="U1">
    <cfRule type="cellIs" dxfId="679" priority="731" operator="equal">
      <formula>"STOP"</formula>
    </cfRule>
  </conditionalFormatting>
  <conditionalFormatting sqref="U1">
    <cfRule type="cellIs" dxfId="678" priority="725" operator="greaterThan">
      <formula>0</formula>
    </cfRule>
  </conditionalFormatting>
  <conditionalFormatting sqref="F30">
    <cfRule type="expression" dxfId="677" priority="712">
      <formula>$G30&gt;0</formula>
    </cfRule>
    <cfRule type="expression" dxfId="676" priority="722">
      <formula>$G30&lt;0</formula>
    </cfRule>
  </conditionalFormatting>
  <conditionalFormatting sqref="F31">
    <cfRule type="expression" dxfId="675" priority="710">
      <formula>$G31&gt;0</formula>
    </cfRule>
    <cfRule type="expression" dxfId="674" priority="711">
      <formula>$G31&lt;0</formula>
    </cfRule>
  </conditionalFormatting>
  <conditionalFormatting sqref="F32">
    <cfRule type="expression" dxfId="673" priority="708">
      <formula>$G32&gt;0</formula>
    </cfRule>
    <cfRule type="expression" dxfId="672" priority="709">
      <formula>$G32&lt;0</formula>
    </cfRule>
  </conditionalFormatting>
  <conditionalFormatting sqref="F33">
    <cfRule type="expression" dxfId="671" priority="706">
      <formula>$G33&gt;0</formula>
    </cfRule>
    <cfRule type="expression" dxfId="670" priority="707">
      <formula>$G33&lt;0</formula>
    </cfRule>
  </conditionalFormatting>
  <conditionalFormatting sqref="F34">
    <cfRule type="expression" dxfId="669" priority="704">
      <formula>$G34&gt;0</formula>
    </cfRule>
    <cfRule type="expression" dxfId="668" priority="705">
      <formula>$G34&lt;0</formula>
    </cfRule>
  </conditionalFormatting>
  <conditionalFormatting sqref="F35">
    <cfRule type="expression" dxfId="667" priority="702">
      <formula>$G35&gt;0</formula>
    </cfRule>
    <cfRule type="expression" dxfId="666" priority="703">
      <formula>$G35&lt;0</formula>
    </cfRule>
  </conditionalFormatting>
  <conditionalFormatting sqref="F36">
    <cfRule type="expression" dxfId="665" priority="700">
      <formula>$G36&gt;0</formula>
    </cfRule>
    <cfRule type="expression" dxfId="664" priority="701">
      <formula>$G36&lt;0</formula>
    </cfRule>
  </conditionalFormatting>
  <conditionalFormatting sqref="F37">
    <cfRule type="expression" dxfId="663" priority="698">
      <formula>$G37&gt;0</formula>
    </cfRule>
    <cfRule type="expression" dxfId="662" priority="699">
      <formula>$G37&lt;0</formula>
    </cfRule>
  </conditionalFormatting>
  <conditionalFormatting sqref="F38">
    <cfRule type="expression" dxfId="661" priority="696">
      <formula>$G38&gt;0</formula>
    </cfRule>
    <cfRule type="expression" dxfId="660" priority="697">
      <formula>$G38&lt;0</formula>
    </cfRule>
  </conditionalFormatting>
  <conditionalFormatting sqref="F39">
    <cfRule type="expression" dxfId="659" priority="694">
      <formula>$G39&gt;0</formula>
    </cfRule>
    <cfRule type="expression" dxfId="658" priority="695">
      <formula>$G39&lt;0</formula>
    </cfRule>
  </conditionalFormatting>
  <conditionalFormatting sqref="G40:G49">
    <cfRule type="cellIs" dxfId="657" priority="692" operator="lessThan">
      <formula>0</formula>
    </cfRule>
    <cfRule type="cellIs" dxfId="656" priority="693" operator="greaterThan">
      <formula>0</formula>
    </cfRule>
  </conditionalFormatting>
  <conditionalFormatting sqref="F40">
    <cfRule type="expression" dxfId="655" priority="690">
      <formula>$G40&gt;0</formula>
    </cfRule>
    <cfRule type="expression" dxfId="654" priority="691">
      <formula>$G40&lt;0</formula>
    </cfRule>
  </conditionalFormatting>
  <conditionalFormatting sqref="F41">
    <cfRule type="expression" dxfId="653" priority="688">
      <formula>$G41&gt;0</formula>
    </cfRule>
    <cfRule type="expression" dxfId="652" priority="689">
      <formula>$G41&lt;0</formula>
    </cfRule>
  </conditionalFormatting>
  <conditionalFormatting sqref="F42">
    <cfRule type="expression" dxfId="651" priority="686">
      <formula>$G42&gt;0</formula>
    </cfRule>
    <cfRule type="expression" dxfId="650" priority="687">
      <formula>$G42&lt;0</formula>
    </cfRule>
  </conditionalFormatting>
  <conditionalFormatting sqref="F43">
    <cfRule type="expression" dxfId="649" priority="684">
      <formula>$G43&gt;0</formula>
    </cfRule>
    <cfRule type="expression" dxfId="648" priority="685">
      <formula>$G43&lt;0</formula>
    </cfRule>
  </conditionalFormatting>
  <conditionalFormatting sqref="F44">
    <cfRule type="expression" dxfId="647" priority="682">
      <formula>$G44&gt;0</formula>
    </cfRule>
    <cfRule type="expression" dxfId="646" priority="683">
      <formula>$G44&lt;0</formula>
    </cfRule>
  </conditionalFormatting>
  <conditionalFormatting sqref="F45">
    <cfRule type="expression" dxfId="645" priority="680">
      <formula>$G45&gt;0</formula>
    </cfRule>
    <cfRule type="expression" dxfId="644" priority="681">
      <formula>$G45&lt;0</formula>
    </cfRule>
  </conditionalFormatting>
  <conditionalFormatting sqref="F46">
    <cfRule type="expression" dxfId="643" priority="678">
      <formula>$G46&gt;0</formula>
    </cfRule>
    <cfRule type="expression" dxfId="642" priority="679">
      <formula>$G46&lt;0</formula>
    </cfRule>
  </conditionalFormatting>
  <conditionalFormatting sqref="F47">
    <cfRule type="expression" dxfId="641" priority="676">
      <formula>$G47&gt;0</formula>
    </cfRule>
    <cfRule type="expression" dxfId="640" priority="677">
      <formula>$G47&lt;0</formula>
    </cfRule>
  </conditionalFormatting>
  <conditionalFormatting sqref="F48">
    <cfRule type="expression" dxfId="639" priority="674">
      <formula>$G48&gt;0</formula>
    </cfRule>
    <cfRule type="expression" dxfId="638" priority="675">
      <formula>$G48&lt;0</formula>
    </cfRule>
  </conditionalFormatting>
  <conditionalFormatting sqref="F49">
    <cfRule type="expression" dxfId="637" priority="672">
      <formula>$G49&gt;0</formula>
    </cfRule>
    <cfRule type="expression" dxfId="636" priority="673">
      <formula>$G49&lt;0</formula>
    </cfRule>
  </conditionalFormatting>
  <conditionalFormatting sqref="G50:G59">
    <cfRule type="cellIs" dxfId="635" priority="670" operator="lessThan">
      <formula>0</formula>
    </cfRule>
    <cfRule type="cellIs" dxfId="634" priority="671" operator="greaterThan">
      <formula>0</formula>
    </cfRule>
  </conditionalFormatting>
  <conditionalFormatting sqref="F50">
    <cfRule type="expression" dxfId="633" priority="668">
      <formula>$G50&gt;0</formula>
    </cfRule>
    <cfRule type="expression" dxfId="632" priority="669">
      <formula>$G50&lt;0</formula>
    </cfRule>
  </conditionalFormatting>
  <conditionalFormatting sqref="F51">
    <cfRule type="expression" dxfId="631" priority="666">
      <formula>$G51&gt;0</formula>
    </cfRule>
    <cfRule type="expression" dxfId="630" priority="667">
      <formula>$G51&lt;0</formula>
    </cfRule>
  </conditionalFormatting>
  <conditionalFormatting sqref="F52">
    <cfRule type="expression" dxfId="629" priority="664">
      <formula>$G52&gt;0</formula>
    </cfRule>
    <cfRule type="expression" dxfId="628" priority="665">
      <formula>$G52&lt;0</formula>
    </cfRule>
  </conditionalFormatting>
  <conditionalFormatting sqref="F53">
    <cfRule type="expression" dxfId="627" priority="662">
      <formula>$G53&gt;0</formula>
    </cfRule>
    <cfRule type="expression" dxfId="626" priority="663">
      <formula>$G53&lt;0</formula>
    </cfRule>
  </conditionalFormatting>
  <conditionalFormatting sqref="F54">
    <cfRule type="expression" dxfId="625" priority="660">
      <formula>$G54&gt;0</formula>
    </cfRule>
    <cfRule type="expression" dxfId="624" priority="661">
      <formula>$G54&lt;0</formula>
    </cfRule>
  </conditionalFormatting>
  <conditionalFormatting sqref="F55">
    <cfRule type="expression" dxfId="623" priority="658">
      <formula>$G55&gt;0</formula>
    </cfRule>
    <cfRule type="expression" dxfId="622" priority="659">
      <formula>$G55&lt;0</formula>
    </cfRule>
  </conditionalFormatting>
  <conditionalFormatting sqref="F56">
    <cfRule type="expression" dxfId="621" priority="656">
      <formula>$G56&gt;0</formula>
    </cfRule>
    <cfRule type="expression" dxfId="620" priority="657">
      <formula>$G56&lt;0</formula>
    </cfRule>
  </conditionalFormatting>
  <conditionalFormatting sqref="F57">
    <cfRule type="expression" dxfId="619" priority="654">
      <formula>$G57&gt;0</formula>
    </cfRule>
    <cfRule type="expression" dxfId="618" priority="655">
      <formula>$G57&lt;0</formula>
    </cfRule>
  </conditionalFormatting>
  <conditionalFormatting sqref="F58">
    <cfRule type="expression" dxfId="617" priority="652">
      <formula>$G58&gt;0</formula>
    </cfRule>
    <cfRule type="expression" dxfId="616" priority="653">
      <formula>$G58&lt;0</formula>
    </cfRule>
  </conditionalFormatting>
  <conditionalFormatting sqref="F59">
    <cfRule type="expression" dxfId="615" priority="650">
      <formula>$G59&gt;0</formula>
    </cfRule>
    <cfRule type="expression" dxfId="614" priority="651">
      <formula>$G59&lt;0</formula>
    </cfRule>
  </conditionalFormatting>
  <conditionalFormatting sqref="G3:G5">
    <cfRule type="cellIs" dxfId="613" priority="648" operator="lessThan">
      <formula>0</formula>
    </cfRule>
    <cfRule type="cellIs" dxfId="612" priority="649" operator="greaterThan">
      <formula>0</formula>
    </cfRule>
  </conditionalFormatting>
  <conditionalFormatting sqref="F3">
    <cfRule type="expression" dxfId="609" priority="644">
      <formula>$G3&gt;0</formula>
    </cfRule>
    <cfRule type="expression" dxfId="608" priority="645">
      <formula>$G3&lt;0</formula>
    </cfRule>
  </conditionalFormatting>
  <conditionalFormatting sqref="F4">
    <cfRule type="expression" dxfId="607" priority="642">
      <formula>$G4&gt;0</formula>
    </cfRule>
    <cfRule type="expression" dxfId="606" priority="643">
      <formula>$G4&lt;0</formula>
    </cfRule>
  </conditionalFormatting>
  <conditionalFormatting sqref="F5">
    <cfRule type="expression" dxfId="605" priority="640">
      <formula>$G5&gt;0</formula>
    </cfRule>
    <cfRule type="expression" dxfId="604" priority="641">
      <formula>$G5&lt;0</formula>
    </cfRule>
  </conditionalFormatting>
  <conditionalFormatting sqref="G6:G9">
    <cfRule type="cellIs" dxfId="603" priority="638" operator="lessThan">
      <formula>0</formula>
    </cfRule>
    <cfRule type="cellIs" dxfId="602" priority="639" operator="greaterThan">
      <formula>0</formula>
    </cfRule>
  </conditionalFormatting>
  <conditionalFormatting sqref="F6">
    <cfRule type="expression" dxfId="601" priority="636">
      <formula>$G6&gt;0</formula>
    </cfRule>
    <cfRule type="expression" dxfId="600" priority="637">
      <formula>$G6&lt;0</formula>
    </cfRule>
  </conditionalFormatting>
  <conditionalFormatting sqref="F7">
    <cfRule type="expression" dxfId="599" priority="634">
      <formula>$G7&gt;0</formula>
    </cfRule>
    <cfRule type="expression" dxfId="598" priority="635">
      <formula>$G7&lt;0</formula>
    </cfRule>
  </conditionalFormatting>
  <conditionalFormatting sqref="F8">
    <cfRule type="expression" dxfId="597" priority="632">
      <formula>$G8&gt;0</formula>
    </cfRule>
    <cfRule type="expression" dxfId="596" priority="633">
      <formula>$G8&lt;0</formula>
    </cfRule>
  </conditionalFormatting>
  <conditionalFormatting sqref="F9">
    <cfRule type="expression" dxfId="595" priority="630">
      <formula>$G9&gt;0</formula>
    </cfRule>
    <cfRule type="expression" dxfId="594" priority="631">
      <formula>$G9&lt;0</formula>
    </cfRule>
  </conditionalFormatting>
  <conditionalFormatting sqref="G10:G13">
    <cfRule type="cellIs" dxfId="593" priority="628" operator="lessThan">
      <formula>0</formula>
    </cfRule>
    <cfRule type="cellIs" dxfId="592" priority="629" operator="greaterThan">
      <formula>0</formula>
    </cfRule>
  </conditionalFormatting>
  <conditionalFormatting sqref="F10">
    <cfRule type="expression" dxfId="591" priority="626">
      <formula>$G10&gt;0</formula>
    </cfRule>
    <cfRule type="expression" dxfId="590" priority="627">
      <formula>$G10&lt;0</formula>
    </cfRule>
  </conditionalFormatting>
  <conditionalFormatting sqref="F11">
    <cfRule type="expression" dxfId="589" priority="624">
      <formula>$G11&gt;0</formula>
    </cfRule>
    <cfRule type="expression" dxfId="588" priority="625">
      <formula>$G11&lt;0</formula>
    </cfRule>
  </conditionalFormatting>
  <conditionalFormatting sqref="F12">
    <cfRule type="expression" dxfId="587" priority="622">
      <formula>$G12&gt;0</formula>
    </cfRule>
    <cfRule type="expression" dxfId="586" priority="623">
      <formula>$G12&lt;0</formula>
    </cfRule>
  </conditionalFormatting>
  <conditionalFormatting sqref="F13">
    <cfRule type="expression" dxfId="585" priority="620">
      <formula>$G13&gt;0</formula>
    </cfRule>
    <cfRule type="expression" dxfId="584" priority="621">
      <formula>$G13&lt;0</formula>
    </cfRule>
  </conditionalFormatting>
  <conditionalFormatting sqref="G14:G17">
    <cfRule type="cellIs" dxfId="583" priority="618" operator="lessThan">
      <formula>0</formula>
    </cfRule>
    <cfRule type="cellIs" dxfId="582" priority="619" operator="greaterThan">
      <formula>0</formula>
    </cfRule>
  </conditionalFormatting>
  <conditionalFormatting sqref="F14">
    <cfRule type="expression" dxfId="581" priority="616">
      <formula>$G14&gt;0</formula>
    </cfRule>
    <cfRule type="expression" dxfId="580" priority="617">
      <formula>$G14&lt;0</formula>
    </cfRule>
  </conditionalFormatting>
  <conditionalFormatting sqref="F15">
    <cfRule type="expression" dxfId="579" priority="614">
      <formula>$G15&gt;0</formula>
    </cfRule>
    <cfRule type="expression" dxfId="578" priority="615">
      <formula>$G15&lt;0</formula>
    </cfRule>
  </conditionalFormatting>
  <conditionalFormatting sqref="F16">
    <cfRule type="expression" dxfId="577" priority="612">
      <formula>$G16&gt;0</formula>
    </cfRule>
    <cfRule type="expression" dxfId="576" priority="613">
      <formula>$G16&lt;0</formula>
    </cfRule>
  </conditionalFormatting>
  <conditionalFormatting sqref="F17">
    <cfRule type="expression" dxfId="575" priority="610">
      <formula>$G17&gt;0</formula>
    </cfRule>
    <cfRule type="expression" dxfId="574" priority="611">
      <formula>$G17&lt;0</formula>
    </cfRule>
  </conditionalFormatting>
  <conditionalFormatting sqref="G18:G21">
    <cfRule type="cellIs" dxfId="573" priority="608" operator="lessThan">
      <formula>0</formula>
    </cfRule>
    <cfRule type="cellIs" dxfId="572" priority="609" operator="greaterThan">
      <formula>0</formula>
    </cfRule>
  </conditionalFormatting>
  <conditionalFormatting sqref="F18">
    <cfRule type="expression" dxfId="571" priority="606">
      <formula>$G18&gt;0</formula>
    </cfRule>
    <cfRule type="expression" dxfId="570" priority="607">
      <formula>$G18&lt;0</formula>
    </cfRule>
  </conditionalFormatting>
  <conditionalFormatting sqref="F19">
    <cfRule type="expression" dxfId="569" priority="604">
      <formula>$G19&gt;0</formula>
    </cfRule>
    <cfRule type="expression" dxfId="568" priority="605">
      <formula>$G19&lt;0</formula>
    </cfRule>
  </conditionalFormatting>
  <conditionalFormatting sqref="F20">
    <cfRule type="expression" dxfId="567" priority="602">
      <formula>$G20&gt;0</formula>
    </cfRule>
    <cfRule type="expression" dxfId="566" priority="603">
      <formula>$G20&lt;0</formula>
    </cfRule>
  </conditionalFormatting>
  <conditionalFormatting sqref="F21">
    <cfRule type="expression" dxfId="565" priority="600">
      <formula>$G21&gt;0</formula>
    </cfRule>
    <cfRule type="expression" dxfId="564" priority="601">
      <formula>$G21&lt;0</formula>
    </cfRule>
  </conditionalFormatting>
  <conditionalFormatting sqref="G22:G25">
    <cfRule type="cellIs" dxfId="563" priority="598" operator="lessThan">
      <formula>0</formula>
    </cfRule>
    <cfRule type="cellIs" dxfId="562" priority="599" operator="greaterThan">
      <formula>0</formula>
    </cfRule>
  </conditionalFormatting>
  <conditionalFormatting sqref="F22">
    <cfRule type="expression" dxfId="561" priority="596">
      <formula>$G22&gt;0</formula>
    </cfRule>
    <cfRule type="expression" dxfId="560" priority="597">
      <formula>$G22&lt;0</formula>
    </cfRule>
  </conditionalFormatting>
  <conditionalFormatting sqref="F23">
    <cfRule type="expression" dxfId="559" priority="594">
      <formula>$G23&gt;0</formula>
    </cfRule>
    <cfRule type="expression" dxfId="558" priority="595">
      <formula>$G23&lt;0</formula>
    </cfRule>
  </conditionalFormatting>
  <conditionalFormatting sqref="F24">
    <cfRule type="expression" dxfId="557" priority="592">
      <formula>$G24&gt;0</formula>
    </cfRule>
    <cfRule type="expression" dxfId="556" priority="593">
      <formula>$G24&lt;0</formula>
    </cfRule>
  </conditionalFormatting>
  <conditionalFormatting sqref="F25">
    <cfRule type="expression" dxfId="555" priority="590">
      <formula>$G25&gt;0</formula>
    </cfRule>
    <cfRule type="expression" dxfId="554" priority="591">
      <formula>$G25&lt;0</formula>
    </cfRule>
  </conditionalFormatting>
  <conditionalFormatting sqref="G26:G29">
    <cfRule type="cellIs" dxfId="553" priority="588" operator="lessThan">
      <formula>0</formula>
    </cfRule>
    <cfRule type="cellIs" dxfId="552" priority="589" operator="greaterThan">
      <formula>0</formula>
    </cfRule>
  </conditionalFormatting>
  <conditionalFormatting sqref="F26">
    <cfRule type="expression" dxfId="551" priority="586">
      <formula>$G26&gt;0</formula>
    </cfRule>
    <cfRule type="expression" dxfId="550" priority="587">
      <formula>$G26&lt;0</formula>
    </cfRule>
  </conditionalFormatting>
  <conditionalFormatting sqref="F27">
    <cfRule type="expression" dxfId="549" priority="584">
      <formula>$G27&gt;0</formula>
    </cfRule>
    <cfRule type="expression" dxfId="548" priority="585">
      <formula>$G27&lt;0</formula>
    </cfRule>
  </conditionalFormatting>
  <conditionalFormatting sqref="F28">
    <cfRule type="expression" dxfId="547" priority="582">
      <formula>$G28&gt;0</formula>
    </cfRule>
    <cfRule type="expression" dxfId="546" priority="583">
      <formula>$G28&lt;0</formula>
    </cfRule>
  </conditionalFormatting>
  <conditionalFormatting sqref="F29">
    <cfRule type="expression" dxfId="545" priority="580">
      <formula>$G29&gt;0</formula>
    </cfRule>
    <cfRule type="expression" dxfId="544" priority="581">
      <formula>$G29&lt;0</formula>
    </cfRule>
  </conditionalFormatting>
  <conditionalFormatting sqref="G60:G61">
    <cfRule type="cellIs" dxfId="543" priority="578" operator="lessThan">
      <formula>0</formula>
    </cfRule>
    <cfRule type="cellIs" dxfId="542" priority="579" operator="greaterThan">
      <formula>0</formula>
    </cfRule>
  </conditionalFormatting>
  <conditionalFormatting sqref="F60">
    <cfRule type="expression" dxfId="541" priority="576">
      <formula>$G60&gt;0</formula>
    </cfRule>
    <cfRule type="expression" dxfId="540" priority="577">
      <formula>$G60&lt;0</formula>
    </cfRule>
  </conditionalFormatting>
  <conditionalFormatting sqref="F61">
    <cfRule type="expression" dxfId="539" priority="574">
      <formula>$G61&gt;0</formula>
    </cfRule>
    <cfRule type="expression" dxfId="538" priority="575">
      <formula>$G61&lt;0</formula>
    </cfRule>
  </conditionalFormatting>
  <conditionalFormatting sqref="G62:G65">
    <cfRule type="cellIs" dxfId="537" priority="572" operator="lessThan">
      <formula>0</formula>
    </cfRule>
    <cfRule type="cellIs" dxfId="536" priority="573" operator="greaterThan">
      <formula>0</formula>
    </cfRule>
  </conditionalFormatting>
  <conditionalFormatting sqref="F62">
    <cfRule type="expression" dxfId="535" priority="570">
      <formula>$G62&gt;0</formula>
    </cfRule>
    <cfRule type="expression" dxfId="534" priority="571">
      <formula>$G62&lt;0</formula>
    </cfRule>
  </conditionalFormatting>
  <conditionalFormatting sqref="F63">
    <cfRule type="expression" dxfId="533" priority="568">
      <formula>$G63&gt;0</formula>
    </cfRule>
    <cfRule type="expression" dxfId="532" priority="569">
      <formula>$G63&lt;0</formula>
    </cfRule>
  </conditionalFormatting>
  <conditionalFormatting sqref="F64">
    <cfRule type="expression" dxfId="531" priority="566">
      <formula>$G64&gt;0</formula>
    </cfRule>
    <cfRule type="expression" dxfId="530" priority="567">
      <formula>$G64&lt;0</formula>
    </cfRule>
  </conditionalFormatting>
  <conditionalFormatting sqref="F65">
    <cfRule type="expression" dxfId="529" priority="564">
      <formula>$G65&gt;0</formula>
    </cfRule>
    <cfRule type="expression" dxfId="528" priority="565">
      <formula>$G65&lt;0</formula>
    </cfRule>
  </conditionalFormatting>
  <conditionalFormatting sqref="G66:G67">
    <cfRule type="cellIs" dxfId="527" priority="562" operator="lessThan">
      <formula>0</formula>
    </cfRule>
    <cfRule type="cellIs" dxfId="526" priority="563" operator="greaterThan">
      <formula>0</formula>
    </cfRule>
  </conditionalFormatting>
  <conditionalFormatting sqref="F66">
    <cfRule type="expression" dxfId="525" priority="560">
      <formula>$G66&gt;0</formula>
    </cfRule>
    <cfRule type="expression" dxfId="524" priority="561">
      <formula>$G66&lt;0</formula>
    </cfRule>
  </conditionalFormatting>
  <conditionalFormatting sqref="F67">
    <cfRule type="expression" dxfId="523" priority="558">
      <formula>$G67&gt;0</formula>
    </cfRule>
    <cfRule type="expression" dxfId="522" priority="559">
      <formula>$G67&lt;0</formula>
    </cfRule>
  </conditionalFormatting>
  <conditionalFormatting sqref="G68:G71">
    <cfRule type="cellIs" dxfId="521" priority="556" operator="lessThan">
      <formula>0</formula>
    </cfRule>
    <cfRule type="cellIs" dxfId="520" priority="557" operator="greaterThan">
      <formula>0</formula>
    </cfRule>
  </conditionalFormatting>
  <conditionalFormatting sqref="F68">
    <cfRule type="expression" dxfId="519" priority="554">
      <formula>$G68&gt;0</formula>
    </cfRule>
    <cfRule type="expression" dxfId="518" priority="555">
      <formula>$G68&lt;0</formula>
    </cfRule>
  </conditionalFormatting>
  <conditionalFormatting sqref="F69">
    <cfRule type="expression" dxfId="517" priority="552">
      <formula>$G69&gt;0</formula>
    </cfRule>
    <cfRule type="expression" dxfId="516" priority="553">
      <formula>$G69&lt;0</formula>
    </cfRule>
  </conditionalFormatting>
  <conditionalFormatting sqref="F70">
    <cfRule type="expression" dxfId="515" priority="550">
      <formula>$G70&gt;0</formula>
    </cfRule>
    <cfRule type="expression" dxfId="514" priority="551">
      <formula>$G70&lt;0</formula>
    </cfRule>
  </conditionalFormatting>
  <conditionalFormatting sqref="F71">
    <cfRule type="expression" dxfId="513" priority="548">
      <formula>$G71&gt;0</formula>
    </cfRule>
    <cfRule type="expression" dxfId="512" priority="549">
      <formula>$G71&lt;0</formula>
    </cfRule>
  </conditionalFormatting>
  <conditionalFormatting sqref="G72:G73">
    <cfRule type="cellIs" dxfId="511" priority="546" operator="lessThan">
      <formula>0</formula>
    </cfRule>
    <cfRule type="cellIs" dxfId="510" priority="547" operator="greaterThan">
      <formula>0</formula>
    </cfRule>
  </conditionalFormatting>
  <conditionalFormatting sqref="F72">
    <cfRule type="expression" dxfId="509" priority="544">
      <formula>$G72&gt;0</formula>
    </cfRule>
    <cfRule type="expression" dxfId="508" priority="545">
      <formula>$G72&lt;0</formula>
    </cfRule>
  </conditionalFormatting>
  <conditionalFormatting sqref="F73">
    <cfRule type="expression" dxfId="507" priority="542">
      <formula>$G73&gt;0</formula>
    </cfRule>
    <cfRule type="expression" dxfId="506" priority="543">
      <formula>$G73&lt;0</formula>
    </cfRule>
  </conditionalFormatting>
  <conditionalFormatting sqref="G74:G77">
    <cfRule type="cellIs" dxfId="505" priority="540" operator="lessThan">
      <formula>0</formula>
    </cfRule>
    <cfRule type="cellIs" dxfId="504" priority="541" operator="greaterThan">
      <formula>0</formula>
    </cfRule>
  </conditionalFormatting>
  <conditionalFormatting sqref="F74">
    <cfRule type="expression" dxfId="503" priority="538">
      <formula>$G74&gt;0</formula>
    </cfRule>
    <cfRule type="expression" dxfId="502" priority="539">
      <formula>$G74&lt;0</formula>
    </cfRule>
  </conditionalFormatting>
  <conditionalFormatting sqref="F75">
    <cfRule type="expression" dxfId="501" priority="536">
      <formula>$G75&gt;0</formula>
    </cfRule>
    <cfRule type="expression" dxfId="500" priority="537">
      <formula>$G75&lt;0</formula>
    </cfRule>
  </conditionalFormatting>
  <conditionalFormatting sqref="F76">
    <cfRule type="expression" dxfId="499" priority="534">
      <formula>$G76&gt;0</formula>
    </cfRule>
    <cfRule type="expression" dxfId="498" priority="535">
      <formula>$G76&lt;0</formula>
    </cfRule>
  </conditionalFormatting>
  <conditionalFormatting sqref="F77">
    <cfRule type="expression" dxfId="497" priority="532">
      <formula>$G77&gt;0</formula>
    </cfRule>
    <cfRule type="expression" dxfId="496" priority="533">
      <formula>$G77&lt;0</formula>
    </cfRule>
  </conditionalFormatting>
  <conditionalFormatting sqref="G78:G79">
    <cfRule type="cellIs" dxfId="495" priority="530" operator="lessThan">
      <formula>0</formula>
    </cfRule>
    <cfRule type="cellIs" dxfId="494" priority="531" operator="greaterThan">
      <formula>0</formula>
    </cfRule>
  </conditionalFormatting>
  <conditionalFormatting sqref="F78">
    <cfRule type="expression" dxfId="493" priority="528">
      <formula>$G78&gt;0</formula>
    </cfRule>
    <cfRule type="expression" dxfId="492" priority="529">
      <formula>$G78&lt;0</formula>
    </cfRule>
  </conditionalFormatting>
  <conditionalFormatting sqref="F79">
    <cfRule type="expression" dxfId="491" priority="526">
      <formula>$G79&gt;0</formula>
    </cfRule>
    <cfRule type="expression" dxfId="490" priority="527">
      <formula>$G79&lt;0</formula>
    </cfRule>
  </conditionalFormatting>
  <conditionalFormatting sqref="G80:G83">
    <cfRule type="cellIs" dxfId="489" priority="524" operator="lessThan">
      <formula>0</formula>
    </cfRule>
    <cfRule type="cellIs" dxfId="488" priority="525" operator="greaterThan">
      <formula>0</formula>
    </cfRule>
  </conditionalFormatting>
  <conditionalFormatting sqref="F80">
    <cfRule type="expression" dxfId="487" priority="522">
      <formula>$G80&gt;0</formula>
    </cfRule>
    <cfRule type="expression" dxfId="486" priority="523">
      <formula>$G80&lt;0</formula>
    </cfRule>
  </conditionalFormatting>
  <conditionalFormatting sqref="F81">
    <cfRule type="expression" dxfId="485" priority="520">
      <formula>$G81&gt;0</formula>
    </cfRule>
    <cfRule type="expression" dxfId="484" priority="521">
      <formula>$G81&lt;0</formula>
    </cfRule>
  </conditionalFormatting>
  <conditionalFormatting sqref="F82">
    <cfRule type="expression" dxfId="483" priority="518">
      <formula>$G82&gt;0</formula>
    </cfRule>
    <cfRule type="expression" dxfId="482" priority="519">
      <formula>$G82&lt;0</formula>
    </cfRule>
  </conditionalFormatting>
  <conditionalFormatting sqref="F83">
    <cfRule type="expression" dxfId="481" priority="516">
      <formula>$G83&gt;0</formula>
    </cfRule>
    <cfRule type="expression" dxfId="480" priority="517">
      <formula>$G83&lt;0</formula>
    </cfRule>
  </conditionalFormatting>
  <conditionalFormatting sqref="G84:G85">
    <cfRule type="cellIs" dxfId="479" priority="514" operator="lessThan">
      <formula>0</formula>
    </cfRule>
    <cfRule type="cellIs" dxfId="478" priority="515" operator="greaterThan">
      <formula>0</formula>
    </cfRule>
  </conditionalFormatting>
  <conditionalFormatting sqref="F84">
    <cfRule type="expression" dxfId="477" priority="512">
      <formula>$G84&gt;0</formula>
    </cfRule>
    <cfRule type="expression" dxfId="476" priority="513">
      <formula>$G84&lt;0</formula>
    </cfRule>
  </conditionalFormatting>
  <conditionalFormatting sqref="F85">
    <cfRule type="expression" dxfId="475" priority="510">
      <formula>$G85&gt;0</formula>
    </cfRule>
    <cfRule type="expression" dxfId="474" priority="511">
      <formula>$G85&lt;0</formula>
    </cfRule>
  </conditionalFormatting>
  <conditionalFormatting sqref="G86:G89">
    <cfRule type="cellIs" dxfId="473" priority="508" operator="lessThan">
      <formula>0</formula>
    </cfRule>
    <cfRule type="cellIs" dxfId="472" priority="509" operator="greaterThan">
      <formula>0</formula>
    </cfRule>
  </conditionalFormatting>
  <conditionalFormatting sqref="F86">
    <cfRule type="expression" dxfId="471" priority="506">
      <formula>$G86&gt;0</formula>
    </cfRule>
    <cfRule type="expression" dxfId="470" priority="507">
      <formula>$G86&lt;0</formula>
    </cfRule>
  </conditionalFormatting>
  <conditionalFormatting sqref="F87">
    <cfRule type="expression" dxfId="469" priority="504">
      <formula>$G87&gt;0</formula>
    </cfRule>
    <cfRule type="expression" dxfId="468" priority="505">
      <formula>$G87&lt;0</formula>
    </cfRule>
  </conditionalFormatting>
  <conditionalFormatting sqref="F88">
    <cfRule type="expression" dxfId="467" priority="502">
      <formula>$G88&gt;0</formula>
    </cfRule>
    <cfRule type="expression" dxfId="466" priority="503">
      <formula>$G88&lt;0</formula>
    </cfRule>
  </conditionalFormatting>
  <conditionalFormatting sqref="F89">
    <cfRule type="expression" dxfId="465" priority="500">
      <formula>$G89&gt;0</formula>
    </cfRule>
    <cfRule type="expression" dxfId="464" priority="501">
      <formula>$G89&lt;0</formula>
    </cfRule>
  </conditionalFormatting>
  <conditionalFormatting sqref="G90:G91">
    <cfRule type="cellIs" dxfId="463" priority="498" operator="lessThan">
      <formula>0</formula>
    </cfRule>
    <cfRule type="cellIs" dxfId="462" priority="499" operator="greaterThan">
      <formula>0</formula>
    </cfRule>
  </conditionalFormatting>
  <conditionalFormatting sqref="F90">
    <cfRule type="expression" dxfId="461" priority="496">
      <formula>$G90&gt;0</formula>
    </cfRule>
    <cfRule type="expression" dxfId="460" priority="497">
      <formula>$G90&lt;0</formula>
    </cfRule>
  </conditionalFormatting>
  <conditionalFormatting sqref="F91">
    <cfRule type="expression" dxfId="459" priority="494">
      <formula>$G91&gt;0</formula>
    </cfRule>
    <cfRule type="expression" dxfId="458" priority="495">
      <formula>$G91&lt;0</formula>
    </cfRule>
  </conditionalFormatting>
  <conditionalFormatting sqref="G92:G95">
    <cfRule type="cellIs" dxfId="457" priority="492" operator="lessThan">
      <formula>0</formula>
    </cfRule>
    <cfRule type="cellIs" dxfId="456" priority="493" operator="greaterThan">
      <formula>0</formula>
    </cfRule>
  </conditionalFormatting>
  <conditionalFormatting sqref="F92">
    <cfRule type="expression" dxfId="455" priority="490">
      <formula>$G92&gt;0</formula>
    </cfRule>
    <cfRule type="expression" dxfId="454" priority="491">
      <formula>$G92&lt;0</formula>
    </cfRule>
  </conditionalFormatting>
  <conditionalFormatting sqref="F93">
    <cfRule type="expression" dxfId="453" priority="488">
      <formula>$G93&gt;0</formula>
    </cfRule>
    <cfRule type="expression" dxfId="452" priority="489">
      <formula>$G93&lt;0</formula>
    </cfRule>
  </conditionalFormatting>
  <conditionalFormatting sqref="F94">
    <cfRule type="expression" dxfId="451" priority="486">
      <formula>$G94&gt;0</formula>
    </cfRule>
    <cfRule type="expression" dxfId="450" priority="487">
      <formula>$G94&lt;0</formula>
    </cfRule>
  </conditionalFormatting>
  <conditionalFormatting sqref="F95">
    <cfRule type="expression" dxfId="449" priority="484">
      <formula>$G95&gt;0</formula>
    </cfRule>
    <cfRule type="expression" dxfId="448" priority="485">
      <formula>$G95&lt;0</formula>
    </cfRule>
  </conditionalFormatting>
  <conditionalFormatting sqref="G96:G97">
    <cfRule type="cellIs" dxfId="447" priority="482" operator="lessThan">
      <formula>0</formula>
    </cfRule>
    <cfRule type="cellIs" dxfId="446" priority="483" operator="greaterThan">
      <formula>0</formula>
    </cfRule>
  </conditionalFormatting>
  <conditionalFormatting sqref="F96">
    <cfRule type="expression" dxfId="445" priority="480">
      <formula>$G96&gt;0</formula>
    </cfRule>
    <cfRule type="expression" dxfId="444" priority="481">
      <formula>$G96&lt;0</formula>
    </cfRule>
  </conditionalFormatting>
  <conditionalFormatting sqref="F97">
    <cfRule type="expression" dxfId="443" priority="478">
      <formula>$G97&gt;0</formula>
    </cfRule>
    <cfRule type="expression" dxfId="442" priority="479">
      <formula>$G97&lt;0</formula>
    </cfRule>
  </conditionalFormatting>
  <conditionalFormatting sqref="G98:G101">
    <cfRule type="cellIs" dxfId="441" priority="476" operator="lessThan">
      <formula>0</formula>
    </cfRule>
    <cfRule type="cellIs" dxfId="440" priority="477" operator="greaterThan">
      <formula>0</formula>
    </cfRule>
  </conditionalFormatting>
  <conditionalFormatting sqref="F98">
    <cfRule type="expression" dxfId="439" priority="474">
      <formula>$G98&gt;0</formula>
    </cfRule>
    <cfRule type="expression" dxfId="438" priority="475">
      <formula>$G98&lt;0</formula>
    </cfRule>
  </conditionalFormatting>
  <conditionalFormatting sqref="F99">
    <cfRule type="expression" dxfId="437" priority="472">
      <formula>$G99&gt;0</formula>
    </cfRule>
    <cfRule type="expression" dxfId="436" priority="473">
      <formula>$G99&lt;0</formula>
    </cfRule>
  </conditionalFormatting>
  <conditionalFormatting sqref="F100">
    <cfRule type="expression" dxfId="435" priority="470">
      <formula>$G100&gt;0</formula>
    </cfRule>
    <cfRule type="expression" dxfId="434" priority="471">
      <formula>$G100&lt;0</formula>
    </cfRule>
  </conditionalFormatting>
  <conditionalFormatting sqref="F101">
    <cfRule type="expression" dxfId="433" priority="468">
      <formula>$G101&gt;0</formula>
    </cfRule>
    <cfRule type="expression" dxfId="432" priority="469">
      <formula>$G101&lt;0</formula>
    </cfRule>
  </conditionalFormatting>
  <conditionalFormatting sqref="G102:G103">
    <cfRule type="cellIs" dxfId="431" priority="466" operator="lessThan">
      <formula>0</formula>
    </cfRule>
    <cfRule type="cellIs" dxfId="430" priority="467" operator="greaterThan">
      <formula>0</formula>
    </cfRule>
  </conditionalFormatting>
  <conditionalFormatting sqref="F102">
    <cfRule type="expression" dxfId="429" priority="464">
      <formula>$G102&gt;0</formula>
    </cfRule>
    <cfRule type="expression" dxfId="428" priority="465">
      <formula>$G102&lt;0</formula>
    </cfRule>
  </conditionalFormatting>
  <conditionalFormatting sqref="F103">
    <cfRule type="expression" dxfId="427" priority="462">
      <formula>$G103&gt;0</formula>
    </cfRule>
    <cfRule type="expression" dxfId="426" priority="463">
      <formula>$G103&lt;0</formula>
    </cfRule>
  </conditionalFormatting>
  <conditionalFormatting sqref="G104:G107">
    <cfRule type="cellIs" dxfId="425" priority="460" operator="lessThan">
      <formula>0</formula>
    </cfRule>
    <cfRule type="cellIs" dxfId="424" priority="461" operator="greaterThan">
      <formula>0</formula>
    </cfRule>
  </conditionalFormatting>
  <conditionalFormatting sqref="F104">
    <cfRule type="expression" dxfId="423" priority="458">
      <formula>$G104&gt;0</formula>
    </cfRule>
    <cfRule type="expression" dxfId="422" priority="459">
      <formula>$G104&lt;0</formula>
    </cfRule>
  </conditionalFormatting>
  <conditionalFormatting sqref="F105">
    <cfRule type="expression" dxfId="421" priority="456">
      <formula>$G105&gt;0</formula>
    </cfRule>
    <cfRule type="expression" dxfId="420" priority="457">
      <formula>$G105&lt;0</formula>
    </cfRule>
  </conditionalFormatting>
  <conditionalFormatting sqref="F106">
    <cfRule type="expression" dxfId="419" priority="454">
      <formula>$G106&gt;0</formula>
    </cfRule>
    <cfRule type="expression" dxfId="418" priority="455">
      <formula>$G106&lt;0</formula>
    </cfRule>
  </conditionalFormatting>
  <conditionalFormatting sqref="F107">
    <cfRule type="expression" dxfId="417" priority="452">
      <formula>$G107&gt;0</formula>
    </cfRule>
    <cfRule type="expression" dxfId="416" priority="453">
      <formula>$G107&lt;0</formula>
    </cfRule>
  </conditionalFormatting>
  <conditionalFormatting sqref="G108:G109">
    <cfRule type="cellIs" dxfId="415" priority="450" operator="lessThan">
      <formula>0</formula>
    </cfRule>
    <cfRule type="cellIs" dxfId="414" priority="451" operator="greaterThan">
      <formula>0</formula>
    </cfRule>
  </conditionalFormatting>
  <conditionalFormatting sqref="F108">
    <cfRule type="expression" dxfId="413" priority="448">
      <formula>$G108&gt;0</formula>
    </cfRule>
    <cfRule type="expression" dxfId="412" priority="449">
      <formula>$G108&lt;0</formula>
    </cfRule>
  </conditionalFormatting>
  <conditionalFormatting sqref="F109">
    <cfRule type="expression" dxfId="411" priority="446">
      <formula>$G109&gt;0</formula>
    </cfRule>
    <cfRule type="expression" dxfId="410" priority="447">
      <formula>$G109&lt;0</formula>
    </cfRule>
  </conditionalFormatting>
  <conditionalFormatting sqref="G110:G113">
    <cfRule type="cellIs" dxfId="409" priority="444" operator="lessThan">
      <formula>0</formula>
    </cfRule>
    <cfRule type="cellIs" dxfId="408" priority="445" operator="greaterThan">
      <formula>0</formula>
    </cfRule>
  </conditionalFormatting>
  <conditionalFormatting sqref="F110">
    <cfRule type="expression" dxfId="407" priority="442">
      <formula>$G110&gt;0</formula>
    </cfRule>
    <cfRule type="expression" dxfId="406" priority="443">
      <formula>$G110&lt;0</formula>
    </cfRule>
  </conditionalFormatting>
  <conditionalFormatting sqref="F111">
    <cfRule type="expression" dxfId="405" priority="440">
      <formula>$G111&gt;0</formula>
    </cfRule>
    <cfRule type="expression" dxfId="404" priority="441">
      <formula>$G111&lt;0</formula>
    </cfRule>
  </conditionalFormatting>
  <conditionalFormatting sqref="F112">
    <cfRule type="expression" dxfId="403" priority="438">
      <formula>$G112&gt;0</formula>
    </cfRule>
    <cfRule type="expression" dxfId="402" priority="439">
      <formula>$G112&lt;0</formula>
    </cfRule>
  </conditionalFormatting>
  <conditionalFormatting sqref="F113">
    <cfRule type="expression" dxfId="401" priority="436">
      <formula>$G113&gt;0</formula>
    </cfRule>
    <cfRule type="expression" dxfId="400" priority="437">
      <formula>$G113&lt;0</formula>
    </cfRule>
  </conditionalFormatting>
  <conditionalFormatting sqref="G114:G115">
    <cfRule type="cellIs" dxfId="399" priority="434" operator="lessThan">
      <formula>0</formula>
    </cfRule>
    <cfRule type="cellIs" dxfId="398" priority="435" operator="greaterThan">
      <formula>0</formula>
    </cfRule>
  </conditionalFormatting>
  <conditionalFormatting sqref="F114">
    <cfRule type="expression" dxfId="397" priority="432">
      <formula>$G114&gt;0</formula>
    </cfRule>
    <cfRule type="expression" dxfId="396" priority="433">
      <formula>$G114&lt;0</formula>
    </cfRule>
  </conditionalFormatting>
  <conditionalFormatting sqref="F115">
    <cfRule type="expression" dxfId="395" priority="430">
      <formula>$G115&gt;0</formula>
    </cfRule>
    <cfRule type="expression" dxfId="394" priority="431">
      <formula>$G115&lt;0</formula>
    </cfRule>
  </conditionalFormatting>
  <conditionalFormatting sqref="G116:G119">
    <cfRule type="cellIs" dxfId="393" priority="428" operator="lessThan">
      <formula>0</formula>
    </cfRule>
    <cfRule type="cellIs" dxfId="392" priority="429" operator="greaterThan">
      <formula>0</formula>
    </cfRule>
  </conditionalFormatting>
  <conditionalFormatting sqref="F116">
    <cfRule type="expression" dxfId="391" priority="426">
      <formula>$G116&gt;0</formula>
    </cfRule>
    <cfRule type="expression" dxfId="390" priority="427">
      <formula>$G116&lt;0</formula>
    </cfRule>
  </conditionalFormatting>
  <conditionalFormatting sqref="F117">
    <cfRule type="expression" dxfId="389" priority="424">
      <formula>$G117&gt;0</formula>
    </cfRule>
    <cfRule type="expression" dxfId="388" priority="425">
      <formula>$G117&lt;0</formula>
    </cfRule>
  </conditionalFormatting>
  <conditionalFormatting sqref="F118">
    <cfRule type="expression" dxfId="387" priority="422">
      <formula>$G118&gt;0</formula>
    </cfRule>
    <cfRule type="expression" dxfId="386" priority="423">
      <formula>$G118&lt;0</formula>
    </cfRule>
  </conditionalFormatting>
  <conditionalFormatting sqref="F119">
    <cfRule type="expression" dxfId="385" priority="420">
      <formula>$G119&gt;0</formula>
    </cfRule>
    <cfRule type="expression" dxfId="384" priority="421">
      <formula>$G119&lt;0</formula>
    </cfRule>
  </conditionalFormatting>
  <conditionalFormatting sqref="G120:G121">
    <cfRule type="cellIs" dxfId="383" priority="418" operator="lessThan">
      <formula>0</formula>
    </cfRule>
    <cfRule type="cellIs" dxfId="382" priority="419" operator="greaterThan">
      <formula>0</formula>
    </cfRule>
  </conditionalFormatting>
  <conditionalFormatting sqref="F120">
    <cfRule type="expression" dxfId="381" priority="416">
      <formula>$G120&gt;0</formula>
    </cfRule>
    <cfRule type="expression" dxfId="380" priority="417">
      <formula>$G120&lt;0</formula>
    </cfRule>
  </conditionalFormatting>
  <conditionalFormatting sqref="F121">
    <cfRule type="expression" dxfId="379" priority="414">
      <formula>$G121&gt;0</formula>
    </cfRule>
    <cfRule type="expression" dxfId="378" priority="415">
      <formula>$G121&lt;0</formula>
    </cfRule>
  </conditionalFormatting>
  <conditionalFormatting sqref="G122:G125">
    <cfRule type="cellIs" dxfId="377" priority="412" operator="lessThan">
      <formula>0</formula>
    </cfRule>
    <cfRule type="cellIs" dxfId="376" priority="413" operator="greaterThan">
      <formula>0</formula>
    </cfRule>
  </conditionalFormatting>
  <conditionalFormatting sqref="F122">
    <cfRule type="expression" dxfId="375" priority="410">
      <formula>$G122&gt;0</formula>
    </cfRule>
    <cfRule type="expression" dxfId="374" priority="411">
      <formula>$G122&lt;0</formula>
    </cfRule>
  </conditionalFormatting>
  <conditionalFormatting sqref="F123">
    <cfRule type="expression" dxfId="373" priority="408">
      <formula>$G123&gt;0</formula>
    </cfRule>
    <cfRule type="expression" dxfId="372" priority="409">
      <formula>$G123&lt;0</formula>
    </cfRule>
  </conditionalFormatting>
  <conditionalFormatting sqref="F124">
    <cfRule type="expression" dxfId="371" priority="406">
      <formula>$G124&gt;0</formula>
    </cfRule>
    <cfRule type="expression" dxfId="370" priority="407">
      <formula>$G124&lt;0</formula>
    </cfRule>
  </conditionalFormatting>
  <conditionalFormatting sqref="F125">
    <cfRule type="expression" dxfId="369" priority="404">
      <formula>$G125&gt;0</formula>
    </cfRule>
    <cfRule type="expression" dxfId="368" priority="405">
      <formula>$G125&lt;0</formula>
    </cfRule>
  </conditionalFormatting>
  <conditionalFormatting sqref="G126:G127">
    <cfRule type="cellIs" dxfId="367" priority="402" operator="lessThan">
      <formula>0</formula>
    </cfRule>
    <cfRule type="cellIs" dxfId="366" priority="403" operator="greaterThan">
      <formula>0</formula>
    </cfRule>
  </conditionalFormatting>
  <conditionalFormatting sqref="F126">
    <cfRule type="expression" dxfId="365" priority="400">
      <formula>$G126&gt;0</formula>
    </cfRule>
    <cfRule type="expression" dxfId="364" priority="401">
      <formula>$G126&lt;0</formula>
    </cfRule>
  </conditionalFormatting>
  <conditionalFormatting sqref="F127">
    <cfRule type="expression" dxfId="363" priority="398">
      <formula>$G127&gt;0</formula>
    </cfRule>
    <cfRule type="expression" dxfId="362" priority="399">
      <formula>$G127&lt;0</formula>
    </cfRule>
  </conditionalFormatting>
  <conditionalFormatting sqref="G128:G131">
    <cfRule type="cellIs" dxfId="361" priority="396" operator="lessThan">
      <formula>0</formula>
    </cfRule>
    <cfRule type="cellIs" dxfId="360" priority="397" operator="greaterThan">
      <formula>0</formula>
    </cfRule>
  </conditionalFormatting>
  <conditionalFormatting sqref="F128">
    <cfRule type="expression" dxfId="359" priority="394">
      <formula>$G128&gt;0</formula>
    </cfRule>
    <cfRule type="expression" dxfId="358" priority="395">
      <formula>$G128&lt;0</formula>
    </cfRule>
  </conditionalFormatting>
  <conditionalFormatting sqref="F129">
    <cfRule type="expression" dxfId="357" priority="392">
      <formula>$G129&gt;0</formula>
    </cfRule>
    <cfRule type="expression" dxfId="356" priority="393">
      <formula>$G129&lt;0</formula>
    </cfRule>
  </conditionalFormatting>
  <conditionalFormatting sqref="F130">
    <cfRule type="expression" dxfId="355" priority="390">
      <formula>$G130&gt;0</formula>
    </cfRule>
    <cfRule type="expression" dxfId="354" priority="391">
      <formula>$G130&lt;0</formula>
    </cfRule>
  </conditionalFormatting>
  <conditionalFormatting sqref="F131">
    <cfRule type="expression" dxfId="353" priority="388">
      <formula>$G131&gt;0</formula>
    </cfRule>
    <cfRule type="expression" dxfId="352" priority="389">
      <formula>$G131&lt;0</formula>
    </cfRule>
  </conditionalFormatting>
  <conditionalFormatting sqref="G132:G133">
    <cfRule type="cellIs" dxfId="351" priority="386" operator="lessThan">
      <formula>0</formula>
    </cfRule>
    <cfRule type="cellIs" dxfId="350" priority="387" operator="greaterThan">
      <formula>0</formula>
    </cfRule>
  </conditionalFormatting>
  <conditionalFormatting sqref="F132">
    <cfRule type="expression" dxfId="349" priority="384">
      <formula>$G132&gt;0</formula>
    </cfRule>
    <cfRule type="expression" dxfId="348" priority="385">
      <formula>$G132&lt;0</formula>
    </cfRule>
  </conditionalFormatting>
  <conditionalFormatting sqref="F133">
    <cfRule type="expression" dxfId="347" priority="382">
      <formula>$G133&gt;0</formula>
    </cfRule>
    <cfRule type="expression" dxfId="346" priority="383">
      <formula>$G133&lt;0</formula>
    </cfRule>
  </conditionalFormatting>
  <conditionalFormatting sqref="G134:G137">
    <cfRule type="cellIs" dxfId="345" priority="380" operator="lessThan">
      <formula>0</formula>
    </cfRule>
    <cfRule type="cellIs" dxfId="344" priority="381" operator="greaterThan">
      <formula>0</formula>
    </cfRule>
  </conditionalFormatting>
  <conditionalFormatting sqref="F134">
    <cfRule type="expression" dxfId="343" priority="378">
      <formula>$G134&gt;0</formula>
    </cfRule>
    <cfRule type="expression" dxfId="342" priority="379">
      <formula>$G134&lt;0</formula>
    </cfRule>
  </conditionalFormatting>
  <conditionalFormatting sqref="F135">
    <cfRule type="expression" dxfId="341" priority="376">
      <formula>$G135&gt;0</formula>
    </cfRule>
    <cfRule type="expression" dxfId="340" priority="377">
      <formula>$G135&lt;0</formula>
    </cfRule>
  </conditionalFormatting>
  <conditionalFormatting sqref="F136">
    <cfRule type="expression" dxfId="339" priority="374">
      <formula>$G136&gt;0</formula>
    </cfRule>
    <cfRule type="expression" dxfId="338" priority="375">
      <formula>$G136&lt;0</formula>
    </cfRule>
  </conditionalFormatting>
  <conditionalFormatting sqref="F137">
    <cfRule type="expression" dxfId="337" priority="372">
      <formula>$G137&gt;0</formula>
    </cfRule>
    <cfRule type="expression" dxfId="336" priority="373">
      <formula>$G137&lt;0</formula>
    </cfRule>
  </conditionalFormatting>
  <conditionalFormatting sqref="G138:G139">
    <cfRule type="cellIs" dxfId="335" priority="370" operator="lessThan">
      <formula>0</formula>
    </cfRule>
    <cfRule type="cellIs" dxfId="334" priority="371" operator="greaterThan">
      <formula>0</formula>
    </cfRule>
  </conditionalFormatting>
  <conditionalFormatting sqref="F138">
    <cfRule type="expression" dxfId="333" priority="368">
      <formula>$G138&gt;0</formula>
    </cfRule>
    <cfRule type="expression" dxfId="332" priority="369">
      <formula>$G138&lt;0</formula>
    </cfRule>
  </conditionalFormatting>
  <conditionalFormatting sqref="F139">
    <cfRule type="expression" dxfId="331" priority="366">
      <formula>$G139&gt;0</formula>
    </cfRule>
    <cfRule type="expression" dxfId="330" priority="367">
      <formula>$G139&lt;0</formula>
    </cfRule>
  </conditionalFormatting>
  <conditionalFormatting sqref="G140:G143">
    <cfRule type="cellIs" dxfId="329" priority="364" operator="lessThan">
      <formula>0</formula>
    </cfRule>
    <cfRule type="cellIs" dxfId="328" priority="365" operator="greaterThan">
      <formula>0</formula>
    </cfRule>
  </conditionalFormatting>
  <conditionalFormatting sqref="F140">
    <cfRule type="expression" dxfId="327" priority="362">
      <formula>$G140&gt;0</formula>
    </cfRule>
    <cfRule type="expression" dxfId="326" priority="363">
      <formula>$G140&lt;0</formula>
    </cfRule>
  </conditionalFormatting>
  <conditionalFormatting sqref="F141">
    <cfRule type="expression" dxfId="325" priority="360">
      <formula>$G141&gt;0</formula>
    </cfRule>
    <cfRule type="expression" dxfId="324" priority="361">
      <formula>$G141&lt;0</formula>
    </cfRule>
  </conditionalFormatting>
  <conditionalFormatting sqref="F142">
    <cfRule type="expression" dxfId="323" priority="358">
      <formula>$G142&gt;0</formula>
    </cfRule>
    <cfRule type="expression" dxfId="322" priority="359">
      <formula>$G142&lt;0</formula>
    </cfRule>
  </conditionalFormatting>
  <conditionalFormatting sqref="F143">
    <cfRule type="expression" dxfId="321" priority="356">
      <formula>$G143&gt;0</formula>
    </cfRule>
    <cfRule type="expression" dxfId="320" priority="357">
      <formula>$G143&lt;0</formula>
    </cfRule>
  </conditionalFormatting>
  <conditionalFormatting sqref="G144:G145">
    <cfRule type="cellIs" dxfId="319" priority="354" operator="lessThan">
      <formula>0</formula>
    </cfRule>
    <cfRule type="cellIs" dxfId="318" priority="355" operator="greaterThan">
      <formula>0</formula>
    </cfRule>
  </conditionalFormatting>
  <conditionalFormatting sqref="F144">
    <cfRule type="expression" dxfId="317" priority="352">
      <formula>$G144&gt;0</formula>
    </cfRule>
    <cfRule type="expression" dxfId="316" priority="353">
      <formula>$G144&lt;0</formula>
    </cfRule>
  </conditionalFormatting>
  <conditionalFormatting sqref="F145">
    <cfRule type="expression" dxfId="315" priority="350">
      <formula>$G145&gt;0</formula>
    </cfRule>
    <cfRule type="expression" dxfId="314" priority="351">
      <formula>$G145&lt;0</formula>
    </cfRule>
  </conditionalFormatting>
  <conditionalFormatting sqref="G146:G149">
    <cfRule type="cellIs" dxfId="313" priority="348" operator="lessThan">
      <formula>0</formula>
    </cfRule>
    <cfRule type="cellIs" dxfId="312" priority="349" operator="greaterThan">
      <formula>0</formula>
    </cfRule>
  </conditionalFormatting>
  <conditionalFormatting sqref="F146">
    <cfRule type="expression" dxfId="311" priority="346">
      <formula>$G146&gt;0</formula>
    </cfRule>
    <cfRule type="expression" dxfId="310" priority="347">
      <formula>$G146&lt;0</formula>
    </cfRule>
  </conditionalFormatting>
  <conditionalFormatting sqref="F147">
    <cfRule type="expression" dxfId="309" priority="344">
      <formula>$G147&gt;0</formula>
    </cfRule>
    <cfRule type="expression" dxfId="308" priority="345">
      <formula>$G147&lt;0</formula>
    </cfRule>
  </conditionalFormatting>
  <conditionalFormatting sqref="F148">
    <cfRule type="expression" dxfId="307" priority="342">
      <formula>$G148&gt;0</formula>
    </cfRule>
    <cfRule type="expression" dxfId="306" priority="343">
      <formula>$G148&lt;0</formula>
    </cfRule>
  </conditionalFormatting>
  <conditionalFormatting sqref="F149">
    <cfRule type="expression" dxfId="305" priority="340">
      <formula>$G149&gt;0</formula>
    </cfRule>
    <cfRule type="expression" dxfId="304" priority="341">
      <formula>$G149&lt;0</formula>
    </cfRule>
  </conditionalFormatting>
  <conditionalFormatting sqref="G150:G151">
    <cfRule type="cellIs" dxfId="303" priority="338" operator="lessThan">
      <formula>0</formula>
    </cfRule>
    <cfRule type="cellIs" dxfId="302" priority="339" operator="greaterThan">
      <formula>0</formula>
    </cfRule>
  </conditionalFormatting>
  <conditionalFormatting sqref="F150">
    <cfRule type="expression" dxfId="301" priority="336">
      <formula>$G150&gt;0</formula>
    </cfRule>
    <cfRule type="expression" dxfId="300" priority="337">
      <formula>$G150&lt;0</formula>
    </cfRule>
  </conditionalFormatting>
  <conditionalFormatting sqref="F151">
    <cfRule type="expression" dxfId="299" priority="334">
      <formula>$G151&gt;0</formula>
    </cfRule>
    <cfRule type="expression" dxfId="298" priority="335">
      <formula>$G151&lt;0</formula>
    </cfRule>
  </conditionalFormatting>
  <conditionalFormatting sqref="G152:G155">
    <cfRule type="cellIs" dxfId="297" priority="332" operator="lessThan">
      <formula>0</formula>
    </cfRule>
    <cfRule type="cellIs" dxfId="296" priority="333" operator="greaterThan">
      <formula>0</formula>
    </cfRule>
  </conditionalFormatting>
  <conditionalFormatting sqref="F152">
    <cfRule type="expression" dxfId="295" priority="330">
      <formula>$G152&gt;0</formula>
    </cfRule>
    <cfRule type="expression" dxfId="294" priority="331">
      <formula>$G152&lt;0</formula>
    </cfRule>
  </conditionalFormatting>
  <conditionalFormatting sqref="F153">
    <cfRule type="expression" dxfId="293" priority="328">
      <formula>$G153&gt;0</formula>
    </cfRule>
    <cfRule type="expression" dxfId="292" priority="329">
      <formula>$G153&lt;0</formula>
    </cfRule>
  </conditionalFormatting>
  <conditionalFormatting sqref="F154">
    <cfRule type="expression" dxfId="291" priority="326">
      <formula>$G154&gt;0</formula>
    </cfRule>
    <cfRule type="expression" dxfId="290" priority="327">
      <formula>$G154&lt;0</formula>
    </cfRule>
  </conditionalFormatting>
  <conditionalFormatting sqref="F155">
    <cfRule type="expression" dxfId="289" priority="324">
      <formula>$G155&gt;0</formula>
    </cfRule>
    <cfRule type="expression" dxfId="288" priority="325">
      <formula>$G155&lt;0</formula>
    </cfRule>
  </conditionalFormatting>
  <conditionalFormatting sqref="G156:G157">
    <cfRule type="cellIs" dxfId="287" priority="322" operator="lessThan">
      <formula>0</formula>
    </cfRule>
    <cfRule type="cellIs" dxfId="286" priority="323" operator="greaterThan">
      <formula>0</formula>
    </cfRule>
  </conditionalFormatting>
  <conditionalFormatting sqref="F156">
    <cfRule type="expression" dxfId="285" priority="320">
      <formula>$G156&gt;0</formula>
    </cfRule>
    <cfRule type="expression" dxfId="284" priority="321">
      <formula>$G156&lt;0</formula>
    </cfRule>
  </conditionalFormatting>
  <conditionalFormatting sqref="F157">
    <cfRule type="expression" dxfId="283" priority="318">
      <formula>$G157&gt;0</formula>
    </cfRule>
    <cfRule type="expression" dxfId="282" priority="319">
      <formula>$G157&lt;0</formula>
    </cfRule>
  </conditionalFormatting>
  <conditionalFormatting sqref="G158:G161">
    <cfRule type="cellIs" dxfId="281" priority="316" operator="lessThan">
      <formula>0</formula>
    </cfRule>
    <cfRule type="cellIs" dxfId="280" priority="317" operator="greaterThan">
      <formula>0</formula>
    </cfRule>
  </conditionalFormatting>
  <conditionalFormatting sqref="F158">
    <cfRule type="expression" dxfId="279" priority="314">
      <formula>$G158&gt;0</formula>
    </cfRule>
    <cfRule type="expression" dxfId="278" priority="315">
      <formula>$G158&lt;0</formula>
    </cfRule>
  </conditionalFormatting>
  <conditionalFormatting sqref="F159">
    <cfRule type="expression" dxfId="277" priority="312">
      <formula>$G159&gt;0</formula>
    </cfRule>
    <cfRule type="expression" dxfId="276" priority="313">
      <formula>$G159&lt;0</formula>
    </cfRule>
  </conditionalFormatting>
  <conditionalFormatting sqref="F160">
    <cfRule type="expression" dxfId="275" priority="310">
      <formula>$G160&gt;0</formula>
    </cfRule>
    <cfRule type="expression" dxfId="274" priority="311">
      <formula>$G160&lt;0</formula>
    </cfRule>
  </conditionalFormatting>
  <conditionalFormatting sqref="F161">
    <cfRule type="expression" dxfId="273" priority="308">
      <formula>$G161&gt;0</formula>
    </cfRule>
    <cfRule type="expression" dxfId="272" priority="309">
      <formula>$G161&lt;0</formula>
    </cfRule>
  </conditionalFormatting>
  <conditionalFormatting sqref="G162:G163">
    <cfRule type="cellIs" dxfId="271" priority="306" operator="lessThan">
      <formula>0</formula>
    </cfRule>
    <cfRule type="cellIs" dxfId="270" priority="307" operator="greaterThan">
      <formula>0</formula>
    </cfRule>
  </conditionalFormatting>
  <conditionalFormatting sqref="F162">
    <cfRule type="expression" dxfId="269" priority="304">
      <formula>$G162&gt;0</formula>
    </cfRule>
    <cfRule type="expression" dxfId="268" priority="305">
      <formula>$G162&lt;0</formula>
    </cfRule>
  </conditionalFormatting>
  <conditionalFormatting sqref="F163">
    <cfRule type="expression" dxfId="267" priority="302">
      <formula>$G163&gt;0</formula>
    </cfRule>
    <cfRule type="expression" dxfId="266" priority="303">
      <formula>$G163&lt;0</formula>
    </cfRule>
  </conditionalFormatting>
  <conditionalFormatting sqref="G164:G167">
    <cfRule type="cellIs" dxfId="265" priority="300" operator="lessThan">
      <formula>0</formula>
    </cfRule>
    <cfRule type="cellIs" dxfId="264" priority="301" operator="greaterThan">
      <formula>0</formula>
    </cfRule>
  </conditionalFormatting>
  <conditionalFormatting sqref="F164">
    <cfRule type="expression" dxfId="263" priority="298">
      <formula>$G164&gt;0</formula>
    </cfRule>
    <cfRule type="expression" dxfId="262" priority="299">
      <formula>$G164&lt;0</formula>
    </cfRule>
  </conditionalFormatting>
  <conditionalFormatting sqref="F165">
    <cfRule type="expression" dxfId="261" priority="296">
      <formula>$G165&gt;0</formula>
    </cfRule>
    <cfRule type="expression" dxfId="260" priority="297">
      <formula>$G165&lt;0</formula>
    </cfRule>
  </conditionalFormatting>
  <conditionalFormatting sqref="F166">
    <cfRule type="expression" dxfId="259" priority="294">
      <formula>$G166&gt;0</formula>
    </cfRule>
    <cfRule type="expression" dxfId="258" priority="295">
      <formula>$G166&lt;0</formula>
    </cfRule>
  </conditionalFormatting>
  <conditionalFormatting sqref="F167">
    <cfRule type="expression" dxfId="257" priority="292">
      <formula>$G167&gt;0</formula>
    </cfRule>
    <cfRule type="expression" dxfId="256" priority="293">
      <formula>$G167&lt;0</formula>
    </cfRule>
  </conditionalFormatting>
  <conditionalFormatting sqref="G168:G169">
    <cfRule type="cellIs" dxfId="255" priority="290" operator="lessThan">
      <formula>0</formula>
    </cfRule>
    <cfRule type="cellIs" dxfId="254" priority="291" operator="greaterThan">
      <formula>0</formula>
    </cfRule>
  </conditionalFormatting>
  <conditionalFormatting sqref="F168">
    <cfRule type="expression" dxfId="253" priority="288">
      <formula>$G168&gt;0</formula>
    </cfRule>
    <cfRule type="expression" dxfId="252" priority="289">
      <formula>$G168&lt;0</formula>
    </cfRule>
  </conditionalFormatting>
  <conditionalFormatting sqref="F169">
    <cfRule type="expression" dxfId="251" priority="286">
      <formula>$G169&gt;0</formula>
    </cfRule>
    <cfRule type="expression" dxfId="250" priority="287">
      <formula>$G169&lt;0</formula>
    </cfRule>
  </conditionalFormatting>
  <conditionalFormatting sqref="G170:G173">
    <cfRule type="cellIs" dxfId="249" priority="284" operator="lessThan">
      <formula>0</formula>
    </cfRule>
    <cfRule type="cellIs" dxfId="248" priority="285" operator="greaterThan">
      <formula>0</formula>
    </cfRule>
  </conditionalFormatting>
  <conditionalFormatting sqref="F170">
    <cfRule type="expression" dxfId="247" priority="282">
      <formula>$G170&gt;0</formula>
    </cfRule>
    <cfRule type="expression" dxfId="246" priority="283">
      <formula>$G170&lt;0</formula>
    </cfRule>
  </conditionalFormatting>
  <conditionalFormatting sqref="F171">
    <cfRule type="expression" dxfId="245" priority="280">
      <formula>$G171&gt;0</formula>
    </cfRule>
    <cfRule type="expression" dxfId="244" priority="281">
      <formula>$G171&lt;0</formula>
    </cfRule>
  </conditionalFormatting>
  <conditionalFormatting sqref="F172">
    <cfRule type="expression" dxfId="243" priority="278">
      <formula>$G172&gt;0</formula>
    </cfRule>
    <cfRule type="expression" dxfId="242" priority="279">
      <formula>$G172&lt;0</formula>
    </cfRule>
  </conditionalFormatting>
  <conditionalFormatting sqref="F173">
    <cfRule type="expression" dxfId="241" priority="276">
      <formula>$G173&gt;0</formula>
    </cfRule>
    <cfRule type="expression" dxfId="240" priority="277">
      <formula>$G173&lt;0</formula>
    </cfRule>
  </conditionalFormatting>
  <conditionalFormatting sqref="G174:G175">
    <cfRule type="cellIs" dxfId="239" priority="274" operator="lessThan">
      <formula>0</formula>
    </cfRule>
    <cfRule type="cellIs" dxfId="238" priority="275" operator="greaterThan">
      <formula>0</formula>
    </cfRule>
  </conditionalFormatting>
  <conditionalFormatting sqref="F174">
    <cfRule type="expression" dxfId="237" priority="272">
      <formula>$G174&gt;0</formula>
    </cfRule>
    <cfRule type="expression" dxfId="236" priority="273">
      <formula>$G174&lt;0</formula>
    </cfRule>
  </conditionalFormatting>
  <conditionalFormatting sqref="F175">
    <cfRule type="expression" dxfId="235" priority="270">
      <formula>$G175&gt;0</formula>
    </cfRule>
    <cfRule type="expression" dxfId="234" priority="271">
      <formula>$G175&lt;0</formula>
    </cfRule>
  </conditionalFormatting>
  <conditionalFormatting sqref="G176:G179">
    <cfRule type="cellIs" dxfId="233" priority="268" operator="lessThan">
      <formula>0</formula>
    </cfRule>
    <cfRule type="cellIs" dxfId="232" priority="269" operator="greaterThan">
      <formula>0</formula>
    </cfRule>
  </conditionalFormatting>
  <conditionalFormatting sqref="F176">
    <cfRule type="expression" dxfId="231" priority="266">
      <formula>$G176&gt;0</formula>
    </cfRule>
    <cfRule type="expression" dxfId="230" priority="267">
      <formula>$G176&lt;0</formula>
    </cfRule>
  </conditionalFormatting>
  <conditionalFormatting sqref="F177">
    <cfRule type="expression" dxfId="229" priority="264">
      <formula>$G177&gt;0</formula>
    </cfRule>
    <cfRule type="expression" dxfId="228" priority="265">
      <formula>$G177&lt;0</formula>
    </cfRule>
  </conditionalFormatting>
  <conditionalFormatting sqref="F178">
    <cfRule type="expression" dxfId="227" priority="262">
      <formula>$G178&gt;0</formula>
    </cfRule>
    <cfRule type="expression" dxfId="226" priority="263">
      <formula>$G178&lt;0</formula>
    </cfRule>
  </conditionalFormatting>
  <conditionalFormatting sqref="F179">
    <cfRule type="expression" dxfId="225" priority="260">
      <formula>$G179&gt;0</formula>
    </cfRule>
    <cfRule type="expression" dxfId="224" priority="261">
      <formula>$G179&lt;0</formula>
    </cfRule>
  </conditionalFormatting>
  <conditionalFormatting sqref="G180:G181">
    <cfRule type="cellIs" dxfId="223" priority="258" operator="lessThan">
      <formula>0</formula>
    </cfRule>
    <cfRule type="cellIs" dxfId="222" priority="259" operator="greaterThan">
      <formula>0</formula>
    </cfRule>
  </conditionalFormatting>
  <conditionalFormatting sqref="F180">
    <cfRule type="expression" dxfId="221" priority="256">
      <formula>$G180&gt;0</formula>
    </cfRule>
    <cfRule type="expression" dxfId="220" priority="257">
      <formula>$G180&lt;0</formula>
    </cfRule>
  </conditionalFormatting>
  <conditionalFormatting sqref="F181">
    <cfRule type="expression" dxfId="219" priority="254">
      <formula>$G181&gt;0</formula>
    </cfRule>
    <cfRule type="expression" dxfId="218" priority="255">
      <formula>$G181&lt;0</formula>
    </cfRule>
  </conditionalFormatting>
  <conditionalFormatting sqref="G182:G185">
    <cfRule type="cellIs" dxfId="217" priority="252" operator="lessThan">
      <formula>0</formula>
    </cfRule>
    <cfRule type="cellIs" dxfId="216" priority="253" operator="greaterThan">
      <formula>0</formula>
    </cfRule>
  </conditionalFormatting>
  <conditionalFormatting sqref="F182">
    <cfRule type="expression" dxfId="215" priority="250">
      <formula>$G182&gt;0</formula>
    </cfRule>
    <cfRule type="expression" dxfId="214" priority="251">
      <formula>$G182&lt;0</formula>
    </cfRule>
  </conditionalFormatting>
  <conditionalFormatting sqref="F183">
    <cfRule type="expression" dxfId="213" priority="248">
      <formula>$G183&gt;0</formula>
    </cfRule>
    <cfRule type="expression" dxfId="212" priority="249">
      <formula>$G183&lt;0</formula>
    </cfRule>
  </conditionalFormatting>
  <conditionalFormatting sqref="F184">
    <cfRule type="expression" dxfId="211" priority="246">
      <formula>$G184&gt;0</formula>
    </cfRule>
    <cfRule type="expression" dxfId="210" priority="247">
      <formula>$G184&lt;0</formula>
    </cfRule>
  </conditionalFormatting>
  <conditionalFormatting sqref="F185">
    <cfRule type="expression" dxfId="209" priority="244">
      <formula>$G185&gt;0</formula>
    </cfRule>
    <cfRule type="expression" dxfId="208" priority="245">
      <formula>$G185&lt;0</formula>
    </cfRule>
  </conditionalFormatting>
  <conditionalFormatting sqref="G186:G187">
    <cfRule type="cellIs" dxfId="207" priority="242" operator="lessThan">
      <formula>0</formula>
    </cfRule>
    <cfRule type="cellIs" dxfId="206" priority="243" operator="greaterThan">
      <formula>0</formula>
    </cfRule>
  </conditionalFormatting>
  <conditionalFormatting sqref="F186">
    <cfRule type="expression" dxfId="205" priority="240">
      <formula>$G186&gt;0</formula>
    </cfRule>
    <cfRule type="expression" dxfId="204" priority="241">
      <formula>$G186&lt;0</formula>
    </cfRule>
  </conditionalFormatting>
  <conditionalFormatting sqref="F187">
    <cfRule type="expression" dxfId="203" priority="238">
      <formula>$G187&gt;0</formula>
    </cfRule>
    <cfRule type="expression" dxfId="202" priority="239">
      <formula>$G187&lt;0</formula>
    </cfRule>
  </conditionalFormatting>
  <conditionalFormatting sqref="G188:G191">
    <cfRule type="cellIs" dxfId="201" priority="236" operator="lessThan">
      <formula>0</formula>
    </cfRule>
    <cfRule type="cellIs" dxfId="200" priority="237" operator="greaterThan">
      <formula>0</formula>
    </cfRule>
  </conditionalFormatting>
  <conditionalFormatting sqref="F188">
    <cfRule type="expression" dxfId="199" priority="234">
      <formula>$G188&gt;0</formula>
    </cfRule>
    <cfRule type="expression" dxfId="198" priority="235">
      <formula>$G188&lt;0</formula>
    </cfRule>
  </conditionalFormatting>
  <conditionalFormatting sqref="F189">
    <cfRule type="expression" dxfId="197" priority="232">
      <formula>$G189&gt;0</formula>
    </cfRule>
    <cfRule type="expression" dxfId="196" priority="233">
      <formula>$G189&lt;0</formula>
    </cfRule>
  </conditionalFormatting>
  <conditionalFormatting sqref="F190">
    <cfRule type="expression" dxfId="195" priority="230">
      <formula>$G190&gt;0</formula>
    </cfRule>
    <cfRule type="expression" dxfId="194" priority="231">
      <formula>$G190&lt;0</formula>
    </cfRule>
  </conditionalFormatting>
  <conditionalFormatting sqref="F191">
    <cfRule type="expression" dxfId="193" priority="228">
      <formula>$G191&gt;0</formula>
    </cfRule>
    <cfRule type="expression" dxfId="192" priority="229">
      <formula>$G191&lt;0</formula>
    </cfRule>
  </conditionalFormatting>
  <conditionalFormatting sqref="G192:G193">
    <cfRule type="cellIs" dxfId="191" priority="226" operator="lessThan">
      <formula>0</formula>
    </cfRule>
    <cfRule type="cellIs" dxfId="190" priority="227" operator="greaterThan">
      <formula>0</formula>
    </cfRule>
  </conditionalFormatting>
  <conditionalFormatting sqref="F192">
    <cfRule type="expression" dxfId="189" priority="224">
      <formula>$G192&gt;0</formula>
    </cfRule>
    <cfRule type="expression" dxfId="188" priority="225">
      <formula>$G192&lt;0</formula>
    </cfRule>
  </conditionalFormatting>
  <conditionalFormatting sqref="F193">
    <cfRule type="expression" dxfId="187" priority="222">
      <formula>$G193&gt;0</formula>
    </cfRule>
    <cfRule type="expression" dxfId="186" priority="223">
      <formula>$G193&lt;0</formula>
    </cfRule>
  </conditionalFormatting>
  <conditionalFormatting sqref="G194:G197">
    <cfRule type="cellIs" dxfId="185" priority="220" operator="lessThan">
      <formula>0</formula>
    </cfRule>
    <cfRule type="cellIs" dxfId="184" priority="221" operator="greaterThan">
      <formula>0</formula>
    </cfRule>
  </conditionalFormatting>
  <conditionalFormatting sqref="F194">
    <cfRule type="expression" dxfId="183" priority="218">
      <formula>$G194&gt;0</formula>
    </cfRule>
    <cfRule type="expression" dxfId="182" priority="219">
      <formula>$G194&lt;0</formula>
    </cfRule>
  </conditionalFormatting>
  <conditionalFormatting sqref="F195">
    <cfRule type="expression" dxfId="181" priority="216">
      <formula>$G195&gt;0</formula>
    </cfRule>
    <cfRule type="expression" dxfId="180" priority="217">
      <formula>$G195&lt;0</formula>
    </cfRule>
  </conditionalFormatting>
  <conditionalFormatting sqref="F196">
    <cfRule type="expression" dxfId="179" priority="214">
      <formula>$G196&gt;0</formula>
    </cfRule>
    <cfRule type="expression" dxfId="178" priority="215">
      <formula>$G196&lt;0</formula>
    </cfRule>
  </conditionalFormatting>
  <conditionalFormatting sqref="F197">
    <cfRule type="expression" dxfId="177" priority="212">
      <formula>$G197&gt;0</formula>
    </cfRule>
    <cfRule type="expression" dxfId="176" priority="213">
      <formula>$G197&lt;0</formula>
    </cfRule>
  </conditionalFormatting>
  <conditionalFormatting sqref="G198:G199">
    <cfRule type="cellIs" dxfId="175" priority="210" operator="lessThan">
      <formula>0</formula>
    </cfRule>
    <cfRule type="cellIs" dxfId="174" priority="211" operator="greaterThan">
      <formula>0</formula>
    </cfRule>
  </conditionalFormatting>
  <conditionalFormatting sqref="F198">
    <cfRule type="expression" dxfId="173" priority="208">
      <formula>$G198&gt;0</formula>
    </cfRule>
    <cfRule type="expression" dxfId="172" priority="209">
      <formula>$G198&lt;0</formula>
    </cfRule>
  </conditionalFormatting>
  <conditionalFormatting sqref="F199">
    <cfRule type="expression" dxfId="171" priority="206">
      <formula>$G199&gt;0</formula>
    </cfRule>
    <cfRule type="expression" dxfId="170" priority="207">
      <formula>$G199&lt;0</formula>
    </cfRule>
  </conditionalFormatting>
  <conditionalFormatting sqref="A32">
    <cfRule type="expression" dxfId="169" priority="203">
      <formula>V32&lt;&gt;""</formula>
    </cfRule>
    <cfRule type="expression" dxfId="168" priority="204">
      <formula>D32&lt;F32</formula>
    </cfRule>
    <cfRule type="expression" dxfId="167" priority="205">
      <formula>C32&gt;F32</formula>
    </cfRule>
  </conditionalFormatting>
  <conditionalFormatting sqref="A33">
    <cfRule type="expression" dxfId="166" priority="200">
      <formula>V33&lt;&gt;""</formula>
    </cfRule>
    <cfRule type="expression" dxfId="165" priority="201">
      <formula>D33&lt;F33</formula>
    </cfRule>
    <cfRule type="expression" dxfId="164" priority="202">
      <formula>C33&gt;F33</formula>
    </cfRule>
  </conditionalFormatting>
  <conditionalFormatting sqref="A34">
    <cfRule type="expression" dxfId="163" priority="197">
      <formula>V34&lt;&gt;""</formula>
    </cfRule>
    <cfRule type="expression" dxfId="162" priority="198">
      <formula>D34&lt;F34</formula>
    </cfRule>
    <cfRule type="expression" dxfId="161" priority="199">
      <formula>C34&gt;F34</formula>
    </cfRule>
  </conditionalFormatting>
  <conditionalFormatting sqref="A35">
    <cfRule type="expression" dxfId="160" priority="194">
      <formula>V35&lt;&gt;""</formula>
    </cfRule>
    <cfRule type="expression" dxfId="159" priority="195">
      <formula>D35&lt;F35</formula>
    </cfRule>
    <cfRule type="expression" dxfId="158" priority="196">
      <formula>C35&gt;F35</formula>
    </cfRule>
  </conditionalFormatting>
  <conditionalFormatting sqref="A36">
    <cfRule type="expression" dxfId="157" priority="191">
      <formula>V36&lt;&gt;""</formula>
    </cfRule>
    <cfRule type="expression" dxfId="156" priority="192">
      <formula>D36&lt;F36</formula>
    </cfRule>
    <cfRule type="expression" dxfId="155" priority="193">
      <formula>C36&gt;F36</formula>
    </cfRule>
  </conditionalFormatting>
  <conditionalFormatting sqref="A37">
    <cfRule type="expression" dxfId="154" priority="188">
      <formula>V37&lt;&gt;""</formula>
    </cfRule>
    <cfRule type="expression" dxfId="153" priority="189">
      <formula>D37&lt;F37</formula>
    </cfRule>
    <cfRule type="expression" dxfId="152" priority="190">
      <formula>C37&gt;F37</formula>
    </cfRule>
  </conditionalFormatting>
  <conditionalFormatting sqref="A38">
    <cfRule type="expression" dxfId="151" priority="185">
      <formula>V38&lt;&gt;""</formula>
    </cfRule>
    <cfRule type="expression" dxfId="150" priority="186">
      <formula>D38&lt;F38</formula>
    </cfRule>
    <cfRule type="expression" dxfId="149" priority="187">
      <formula>C38&gt;F38</formula>
    </cfRule>
  </conditionalFormatting>
  <conditionalFormatting sqref="A39">
    <cfRule type="expression" dxfId="148" priority="182">
      <formula>V39&lt;&gt;""</formula>
    </cfRule>
    <cfRule type="expression" dxfId="147" priority="183">
      <formula>D39&lt;F39</formula>
    </cfRule>
    <cfRule type="expression" dxfId="146" priority="184">
      <formula>C39&gt;F39</formula>
    </cfRule>
  </conditionalFormatting>
  <conditionalFormatting sqref="A40">
    <cfRule type="expression" dxfId="145" priority="179">
      <formula>V40&lt;&gt;""</formula>
    </cfRule>
    <cfRule type="expression" dxfId="144" priority="180">
      <formula>D40&lt;F40</formula>
    </cfRule>
    <cfRule type="expression" dxfId="143" priority="181">
      <formula>C40&gt;F40</formula>
    </cfRule>
  </conditionalFormatting>
  <conditionalFormatting sqref="A41">
    <cfRule type="expression" dxfId="142" priority="176">
      <formula>V41&lt;&gt;""</formula>
    </cfRule>
    <cfRule type="expression" dxfId="141" priority="177">
      <formula>D41&lt;F41</formula>
    </cfRule>
    <cfRule type="expression" dxfId="140" priority="178">
      <formula>C41&gt;F41</formula>
    </cfRule>
  </conditionalFormatting>
  <conditionalFormatting sqref="A42">
    <cfRule type="expression" dxfId="139" priority="173">
      <formula>V42&lt;&gt;""</formula>
    </cfRule>
    <cfRule type="expression" dxfId="138" priority="174">
      <formula>D42&lt;F42</formula>
    </cfRule>
    <cfRule type="expression" dxfId="137" priority="175">
      <formula>C42&gt;F42</formula>
    </cfRule>
  </conditionalFormatting>
  <conditionalFormatting sqref="A43">
    <cfRule type="expression" dxfId="136" priority="170">
      <formula>V43&lt;&gt;""</formula>
    </cfRule>
    <cfRule type="expression" dxfId="135" priority="171">
      <formula>D43&lt;F43</formula>
    </cfRule>
    <cfRule type="expression" dxfId="134" priority="172">
      <formula>C43&gt;F43</formula>
    </cfRule>
  </conditionalFormatting>
  <conditionalFormatting sqref="A44">
    <cfRule type="expression" dxfId="133" priority="167">
      <formula>V44&lt;&gt;""</formula>
    </cfRule>
    <cfRule type="expression" dxfId="132" priority="168">
      <formula>D44&lt;F44</formula>
    </cfRule>
    <cfRule type="expression" dxfId="131" priority="169">
      <formula>C44&gt;F44</formula>
    </cfRule>
  </conditionalFormatting>
  <conditionalFormatting sqref="A45">
    <cfRule type="expression" dxfId="130" priority="164">
      <formula>V45&lt;&gt;""</formula>
    </cfRule>
    <cfRule type="expression" dxfId="129" priority="165">
      <formula>D45&lt;F45</formula>
    </cfRule>
    <cfRule type="expression" dxfId="128" priority="166">
      <formula>C45&gt;F45</formula>
    </cfRule>
  </conditionalFormatting>
  <conditionalFormatting sqref="A46">
    <cfRule type="expression" dxfId="127" priority="161">
      <formula>V46&lt;&gt;""</formula>
    </cfRule>
    <cfRule type="expression" dxfId="126" priority="162">
      <formula>D46&lt;F46</formula>
    </cfRule>
    <cfRule type="expression" dxfId="125" priority="163">
      <formula>C46&gt;F46</formula>
    </cfRule>
  </conditionalFormatting>
  <conditionalFormatting sqref="A47">
    <cfRule type="expression" dxfId="124" priority="158">
      <formula>V47&lt;&gt;""</formula>
    </cfRule>
    <cfRule type="expression" dxfId="123" priority="159">
      <formula>D47&lt;F47</formula>
    </cfRule>
    <cfRule type="expression" dxfId="122" priority="160">
      <formula>C47&gt;F47</formula>
    </cfRule>
  </conditionalFormatting>
  <conditionalFormatting sqref="A48">
    <cfRule type="expression" dxfId="121" priority="155">
      <formula>V48&lt;&gt;""</formula>
    </cfRule>
    <cfRule type="expression" dxfId="120" priority="156">
      <formula>D48&lt;F48</formula>
    </cfRule>
    <cfRule type="expression" dxfId="119" priority="157">
      <formula>C48&gt;F48</formula>
    </cfRule>
  </conditionalFormatting>
  <conditionalFormatting sqref="A49">
    <cfRule type="expression" dxfId="118" priority="152">
      <formula>V49&lt;&gt;""</formula>
    </cfRule>
    <cfRule type="expression" dxfId="117" priority="153">
      <formula>D49&lt;F49</formula>
    </cfRule>
    <cfRule type="expression" dxfId="116" priority="154">
      <formula>C49&gt;F49</formula>
    </cfRule>
  </conditionalFormatting>
  <conditionalFormatting sqref="A31">
    <cfRule type="expression" dxfId="115" priority="119">
      <formula>V31&lt;&gt;""</formula>
    </cfRule>
    <cfRule type="expression" dxfId="114" priority="120">
      <formula>D31&lt;F31</formula>
    </cfRule>
    <cfRule type="expression" dxfId="113" priority="121">
      <formula>C31&gt;F31</formula>
    </cfRule>
  </conditionalFormatting>
  <conditionalFormatting sqref="M30:M39"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112" priority="111">
      <formula>D28&lt;F28</formula>
    </cfRule>
    <cfRule type="expression" dxfId="111" priority="112">
      <formula>C28&gt;F28</formula>
    </cfRule>
  </conditionalFormatting>
  <conditionalFormatting sqref="V58:V59">
    <cfRule type="cellIs" dxfId="110" priority="109" operator="lessThan">
      <formula>0</formula>
    </cfRule>
    <cfRule type="cellIs" dxfId="109" priority="110" operator="equal">
      <formula>0</formula>
    </cfRule>
  </conditionalFormatting>
  <conditionalFormatting sqref="Z28">
    <cfRule type="cellIs" dxfId="108" priority="108" operator="equal">
      <formula>0</formula>
    </cfRule>
  </conditionalFormatting>
  <conditionalFormatting sqref="Z28">
    <cfRule type="cellIs" dxfId="107" priority="107" operator="greaterThan">
      <formula>0</formula>
    </cfRule>
  </conditionalFormatting>
  <conditionalFormatting sqref="Y62 Y68 Y74 Y80 Y86 Y92 Y98 Y104 Y110 Y116 Y122 Y128 Y134 Y140 Y146 Y152 Y158 Y164 Y170 Y176 Y182 Y188 Y194">
    <cfRule type="cellIs" dxfId="106" priority="21795" operator="lessThanOrEqual">
      <formula>0</formula>
    </cfRule>
    <cfRule type="expression" dxfId="105" priority="21796">
      <formula>(C63)-(D62)&gt;(C63/100)*(1+$AI$1*$AJ$1)</formula>
    </cfRule>
  </conditionalFormatting>
  <conditionalFormatting sqref="Y60">
    <cfRule type="expression" dxfId="104" priority="21841">
      <formula>(C61)-(D60)&gt;(C61/100)*(1+$AI$1*$AJ$1)</formula>
    </cfRule>
    <cfRule type="cellIs" dxfId="103" priority="21842" operator="lessThanOrEqual">
      <formula>0</formula>
    </cfRule>
  </conditionalFormatting>
  <conditionalFormatting sqref="Z40">
    <cfRule type="cellIs" dxfId="102" priority="102" operator="equal">
      <formula>0</formula>
    </cfRule>
  </conditionalFormatting>
  <conditionalFormatting sqref="Z40">
    <cfRule type="expression" dxfId="101" priority="101">
      <formula>$V40&lt;&gt;""</formula>
    </cfRule>
  </conditionalFormatting>
  <conditionalFormatting sqref="AA40">
    <cfRule type="expression" dxfId="100" priority="100">
      <formula>$V40&lt;&gt;""</formula>
    </cfRule>
  </conditionalFormatting>
  <conditionalFormatting sqref="Z41">
    <cfRule type="cellIs" dxfId="99" priority="99" operator="equal">
      <formula>0</formula>
    </cfRule>
  </conditionalFormatting>
  <conditionalFormatting sqref="Z41">
    <cfRule type="expression" dxfId="98" priority="98">
      <formula>$V41&lt;&gt;""</formula>
    </cfRule>
  </conditionalFormatting>
  <conditionalFormatting sqref="AA41">
    <cfRule type="expression" dxfId="97" priority="97">
      <formula>$V41&lt;&gt;""</formula>
    </cfRule>
  </conditionalFormatting>
  <conditionalFormatting sqref="Z42">
    <cfRule type="cellIs" dxfId="96" priority="96" operator="equal">
      <formula>0</formula>
    </cfRule>
  </conditionalFormatting>
  <conditionalFormatting sqref="Z42">
    <cfRule type="expression" dxfId="95" priority="95">
      <formula>$V42&lt;&gt;""</formula>
    </cfRule>
  </conditionalFormatting>
  <conditionalFormatting sqref="AA42">
    <cfRule type="expression" dxfId="94" priority="94">
      <formula>$V42&lt;&gt;""</formula>
    </cfRule>
  </conditionalFormatting>
  <conditionalFormatting sqref="Z43">
    <cfRule type="cellIs" dxfId="93" priority="93" operator="equal">
      <formula>0</formula>
    </cfRule>
  </conditionalFormatting>
  <conditionalFormatting sqref="Z43">
    <cfRule type="expression" dxfId="92" priority="92">
      <formula>$V43&lt;&gt;""</formula>
    </cfRule>
  </conditionalFormatting>
  <conditionalFormatting sqref="AA43">
    <cfRule type="expression" dxfId="91" priority="91">
      <formula>$V43&lt;&gt;""</formula>
    </cfRule>
  </conditionalFormatting>
  <conditionalFormatting sqref="Z44">
    <cfRule type="cellIs" dxfId="90" priority="90" operator="equal">
      <formula>0</formula>
    </cfRule>
  </conditionalFormatting>
  <conditionalFormatting sqref="Z44">
    <cfRule type="expression" dxfId="89" priority="89">
      <formula>$V44&lt;&gt;""</formula>
    </cfRule>
  </conditionalFormatting>
  <conditionalFormatting sqref="AA44">
    <cfRule type="expression" dxfId="88" priority="88">
      <formula>$V44&lt;&gt;""</formula>
    </cfRule>
  </conditionalFormatting>
  <conditionalFormatting sqref="Z45">
    <cfRule type="cellIs" dxfId="87" priority="87" operator="equal">
      <formula>0</formula>
    </cfRule>
  </conditionalFormatting>
  <conditionalFormatting sqref="Z45">
    <cfRule type="expression" dxfId="86" priority="86">
      <formula>$V45&lt;&gt;""</formula>
    </cfRule>
  </conditionalFormatting>
  <conditionalFormatting sqref="AA45">
    <cfRule type="expression" dxfId="85" priority="85">
      <formula>$V45&lt;&gt;""</formula>
    </cfRule>
  </conditionalFormatting>
  <conditionalFormatting sqref="Z46">
    <cfRule type="cellIs" dxfId="84" priority="84" operator="equal">
      <formula>0</formula>
    </cfRule>
  </conditionalFormatting>
  <conditionalFormatting sqref="Z46">
    <cfRule type="expression" dxfId="83" priority="83">
      <formula>$V46&lt;&gt;""</formula>
    </cfRule>
  </conditionalFormatting>
  <conditionalFormatting sqref="AA46">
    <cfRule type="expression" dxfId="82" priority="82">
      <formula>$V46&lt;&gt;""</formula>
    </cfRule>
  </conditionalFormatting>
  <conditionalFormatting sqref="Z47">
    <cfRule type="cellIs" dxfId="81" priority="81" operator="equal">
      <formula>0</formula>
    </cfRule>
  </conditionalFormatting>
  <conditionalFormatting sqref="Z47">
    <cfRule type="expression" dxfId="80" priority="80">
      <formula>$V47&lt;&gt;""</formula>
    </cfRule>
  </conditionalFormatting>
  <conditionalFormatting sqref="AA47">
    <cfRule type="expression" dxfId="79" priority="79">
      <formula>$V47&lt;&gt;""</formula>
    </cfRule>
  </conditionalFormatting>
  <conditionalFormatting sqref="Z48">
    <cfRule type="cellIs" dxfId="78" priority="78" operator="equal">
      <formula>0</formula>
    </cfRule>
  </conditionalFormatting>
  <conditionalFormatting sqref="Z48">
    <cfRule type="expression" dxfId="77" priority="77">
      <formula>$V48&lt;&gt;""</formula>
    </cfRule>
  </conditionalFormatting>
  <conditionalFormatting sqref="AA48">
    <cfRule type="expression" dxfId="76" priority="76">
      <formula>$V48&lt;&gt;""</formula>
    </cfRule>
  </conditionalFormatting>
  <conditionalFormatting sqref="Z49">
    <cfRule type="cellIs" dxfId="75" priority="75" operator="equal">
      <formula>0</formula>
    </cfRule>
  </conditionalFormatting>
  <conditionalFormatting sqref="Z49">
    <cfRule type="expression" dxfId="74" priority="74">
      <formula>$V49&lt;&gt;""</formula>
    </cfRule>
  </conditionalFormatting>
  <conditionalFormatting sqref="AA49">
    <cfRule type="expression" dxfId="73" priority="73">
      <formula>$V49&lt;&gt;""</formula>
    </cfRule>
  </conditionalFormatting>
  <conditionalFormatting sqref="Z50">
    <cfRule type="cellIs" dxfId="72" priority="72" operator="equal">
      <formula>0</formula>
    </cfRule>
  </conditionalFormatting>
  <conditionalFormatting sqref="Z50">
    <cfRule type="expression" dxfId="71" priority="71">
      <formula>$V50&lt;&gt;""</formula>
    </cfRule>
  </conditionalFormatting>
  <conditionalFormatting sqref="AA50">
    <cfRule type="expression" dxfId="70" priority="70">
      <formula>$V50&lt;&gt;""</formula>
    </cfRule>
  </conditionalFormatting>
  <conditionalFormatting sqref="Z51">
    <cfRule type="cellIs" dxfId="69" priority="69" operator="equal">
      <formula>0</formula>
    </cfRule>
  </conditionalFormatting>
  <conditionalFormatting sqref="Z51">
    <cfRule type="expression" dxfId="68" priority="68">
      <formula>$V51&lt;&gt;""</formula>
    </cfRule>
  </conditionalFormatting>
  <conditionalFormatting sqref="AA51">
    <cfRule type="expression" dxfId="67" priority="67">
      <formula>$V51&lt;&gt;""</formula>
    </cfRule>
  </conditionalFormatting>
  <conditionalFormatting sqref="Z52">
    <cfRule type="cellIs" dxfId="66" priority="66" operator="equal">
      <formula>0</formula>
    </cfRule>
  </conditionalFormatting>
  <conditionalFormatting sqref="Z52">
    <cfRule type="expression" dxfId="65" priority="65">
      <formula>$V52&lt;&gt;""</formula>
    </cfRule>
  </conditionalFormatting>
  <conditionalFormatting sqref="AA52">
    <cfRule type="expression" dxfId="64" priority="64">
      <formula>$V52&lt;&gt;""</formula>
    </cfRule>
  </conditionalFormatting>
  <conditionalFormatting sqref="Z53">
    <cfRule type="cellIs" dxfId="63" priority="63" operator="equal">
      <formula>0</formula>
    </cfRule>
  </conditionalFormatting>
  <conditionalFormatting sqref="Z53">
    <cfRule type="expression" dxfId="62" priority="62">
      <formula>$V53&lt;&gt;""</formula>
    </cfRule>
  </conditionalFormatting>
  <conditionalFormatting sqref="AA53">
    <cfRule type="expression" dxfId="61" priority="61">
      <formula>$V53&lt;&gt;""</formula>
    </cfRule>
  </conditionalFormatting>
  <conditionalFormatting sqref="Z54">
    <cfRule type="cellIs" dxfId="60" priority="60" operator="equal">
      <formula>0</formula>
    </cfRule>
  </conditionalFormatting>
  <conditionalFormatting sqref="Z54">
    <cfRule type="expression" dxfId="59" priority="59">
      <formula>$V54&lt;&gt;""</formula>
    </cfRule>
  </conditionalFormatting>
  <conditionalFormatting sqref="AA54">
    <cfRule type="expression" dxfId="58" priority="58">
      <formula>$V54&lt;&gt;""</formula>
    </cfRule>
  </conditionalFormatting>
  <conditionalFormatting sqref="Z55">
    <cfRule type="cellIs" dxfId="57" priority="57" operator="equal">
      <formula>0</formula>
    </cfRule>
  </conditionalFormatting>
  <conditionalFormatting sqref="Z55">
    <cfRule type="expression" dxfId="56" priority="56">
      <formula>$V55&lt;&gt;""</formula>
    </cfRule>
  </conditionalFormatting>
  <conditionalFormatting sqref="AA55">
    <cfRule type="expression" dxfId="55" priority="55">
      <formula>$V55&lt;&gt;""</formula>
    </cfRule>
  </conditionalFormatting>
  <conditionalFormatting sqref="Z56">
    <cfRule type="cellIs" dxfId="54" priority="54" operator="equal">
      <formula>0</formula>
    </cfRule>
  </conditionalFormatting>
  <conditionalFormatting sqref="Z56">
    <cfRule type="expression" dxfId="53" priority="53">
      <formula>$V56&lt;&gt;""</formula>
    </cfRule>
  </conditionalFormatting>
  <conditionalFormatting sqref="AA56">
    <cfRule type="expression" dxfId="52" priority="52">
      <formula>$V56&lt;&gt;""</formula>
    </cfRule>
  </conditionalFormatting>
  <conditionalFormatting sqref="Z57">
    <cfRule type="cellIs" dxfId="51" priority="51" operator="equal">
      <formula>0</formula>
    </cfRule>
  </conditionalFormatting>
  <conditionalFormatting sqref="Z57">
    <cfRule type="expression" dxfId="50" priority="50">
      <formula>$V57&lt;&gt;""</formula>
    </cfRule>
  </conditionalFormatting>
  <conditionalFormatting sqref="AA57">
    <cfRule type="expression" dxfId="49" priority="49">
      <formula>$V57&lt;&gt;""</formula>
    </cfRule>
  </conditionalFormatting>
  <conditionalFormatting sqref="Z58">
    <cfRule type="cellIs" dxfId="48" priority="48" operator="equal">
      <formula>0</formula>
    </cfRule>
  </conditionalFormatting>
  <conditionalFormatting sqref="Z58">
    <cfRule type="expression" dxfId="47" priority="47">
      <formula>$V58&lt;&gt;""</formula>
    </cfRule>
  </conditionalFormatting>
  <conditionalFormatting sqref="AA58">
    <cfRule type="expression" dxfId="46" priority="46">
      <formula>$V58&lt;&gt;""</formula>
    </cfRule>
  </conditionalFormatting>
  <conditionalFormatting sqref="Z59">
    <cfRule type="cellIs" dxfId="45" priority="45" operator="equal">
      <formula>0</formula>
    </cfRule>
  </conditionalFormatting>
  <conditionalFormatting sqref="Z59">
    <cfRule type="expression" dxfId="44" priority="44">
      <formula>$V59&lt;&gt;""</formula>
    </cfRule>
  </conditionalFormatting>
  <conditionalFormatting sqref="AA59">
    <cfRule type="expression" dxfId="43" priority="43">
      <formula>$V59&lt;&gt;""</formula>
    </cfRule>
  </conditionalFormatting>
  <conditionalFormatting sqref="Z30">
    <cfRule type="cellIs" dxfId="42" priority="42" operator="equal">
      <formula>0</formula>
    </cfRule>
  </conditionalFormatting>
  <conditionalFormatting sqref="Z30">
    <cfRule type="expression" dxfId="41" priority="41">
      <formula>$V30&lt;&gt;""</formula>
    </cfRule>
  </conditionalFormatting>
  <conditionalFormatting sqref="AA30">
    <cfRule type="expression" dxfId="40" priority="40">
      <formula>$V30&lt;&gt;""</formula>
    </cfRule>
  </conditionalFormatting>
  <conditionalFormatting sqref="Z31">
    <cfRule type="cellIs" dxfId="39" priority="39" operator="equal">
      <formula>0</formula>
    </cfRule>
  </conditionalFormatting>
  <conditionalFormatting sqref="Z31">
    <cfRule type="expression" dxfId="38" priority="38">
      <formula>$V31&lt;&gt;""</formula>
    </cfRule>
  </conditionalFormatting>
  <conditionalFormatting sqref="AA31">
    <cfRule type="expression" dxfId="37" priority="37">
      <formula>$V31&lt;&gt;""</formula>
    </cfRule>
  </conditionalFormatting>
  <conditionalFormatting sqref="Z32">
    <cfRule type="cellIs" dxfId="36" priority="36" operator="equal">
      <formula>0</formula>
    </cfRule>
  </conditionalFormatting>
  <conditionalFormatting sqref="Z32">
    <cfRule type="expression" dxfId="35" priority="35">
      <formula>$V32&lt;&gt;""</formula>
    </cfRule>
  </conditionalFormatting>
  <conditionalFormatting sqref="AA32">
    <cfRule type="expression" dxfId="34" priority="34">
      <formula>$V32&lt;&gt;""</formula>
    </cfRule>
  </conditionalFormatting>
  <conditionalFormatting sqref="Z33">
    <cfRule type="cellIs" dxfId="33" priority="33" operator="equal">
      <formula>0</formula>
    </cfRule>
  </conditionalFormatting>
  <conditionalFormatting sqref="Z33">
    <cfRule type="expression" dxfId="32" priority="32">
      <formula>$V33&lt;&gt;""</formula>
    </cfRule>
  </conditionalFormatting>
  <conditionalFormatting sqref="AA33">
    <cfRule type="expression" dxfId="31" priority="31">
      <formula>$V33&lt;&gt;""</formula>
    </cfRule>
  </conditionalFormatting>
  <conditionalFormatting sqref="Z34">
    <cfRule type="cellIs" dxfId="30" priority="30" operator="equal">
      <formula>0</formula>
    </cfRule>
  </conditionalFormatting>
  <conditionalFormatting sqref="Z34">
    <cfRule type="expression" dxfId="29" priority="29">
      <formula>$V34&lt;&gt;""</formula>
    </cfRule>
  </conditionalFormatting>
  <conditionalFormatting sqref="AA34">
    <cfRule type="expression" dxfId="28" priority="28">
      <formula>$V34&lt;&gt;""</formula>
    </cfRule>
  </conditionalFormatting>
  <conditionalFormatting sqref="Z35">
    <cfRule type="cellIs" dxfId="27" priority="27" operator="equal">
      <formula>0</formula>
    </cfRule>
  </conditionalFormatting>
  <conditionalFormatting sqref="Z35">
    <cfRule type="expression" dxfId="26" priority="26">
      <formula>$V35&lt;&gt;""</formula>
    </cfRule>
  </conditionalFormatting>
  <conditionalFormatting sqref="AA35">
    <cfRule type="expression" dxfId="25" priority="25">
      <formula>$V35&lt;&gt;""</formula>
    </cfRule>
  </conditionalFormatting>
  <conditionalFormatting sqref="Z36">
    <cfRule type="cellIs" dxfId="24" priority="24" operator="equal">
      <formula>0</formula>
    </cfRule>
  </conditionalFormatting>
  <conditionalFormatting sqref="Z36">
    <cfRule type="expression" dxfId="23" priority="23">
      <formula>$V36&lt;&gt;""</formula>
    </cfRule>
  </conditionalFormatting>
  <conditionalFormatting sqref="AA36">
    <cfRule type="expression" dxfId="22" priority="22">
      <formula>$V36&lt;&gt;""</formula>
    </cfRule>
  </conditionalFormatting>
  <conditionalFormatting sqref="Z37">
    <cfRule type="cellIs" dxfId="21" priority="21" operator="equal">
      <formula>0</formula>
    </cfRule>
  </conditionalFormatting>
  <conditionalFormatting sqref="Z37">
    <cfRule type="expression" dxfId="20" priority="20">
      <formula>$V37&lt;&gt;""</formula>
    </cfRule>
  </conditionalFormatting>
  <conditionalFormatting sqref="AA37">
    <cfRule type="expression" dxfId="19" priority="19">
      <formula>$V37&lt;&gt;""</formula>
    </cfRule>
  </conditionalFormatting>
  <conditionalFormatting sqref="Z38">
    <cfRule type="cellIs" dxfId="18" priority="18" operator="equal">
      <formula>0</formula>
    </cfRule>
  </conditionalFormatting>
  <conditionalFormatting sqref="Z38">
    <cfRule type="expression" dxfId="17" priority="17">
      <formula>$V38&lt;&gt;""</formula>
    </cfRule>
  </conditionalFormatting>
  <conditionalFormatting sqref="AA38">
    <cfRule type="expression" dxfId="16" priority="16">
      <formula>$V38&lt;&gt;""</formula>
    </cfRule>
  </conditionalFormatting>
  <conditionalFormatting sqref="Z39">
    <cfRule type="cellIs" dxfId="15" priority="15" operator="equal">
      <formula>0</formula>
    </cfRule>
  </conditionalFormatting>
  <conditionalFormatting sqref="Z39">
    <cfRule type="expression" dxfId="14" priority="14">
      <formula>$V39&lt;&gt;""</formula>
    </cfRule>
  </conditionalFormatting>
  <conditionalFormatting sqref="AA39">
    <cfRule type="expression" dxfId="13" priority="13">
      <formula>$V39&lt;&gt;""</formula>
    </cfRule>
  </conditionalFormatting>
  <conditionalFormatting sqref="B2">
    <cfRule type="expression" dxfId="9" priority="5">
      <formula>IF($Y5&gt;$Y2,AND(MID($A2,5,1)=" "))</formula>
    </cfRule>
    <cfRule type="expression" dxfId="8" priority="6">
      <formula>IF($Y5&gt;$Y2,AND(MID($A2,5,1)="C"))</formula>
    </cfRule>
    <cfRule type="expression" dxfId="7" priority="7">
      <formula>IF($Y5&gt;$Y2,AND(MID($A2,5,1)="D"))</formula>
    </cfRule>
  </conditionalFormatting>
  <conditionalFormatting sqref="C2">
    <cfRule type="expression" dxfId="6" priority="8">
      <formula>IF($Y5&gt;$Y2,AND(MID($A2,5,1)=" "))</formula>
    </cfRule>
    <cfRule type="expression" dxfId="5" priority="9">
      <formula>IF($Y5&gt;$Y2,AND(MID($A2,5,1)="C"))</formula>
    </cfRule>
    <cfRule type="expression" dxfId="4" priority="10">
      <formula>IF($Y5&gt;$Y2,AND(MID($A2,5,1)="D"))</formula>
    </cfRule>
  </conditionalFormatting>
  <conditionalFormatting sqref="G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F2">
    <cfRule type="expression" dxfId="1" priority="1">
      <formula>$G2&gt;0</formula>
    </cfRule>
    <cfRule type="expression" dxfId="0" priority="2">
      <formula>$G2&lt;0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2" sqref="E1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480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481</v>
      </c>
      <c r="B3" s="19"/>
      <c r="C3" s="18"/>
      <c r="D3" s="19"/>
      <c r="E3" s="18" t="s">
        <v>516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482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483</v>
      </c>
      <c r="B5" s="19"/>
      <c r="C5" s="18"/>
      <c r="D5" s="19"/>
      <c r="E5" s="18" t="s">
        <v>517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484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485</v>
      </c>
      <c r="B7" s="19"/>
      <c r="C7" s="18"/>
      <c r="D7" s="19"/>
      <c r="E7" s="18" t="s">
        <v>518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486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487</v>
      </c>
      <c r="B9" s="19"/>
      <c r="C9" s="18"/>
      <c r="D9" s="19"/>
      <c r="E9" s="18" t="s">
        <v>519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488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289" t="s">
        <v>489</v>
      </c>
      <c r="B11" s="19"/>
      <c r="C11" s="18"/>
      <c r="D11" s="19"/>
      <c r="E11" s="18" t="s">
        <v>520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490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491</v>
      </c>
      <c r="B13" s="19"/>
      <c r="C13" s="18"/>
      <c r="D13" s="19"/>
      <c r="E13" s="18" t="s">
        <v>521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492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493</v>
      </c>
      <c r="B15" s="19"/>
      <c r="C15" s="18"/>
      <c r="D15" s="19"/>
      <c r="E15" s="18" t="s">
        <v>522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494</v>
      </c>
      <c r="B16" s="19"/>
      <c r="C16" s="18"/>
      <c r="D16" s="19"/>
      <c r="E16" s="18" t="s">
        <v>510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495</v>
      </c>
      <c r="B17" s="19"/>
      <c r="C17" s="18"/>
      <c r="D17" s="19"/>
      <c r="E17" s="18" t="s">
        <v>523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496</v>
      </c>
      <c r="B18" s="19"/>
      <c r="C18" s="18"/>
      <c r="D18" s="19"/>
      <c r="E18" s="18" t="s">
        <v>511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497</v>
      </c>
      <c r="B19" s="19"/>
      <c r="C19" s="18"/>
      <c r="D19" s="19"/>
      <c r="E19" s="18" t="s">
        <v>524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498</v>
      </c>
      <c r="B20" s="19"/>
      <c r="C20" s="18"/>
      <c r="D20" s="19"/>
      <c r="E20" s="18" t="s">
        <v>512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288" t="s">
        <v>499</v>
      </c>
      <c r="B21" s="19"/>
      <c r="C21" s="18"/>
      <c r="D21" s="19"/>
      <c r="E21" s="18" t="s">
        <v>525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505</v>
      </c>
      <c r="B22" s="19"/>
      <c r="C22" s="18"/>
      <c r="D22" s="19"/>
      <c r="E22" s="18" t="s">
        <v>513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506</v>
      </c>
      <c r="B23" s="267"/>
      <c r="C23" s="18"/>
      <c r="D23" s="19"/>
      <c r="E23" s="18" t="s">
        <v>526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507</v>
      </c>
      <c r="B24" s="19"/>
      <c r="C24" s="18"/>
      <c r="D24" s="19"/>
      <c r="E24" s="18" t="s">
        <v>514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508</v>
      </c>
      <c r="B25" s="19"/>
      <c r="C25" s="18"/>
      <c r="D25" s="19"/>
      <c r="E25" s="18" t="s">
        <v>527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509</v>
      </c>
      <c r="B26" s="19"/>
      <c r="C26" s="18"/>
      <c r="D26" s="19"/>
      <c r="E26" s="18" t="s">
        <v>515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500</v>
      </c>
      <c r="B27" s="19"/>
      <c r="C27" s="18"/>
      <c r="D27" s="19"/>
      <c r="E27" s="18" t="s">
        <v>528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501</v>
      </c>
      <c r="B28" s="19"/>
      <c r="C28" s="18"/>
      <c r="D28" s="19"/>
      <c r="E28" s="18" t="s">
        <v>428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502</v>
      </c>
      <c r="B29" s="19"/>
      <c r="C29" s="18"/>
      <c r="D29" s="19"/>
      <c r="E29" s="18" t="s">
        <v>529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503</v>
      </c>
      <c r="B30" s="19"/>
      <c r="C30" s="18"/>
      <c r="D30" s="19"/>
      <c r="E30" s="18" t="s">
        <v>429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289" t="s">
        <v>504</v>
      </c>
      <c r="B31" s="19"/>
      <c r="C31" s="18"/>
      <c r="D31" s="19"/>
      <c r="E31" s="18" t="s">
        <v>530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430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531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422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532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423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533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424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534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425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535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426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536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427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537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431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538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432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539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433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540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434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541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435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542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436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543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437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544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438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545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439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546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443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547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444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548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445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549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440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550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441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551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442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552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446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553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447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554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448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555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449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556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450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557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451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558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419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559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420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560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421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561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452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562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453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563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454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564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455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565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456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566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457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567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461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568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462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569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463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570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464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571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465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572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466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573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467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574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468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575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469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576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470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577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471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578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472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579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473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580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474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581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475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582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476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583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478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584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477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585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365</v>
      </c>
      <c r="E2" s="31" t="s">
        <v>346</v>
      </c>
      <c r="F2" s="54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366</v>
      </c>
      <c r="E3" s="31" t="s">
        <v>348</v>
      </c>
      <c r="F3" s="54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367</v>
      </c>
      <c r="E4" s="31" t="s">
        <v>349</v>
      </c>
      <c r="F4" s="54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368</v>
      </c>
      <c r="E5" s="31" t="s">
        <v>350</v>
      </c>
      <c r="F5" s="54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369</v>
      </c>
      <c r="E6" s="31" t="s">
        <v>351</v>
      </c>
      <c r="F6" s="54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370</v>
      </c>
      <c r="E7" s="31" t="s">
        <v>352</v>
      </c>
      <c r="F7" s="54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395</v>
      </c>
      <c r="E8" s="31" t="s">
        <v>386</v>
      </c>
      <c r="F8" s="54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396</v>
      </c>
      <c r="E9" s="31" t="s">
        <v>387</v>
      </c>
      <c r="F9" s="54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397</v>
      </c>
      <c r="E10" s="31" t="s">
        <v>388</v>
      </c>
      <c r="F10" s="54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398</v>
      </c>
      <c r="E11" s="31" t="s">
        <v>389</v>
      </c>
      <c r="F11" s="54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399</v>
      </c>
      <c r="E12" s="31" t="s">
        <v>390</v>
      </c>
      <c r="F12" s="54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400</v>
      </c>
      <c r="E13" s="31" t="s">
        <v>391</v>
      </c>
      <c r="F13" s="54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401</v>
      </c>
      <c r="E14" s="31" t="s">
        <v>392</v>
      </c>
      <c r="F14" s="54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402</v>
      </c>
      <c r="E15" s="31" t="s">
        <v>393</v>
      </c>
      <c r="F15" s="54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52" t="s">
        <v>403</v>
      </c>
      <c r="E16" s="53" t="s">
        <v>394</v>
      </c>
      <c r="F16" s="55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371</v>
      </c>
      <c r="E17" s="31" t="s">
        <v>353</v>
      </c>
      <c r="F17" s="54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372</v>
      </c>
      <c r="E18" s="31" t="s">
        <v>354</v>
      </c>
      <c r="F18" s="54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373</v>
      </c>
      <c r="E19" s="31" t="s">
        <v>355</v>
      </c>
      <c r="F19" s="54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410</v>
      </c>
      <c r="B20" s="31" t="s">
        <v>412</v>
      </c>
      <c r="C20" s="25"/>
      <c r="D20" s="25" t="s">
        <v>374</v>
      </c>
      <c r="E20" s="31" t="s">
        <v>356</v>
      </c>
      <c r="F20" s="54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411</v>
      </c>
      <c r="B21" s="31" t="s">
        <v>407</v>
      </c>
      <c r="C21" s="25"/>
      <c r="D21" s="25" t="s">
        <v>375</v>
      </c>
      <c r="E21" s="31" t="s">
        <v>357</v>
      </c>
      <c r="F21" s="54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413</v>
      </c>
      <c r="B22" s="31" t="s">
        <v>415</v>
      </c>
      <c r="C22" s="25"/>
      <c r="D22" s="25" t="s">
        <v>376</v>
      </c>
      <c r="E22" s="31" t="s">
        <v>358</v>
      </c>
      <c r="F22" s="54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414</v>
      </c>
      <c r="B23" s="31" t="s">
        <v>408</v>
      </c>
      <c r="C23" s="25"/>
      <c r="D23" s="25" t="s">
        <v>377</v>
      </c>
      <c r="E23" s="31" t="s">
        <v>359</v>
      </c>
      <c r="F23" s="54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417</v>
      </c>
      <c r="B24" s="31" t="s">
        <v>416</v>
      </c>
      <c r="C24" s="25"/>
      <c r="D24" s="25" t="s">
        <v>378</v>
      </c>
      <c r="E24" s="31" t="s">
        <v>360</v>
      </c>
      <c r="F24" s="54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418</v>
      </c>
      <c r="B25" s="35" t="s">
        <v>409</v>
      </c>
      <c r="C25" s="25"/>
      <c r="D25" s="25" t="s">
        <v>379</v>
      </c>
      <c r="E25" s="31" t="s">
        <v>361</v>
      </c>
      <c r="F25" s="54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405</v>
      </c>
      <c r="B26" s="31" t="s">
        <v>404</v>
      </c>
      <c r="C26" s="25"/>
      <c r="D26" s="25" t="s">
        <v>380</v>
      </c>
      <c r="E26" s="31" t="s">
        <v>362</v>
      </c>
      <c r="F26" s="54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406</v>
      </c>
      <c r="B27" s="35" t="s">
        <v>335</v>
      </c>
      <c r="C27" s="25"/>
      <c r="D27" s="25" t="s">
        <v>381</v>
      </c>
      <c r="E27" s="31" t="s">
        <v>363</v>
      </c>
      <c r="F27" s="54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382</v>
      </c>
      <c r="E28" s="31" t="s">
        <v>364</v>
      </c>
      <c r="F28" s="54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383</v>
      </c>
      <c r="E29" s="31" t="s">
        <v>344</v>
      </c>
      <c r="F29" s="54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384</v>
      </c>
      <c r="E30" s="31" t="s">
        <v>345</v>
      </c>
      <c r="F30" s="54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385</v>
      </c>
      <c r="E31" s="31" t="s">
        <v>347</v>
      </c>
      <c r="F31" s="54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HomeBroker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2024-05-30T20:04:02Z</dcterms:modified>
</cp:coreProperties>
</file>