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F4F0E882-7ABE-4F7A-B2CD-680BF8B53D12}" xr6:coauthVersionLast="47" xr6:coauthVersionMax="47" xr10:uidLastSave="{00000000-0000-0000-0000-000000000000}"/>
  <bookViews>
    <workbookView xWindow="1605" yWindow="132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Y29" i="38"/>
  <c r="Y28" i="38"/>
  <c r="Y27" i="38"/>
  <c r="Y26" i="38"/>
  <c r="AA26" i="38"/>
  <c r="AA28" i="38"/>
  <c r="Q48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Z26" i="38" l="1"/>
  <c r="Z28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M19" i="46" l="1"/>
  <c r="M16" i="46"/>
  <c r="M22" i="46"/>
  <c r="M13" i="46"/>
  <c r="M25" i="46"/>
  <c r="Q36" i="46"/>
  <c r="GL3" i="46" l="1"/>
  <c r="EU3" i="46"/>
  <c r="Q46" i="46" l="1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<sst xmlns="http://schemas.openxmlformats.org/spreadsheetml/2006/main" count="1202" uniqueCount="553">
  <si>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</si>
  <si>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</si>
  <si>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</si>
  <si>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</si>
  <si>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</si>
  <si>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</si>
  <si>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</si>
  <si>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</si>
  <si>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</si>
  <si>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</si>
  <si>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</si>
  <si>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</si>
  <si>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</si>
  <si>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</si>
  <si>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</si>
  <si>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</si>
  <si>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</si>
  <si>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</si>
  <si>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</si>
  <si>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</si>
  <si>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</si>
  <si>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</si>
  <si>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</si>
  <si>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</si>
  <si>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</si>
  <si>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</si>
  <si>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</si>
  <si>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</si>
  <si>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</si>
  <si>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</si>
  <si>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</si>
  <si>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</si>
  <si>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</si>
  <si>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</si>
  <si>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</si>
  <si>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</si>
  <si>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</si>
  <si>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</si>
  <si>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</si>
  <si>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</si>
  <si>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</si>
  <si>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</si>
  <si>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</si>
  <si>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</si>
  <si>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</si>
  <si>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</si>
  <si>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</si>
  <si>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</si>
  <si>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</si>
  <si>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</si>
  <si>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</si>
  <si>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</si>
  <si>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</si>
  <si>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</si>
  <si>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</si>
  <si>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</si>
  <si>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</si>
  <si>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</si>
  <si>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</si>
  <si>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</si>
  <si>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</si>
  <si>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</si>
  <si>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</si>
  <si>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</si>
  <si>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</si>
  <si>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</si>
  <si>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</si>
  <si>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</si>
  <si>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</si>
  <si>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</si>
  <si>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</si>
  <si>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</si>
  <si>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</si>
  <si>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</si>
  <si>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</si>
  <si>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</si>
  <si>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</si>
  <si>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</si>
  <si>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</si>
  <si>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</si>
  <si>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</si>
  <si>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</si>
  <si>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</si>
  <si>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</si>
  <si>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</si>
  <si>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</si>
  <si>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</si>
  <si>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</si>
  <si>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</si>
  <si>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</si>
  <si>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</si>
  <si>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</si>
  <si>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</si>
  <si>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</si>
  <si>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</si>
  <si>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</si>
  <si>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</si>
  <si>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</si>
  <si>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</si>
  <si>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</si>
  <si>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</si>
  <si>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</si>
  <si>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</si>
  <si>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</si>
  <si>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</si>
  <si>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</si>
  <si>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</si>
  <si>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</si>
  <si>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</si>
  <si>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</si>
  <si>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</si>
  <si>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</si>
  <si>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</si>
  <si>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</si>
  <si>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</si>
  <si>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</si>
  <si>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</si>
  <si>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</si>
  <si>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</si>
  <si>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</si>
  <si>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</si>
  <si>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</si>
  <si>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</si>
  <si>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</si>
  <si>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</si>
  <si>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</si>
  <si>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</si>
  <si>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</si>
  <si>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</si>
  <si>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</si>
  <si>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</si>
  <si>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</si>
  <si>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</si>
  <si>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</si>
  <si>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</si>
  <si>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</si>
  <si>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</si>
  <si>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</si>
  <si>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</si>
  <si>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</si>
  <si>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</si>
  <si>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</si>
  <si>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</si>
  <si>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</si>
  <si>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</si>
  <si>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</si>
  <si>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</si>
  <si>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</si>
  <si>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</si>
  <si>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</si>
  <si>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</si>
  <si>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</si>
  <si>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</si>
  <si>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</si>
  <si>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</si>
  <si>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</si>
  <si>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</si>
  <si>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</si>
  <si>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</si>
  <si>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</si>
  <si>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</si>
  <si>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</si>
  <si>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</si>
  <si>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</si>
  <si>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</si>
  <si>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</si>
  <si>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</si>
  <si>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</si>
  <si>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</si>
  <si>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</si>
  <si>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</si>
  <si>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</si>
  <si>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</si>
  <si>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</si>
  <si>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</si>
  <si>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</si>
  <si>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</si>
  <si>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</si>
  <si>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</si>
  <si>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</si>
  <si>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</si>
  <si>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</si>
  <si>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</si>
  <si>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</si>
  <si>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</si>
  <si>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</si>
  <si>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</si>
  <si>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</si>
  <si>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</si>
  <si>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</si>
  <si>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</si>
  <si>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</si>
  <si>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</si>
  <si>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</si>
  <si>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</si>
  <si>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</si>
  <si>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</si>
  <si>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</si>
  <si>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</si>
  <si>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</si>
  <si>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</si>
  <si>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</si>
  <si>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</si>
  <si>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</si>
  <si>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</si>
  <si>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</si>
  <si>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</si>
  <si>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</si>
  <si>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</si>
  <si>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</si>
  <si>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</si>
  <si>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</si>
  <si>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</si>
  <si>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</si>
  <si>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</si>
  <si>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</si>
  <si>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</si>
  <si>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</si>
  <si>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</si>
  <si>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</si>
  <si>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</si>
  <si>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</si>
  <si>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</si>
  <si>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</si>
  <si>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</si>
  <si>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</si>
  <si>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</si>
  <si>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</si>
  <si>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</si>
  <si>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</si>
  <si>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</si>
  <si>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</si>
  <si>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</si>
  <si>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</si>
  <si>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</si>
  <si>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</si>
  <si>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</si>
  <si>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</si>
  <si>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</si>
  <si>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</si>
  <si>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</si>
  <si>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</si>
  <si>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</si>
  <si>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</si>
  <si>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</si>
  <si>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</si>
  <si>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</si>
  <si>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</si>
  <si>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</si>
  <si>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</si>
  <si>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</si>
  <si>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</si>
  <si>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</si>
  <si>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</si>
  <si>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</si>
  <si>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</si>
  <si>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</si>
  <si>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</si>
  <si>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</si>
  <si>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</si>
  <si>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</si>
  <si>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</si>
  <si>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</si>
  <si>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</si>
  <si>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</si>
  <si>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</si>
  <si>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</si>
  <si>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</si>
  <si>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</si>
  <si>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</si>
  <si>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</si>
  <si>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</si>
  <si>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</si>
  <si>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</si>
  <si>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</si>
  <si>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</si>
  <si>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</si>
  <si>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</si>
  <si>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</si>
  <si>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</si>
  <si>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</si>
  <si>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</si>
  <si>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</si>
  <si>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</si>
  <si>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</si>
  <si>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</si>
  <si>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</si>
  <si>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</si>
  <si>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</si>
  <si>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</si>
  <si>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</si>
  <si>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</si>
  <si>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</si>
  <si>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</si>
  <si>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</si>
  <si>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</si>
  <si>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</si>
  <si>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</si>
  <si>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</si>
  <si>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</si>
  <si>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</si>
  <si>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</si>
  <si>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</si>
  <si>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</si>
  <si>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</si>
  <si>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</si>
  <si>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</si>
  <si>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</si>
  <si>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</si>
  <si>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</si>
  <si>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</si>
  <si>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</si>
  <si>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</si>
  <si>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</si>
  <si>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</si>
  <si>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</si>
  <si>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</si>
  <si>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</si>
  <si>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</si>
  <si>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</si>
  <si>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</si>
  <si>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</si>
  <si>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</si>
  <si>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</si>
  <si>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</si>
  <si>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</si>
  <si>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</si>
  <si>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</si>
  <si>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</si>
  <si>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</si>
  <si>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</si>
  <si>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</si>
  <si>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</si>
  <si>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</si>
  <si>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</si>
  <si>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</si>
  <si>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</si>
  <si>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</si>
  <si>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</si>
  <si>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</si>
  <si>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</si>
  <si>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</si>
  <si>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</si>
  <si>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</si>
  <si>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</si>
  <si>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</si>
  <si>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</si>
  <si>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</si>
  <si>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</si>
  <si>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</si>
  <si>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</si>
  <si>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</si>
  <si>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</si>
  <si>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</si>
  <si>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</si>
  <si>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</si>
  <si>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</si>
  <si>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</si>
  <si>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</si>
  <si>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</si>
  <si>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</si>
  <si>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</si>
  <si>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</si>
  <si>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</si>
  <si>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</si>
  <si>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</si>
  <si>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</si>
  <si>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</si>
  <si>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</si>
  <si>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</si>
  <si>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</si>
  <si>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</si>
  <si>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</si>
  <si>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</si>
  <si>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</si>
  <si>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</si>
  <si>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</si>
  <si>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</si>
  <si>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</si>
  <si>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</si>
  <si>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</si>
  <si>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</si>
  <si>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</si>
  <si>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</si>
  <si>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</si>
  <si>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</si>
  <si>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</si>
  <si>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</si>
  <si>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</si>
  <si>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</si>
  <si>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</si>
  <si>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</si>
  <si>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</si>
  <si>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</si>
  <si>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</si>
  <si>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</si>
  <si>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</si>
  <si>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</si>
  <si>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</si>
  <si>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</si>
  <si>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</si>
  <si>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</si>
  <si>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</si>
  <si>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</si>
  <si>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</si>
  <si>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</si>
  <si>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</si>
  <si>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</si>
  <si>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</si>
  <si>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</si>
  <si>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</si>
  <si>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</si>
  <si>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</si>
  <si>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</si>
  <si>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</si>
  <si>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</si>
  <si>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</si>
  <si>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</si>
  <si>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</si>
  <si>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</si>
  <si>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</si>
  <si>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</si>
  <si>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</si>
  <si>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</si>
  <si>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</si>
  <si>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</si>
  <si>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</si>
  <si>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</si>
  <si>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</si>
  <si>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</si>
  <si>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</si>
  <si>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</si>
  <si>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</si>
  <si>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</si>
  <si>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</si>
  <si>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</si>
  <si>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</si>
  <si>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</si>
  <si>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</si>
  <si>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</si>
  <si>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</si>
  <si>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</si>
  <si>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</si>
  <si>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</si>
  <si>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</si>
  <si>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</si>
  <si>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</si>
  <si>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</si>
  <si>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</si>
  <si>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</si>
  <si>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</si>
  <si>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</si>
  <si>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</si>
  <si>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</si>
  <si>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</si>
  <si>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</si>
  <si>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</si>
  <si>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</si>
  <si>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</si>
  <si>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</si>
  <si>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</si>
  <si>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</si>
  <si>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</si>
  <si>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</si>
  <si>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</si>
  <si>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</si>
  <si>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</si>
  <si>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</si>
  <si>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</si>
  <si>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</si>
  <si>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</si>
  <si>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</si>
  <si>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</si>
  <si>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</si>
  <si>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</si>
  <si>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</si>
  <si>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</si>
  <si>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</si>
  <si>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</si>
  <si>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</si>
  <si>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</si>
  <si>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</si>
  <si>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</si>
  <si>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</si>
  <si>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</si>
  <si>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</si>
  <si>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</si>
  <si>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</si>
  <si>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</si>
  <si>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</si>
  <si>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</si>
  <si>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</si>
  <si>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</si>
  <si>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</si>
  <si>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</si>
  <si>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</si>
  <si>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</si>
  <si>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</si>
  <si>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</si>
  <si>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</si>
  <si>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</si>
  <si>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</si>
  <si>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</si>
  <si>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</si>
  <si>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</si>
  <si>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</si>
  <si>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</si>
  <si>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</si>
  <si>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</si>
  <si>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</si>
  <si>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</si>
  <si>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</si>
  <si>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</si>
  <si>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</si>
  <si>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</si>
  <si>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</si>
  <si>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</si>
  <si>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</si>
  <si>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</si>
  <si>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</si>
  <si>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</si>
  <si>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</si>
  <si>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</si>
  <si>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</si>
  <si>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PAMP - spot</t>
  </si>
  <si>
    <t>PAMP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</si>
  <si>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</si>
  <si>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</si>
  <si>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</si>
  <si>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</si>
  <si>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</si>
  <si>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</si>
  <si>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</si>
  <si>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</si>
  <si>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</si>
  <si>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</si>
  <si>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</si>
  <si>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</si>
  <si>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</si>
  <si>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</si>
  <si>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</si>
  <si>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</si>
  <si>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</si>
  <si>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</si>
  <si>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</si>
  <si>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GFGC3150FE</t>
  </si>
  <si>
    <t>GFGC3300FE</t>
  </si>
  <si>
    <t>GFGC3450FE</t>
  </si>
  <si>
    <t>GFGC3600FE</t>
  </si>
  <si>
    <t>GFGC3750FE</t>
  </si>
  <si>
    <t>GFGC3900FE</t>
  </si>
  <si>
    <t>COCOS_49765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</si>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</sst>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</numFmts>
  <fonts count="8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499984740745262"/>
      <name val="Verdana"/>
      <family val="2"/>
    </font>
    <font>
      <sz val="8"/>
      <color rgb="FFFF0000"/>
      <name val="Calibri"/>
      <family val="2"/>
      <scheme val="minor"/>
    </font>
    <font>
      <b/>
      <sz val="8"/>
      <color theme="0" tint="-0.249977111117893"/>
      <name val="Arial"/>
      <family val="2"/>
    </font>
    <font>
      <sz val="8"/>
      <color theme="3" tint="0.249977111117893"/>
      <name val="Calibri"/>
      <family val="2"/>
      <scheme val="minor"/>
    </font>
    <font>
      <b/>
      <sz val="8"/>
      <color rgb="FF00B050"/>
      <name val="Arial"/>
      <family val="2"/>
    </font>
    <font>
      <b/>
      <sz val="8"/>
      <color theme="3" tint="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499984740745262"/>
      </left>
      <right/>
      <top/>
      <bottom style="thin">
        <color theme="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19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46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0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1" fillId="0" borderId="2" xfId="52" applyFont="1" applyAlignment="1">
      <alignment horizontal="center"/>
    </xf>
    <xf numFmtId="166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1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0" fillId="0" borderId="2" xfId="73" applyFont="1"/>
    <xf numFmtId="0" fontId="21" fillId="0" borderId="2" xfId="73" applyFont="1" applyAlignment="1">
      <alignment horizontal="center"/>
    </xf>
    <xf numFmtId="0" fontId="25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0" fillId="0" borderId="3" xfId="52" applyFont="1" applyBorder="1"/>
    <xf numFmtId="0" fontId="0" fillId="0" borderId="0" xfId="0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0" fontId="41" fillId="15" borderId="11" xfId="0" applyFont="1" applyFill="1" applyBorder="1" applyAlignment="1">
      <alignment vertical="center"/>
    </xf>
    <xf numFmtId="0" fontId="42" fillId="15" borderId="12" xfId="0" applyFont="1" applyFill="1" applyBorder="1" applyAlignment="1">
      <alignment horizontal="center" vertical="center"/>
    </xf>
    <xf numFmtId="1" fontId="42" fillId="15" borderId="12" xfId="0" applyNumberFormat="1" applyFont="1" applyFill="1" applyBorder="1" applyAlignment="1">
      <alignment horizontal="center" vertical="center"/>
    </xf>
    <xf numFmtId="0" fontId="42" fillId="15" borderId="12" xfId="0" applyFont="1" applyFill="1" applyBorder="1" applyAlignment="1">
      <alignment vertical="center"/>
    </xf>
    <xf numFmtId="164" fontId="42" fillId="15" borderId="12" xfId="0" applyNumberFormat="1" applyFont="1" applyFill="1" applyBorder="1" applyAlignment="1">
      <alignment vertical="center"/>
    </xf>
    <xf numFmtId="2" fontId="42" fillId="15" borderId="12" xfId="0" applyNumberFormat="1" applyFont="1" applyFill="1" applyBorder="1" applyAlignment="1">
      <alignment vertical="center"/>
    </xf>
    <xf numFmtId="0" fontId="43" fillId="15" borderId="13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horizontal="center" vertical="center"/>
    </xf>
    <xf numFmtId="0" fontId="41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vertical="center"/>
    </xf>
    <xf numFmtId="0" fontId="41" fillId="15" borderId="2" xfId="0" applyFont="1" applyFill="1" applyBorder="1" applyAlignment="1">
      <alignment horizontal="center" vertical="center"/>
    </xf>
    <xf numFmtId="0" fontId="44" fillId="15" borderId="2" xfId="0" applyFont="1" applyFill="1" applyBorder="1" applyAlignment="1">
      <alignment horizontal="center" vertical="center"/>
    </xf>
    <xf numFmtId="1" fontId="44" fillId="15" borderId="2" xfId="0" applyNumberFormat="1" applyFont="1" applyFill="1" applyBorder="1" applyAlignment="1">
      <alignment horizontal="center" vertical="center"/>
    </xf>
    <xf numFmtId="2" fontId="44" fillId="15" borderId="2" xfId="0" applyNumberFormat="1" applyFont="1" applyFill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47" fillId="16" borderId="11" xfId="0" applyFont="1" applyFill="1" applyBorder="1" applyAlignment="1">
      <alignment horizontal="center" vertical="center"/>
    </xf>
    <xf numFmtId="0" fontId="48" fillId="16" borderId="14" xfId="0" applyFont="1" applyFill="1" applyBorder="1" applyAlignment="1">
      <alignment horizontal="center" vertical="center"/>
    </xf>
    <xf numFmtId="1" fontId="47" fillId="16" borderId="15" xfId="0" applyNumberFormat="1" applyFont="1" applyFill="1" applyBorder="1" applyAlignment="1">
      <alignment horizontal="center" vertical="center"/>
    </xf>
    <xf numFmtId="0" fontId="47" fillId="16" borderId="16" xfId="0" applyFont="1" applyFill="1" applyBorder="1" applyAlignment="1">
      <alignment horizontal="center" vertical="center"/>
    </xf>
    <xf numFmtId="164" fontId="47" fillId="16" borderId="17" xfId="0" applyNumberFormat="1" applyFont="1" applyFill="1" applyBorder="1" applyAlignment="1">
      <alignment horizontal="center" vertical="center"/>
    </xf>
    <xf numFmtId="164" fontId="47" fillId="16" borderId="18" xfId="0" applyNumberFormat="1" applyFont="1" applyFill="1" applyBorder="1" applyAlignment="1">
      <alignment horizontal="center" vertical="center"/>
    </xf>
    <xf numFmtId="2" fontId="48" fillId="16" borderId="17" xfId="0" applyNumberFormat="1" applyFont="1" applyFill="1" applyBorder="1" applyAlignment="1">
      <alignment horizontal="center" vertical="center"/>
    </xf>
    <xf numFmtId="0" fontId="47" fillId="16" borderId="15" xfId="0" applyFont="1" applyFill="1" applyBorder="1" applyAlignment="1">
      <alignment horizontal="center" vertical="center"/>
    </xf>
    <xf numFmtId="0" fontId="47" fillId="16" borderId="19" xfId="0" applyFont="1" applyFill="1" applyBorder="1" applyAlignment="1">
      <alignment horizontal="center" vertical="center"/>
    </xf>
    <xf numFmtId="2" fontId="47" fillId="16" borderId="14" xfId="0" applyNumberFormat="1" applyFont="1" applyFill="1" applyBorder="1" applyAlignment="1">
      <alignment horizontal="center" vertical="center"/>
    </xf>
    <xf numFmtId="2" fontId="47" fillId="16" borderId="19" xfId="0" applyNumberFormat="1" applyFont="1" applyFill="1" applyBorder="1" applyAlignment="1">
      <alignment horizontal="center" vertical="center"/>
    </xf>
    <xf numFmtId="3" fontId="48" fillId="16" borderId="20" xfId="0" applyNumberFormat="1" applyFont="1" applyFill="1" applyBorder="1" applyAlignment="1">
      <alignment horizontal="center" vertical="center"/>
    </xf>
    <xf numFmtId="3" fontId="48" fillId="16" borderId="21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7" fillId="17" borderId="22" xfId="0" applyFont="1" applyFill="1" applyBorder="1" applyAlignment="1">
      <alignment horizontal="center" vertical="center"/>
    </xf>
    <xf numFmtId="0" fontId="48" fillId="18" borderId="24" xfId="0" applyFont="1" applyFill="1" applyBorder="1" applyAlignment="1">
      <alignment horizontal="center" vertical="center"/>
    </xf>
    <xf numFmtId="0" fontId="48" fillId="16" borderId="25" xfId="0" applyFont="1" applyFill="1" applyBorder="1" applyAlignment="1">
      <alignment horizontal="center" vertical="center"/>
    </xf>
    <xf numFmtId="0" fontId="47" fillId="16" borderId="26" xfId="0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1" fontId="47" fillId="16" borderId="12" xfId="0" applyNumberFormat="1" applyFont="1" applyFill="1" applyBorder="1" applyAlignment="1">
      <alignment horizontal="center" vertical="center"/>
    </xf>
    <xf numFmtId="2" fontId="47" fillId="16" borderId="17" xfId="0" applyNumberFormat="1" applyFont="1" applyFill="1" applyBorder="1" applyAlignment="1">
      <alignment horizontal="center" vertical="center"/>
    </xf>
    <xf numFmtId="2" fontId="47" fillId="16" borderId="16" xfId="0" applyNumberFormat="1" applyFont="1" applyFill="1" applyBorder="1" applyAlignment="1">
      <alignment horizontal="center" vertical="center"/>
    </xf>
    <xf numFmtId="0" fontId="48" fillId="16" borderId="12" xfId="0" applyFont="1" applyFill="1" applyBorder="1" applyAlignment="1">
      <alignment horizontal="center" vertical="center"/>
    </xf>
    <xf numFmtId="0" fontId="48" fillId="16" borderId="16" xfId="0" applyFont="1" applyFill="1" applyBorder="1" applyAlignment="1">
      <alignment horizontal="center" vertical="center"/>
    </xf>
    <xf numFmtId="0" fontId="51" fillId="20" borderId="27" xfId="0" applyFont="1" applyFill="1" applyBorder="1" applyAlignment="1">
      <alignment horizontal="center" vertical="center"/>
    </xf>
    <xf numFmtId="0" fontId="51" fillId="20" borderId="28" xfId="0" applyFont="1" applyFill="1" applyBorder="1" applyAlignment="1">
      <alignment horizontal="center" vertical="center"/>
    </xf>
    <xf numFmtId="0" fontId="50" fillId="20" borderId="28" xfId="0" applyFont="1" applyFill="1" applyBorder="1" applyAlignment="1">
      <alignment horizontal="center" vertical="center"/>
    </xf>
    <xf numFmtId="0" fontId="51" fillId="21" borderId="28" xfId="0" applyFont="1" applyFill="1" applyBorder="1" applyAlignment="1">
      <alignment horizontal="center" vertical="center"/>
    </xf>
    <xf numFmtId="0" fontId="51" fillId="22" borderId="27" xfId="0" applyFont="1" applyFill="1" applyBorder="1" applyAlignment="1">
      <alignment horizontal="center" vertical="center"/>
    </xf>
    <xf numFmtId="0" fontId="51" fillId="22" borderId="28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52" fillId="20" borderId="30" xfId="0" applyFont="1" applyFill="1" applyBorder="1" applyAlignment="1">
      <alignment horizontal="center" vertical="center"/>
    </xf>
    <xf numFmtId="2" fontId="54" fillId="23" borderId="32" xfId="0" applyNumberFormat="1" applyFont="1" applyFill="1" applyBorder="1" applyAlignment="1">
      <alignment horizontal="center" vertical="center"/>
    </xf>
    <xf numFmtId="9" fontId="44" fillId="25" borderId="31" xfId="0" applyNumberFormat="1" applyFont="1" applyFill="1" applyBorder="1" applyAlignment="1">
      <alignment horizontal="center" vertical="center"/>
    </xf>
    <xf numFmtId="3" fontId="55" fillId="26" borderId="38" xfId="0" applyNumberFormat="1" applyFont="1" applyFill="1" applyBorder="1" applyAlignment="1">
      <alignment horizontal="right" vertical="center"/>
    </xf>
    <xf numFmtId="2" fontId="41" fillId="27" borderId="32" xfId="2" applyNumberFormat="1" applyFont="1" applyFill="1" applyBorder="1" applyAlignment="1">
      <alignment horizontal="center" vertical="center"/>
    </xf>
    <xf numFmtId="0" fontId="56" fillId="28" borderId="32" xfId="0" applyFont="1" applyFill="1" applyBorder="1" applyAlignment="1">
      <alignment horizontal="center" vertical="center"/>
    </xf>
    <xf numFmtId="1" fontId="57" fillId="29" borderId="32" xfId="0" applyNumberFormat="1" applyFont="1" applyFill="1" applyBorder="1" applyAlignment="1">
      <alignment horizontal="center" vertical="center"/>
    </xf>
    <xf numFmtId="4" fontId="41" fillId="30" borderId="32" xfId="0" applyNumberFormat="1" applyFont="1" applyFill="1" applyBorder="1" applyAlignment="1">
      <alignment horizontal="center" vertical="center"/>
    </xf>
    <xf numFmtId="0" fontId="41" fillId="23" borderId="32" xfId="0" applyFont="1" applyFill="1" applyBorder="1" applyAlignment="1">
      <alignment horizontal="center" vertical="center"/>
    </xf>
    <xf numFmtId="2" fontId="58" fillId="27" borderId="32" xfId="0" applyNumberFormat="1" applyFont="1" applyFill="1" applyBorder="1" applyAlignment="1">
      <alignment horizontal="center" vertical="center"/>
    </xf>
    <xf numFmtId="1" fontId="41" fillId="27" borderId="32" xfId="0" applyNumberFormat="1" applyFont="1" applyFill="1" applyBorder="1" applyAlignment="1">
      <alignment horizontal="center" vertical="center"/>
    </xf>
    <xf numFmtId="14" fontId="41" fillId="23" borderId="39" xfId="0" applyNumberFormat="1" applyFont="1" applyFill="1" applyBorder="1" applyAlignment="1">
      <alignment horizontal="center" vertical="center"/>
    </xf>
    <xf numFmtId="0" fontId="41" fillId="20" borderId="40" xfId="0" applyFont="1" applyFill="1" applyBorder="1" applyAlignment="1">
      <alignment horizontal="center" vertical="center"/>
    </xf>
    <xf numFmtId="0" fontId="59" fillId="23" borderId="35" xfId="0" applyFont="1" applyFill="1" applyBorder="1" applyAlignment="1">
      <alignment horizontal="center" vertical="center"/>
    </xf>
    <xf numFmtId="2" fontId="41" fillId="23" borderId="33" xfId="0" applyNumberFormat="1" applyFont="1" applyFill="1" applyBorder="1" applyAlignment="1">
      <alignment horizontal="center" vertical="center"/>
    </xf>
    <xf numFmtId="0" fontId="41" fillId="31" borderId="43" xfId="0" applyFont="1" applyFill="1" applyBorder="1" applyAlignment="1">
      <alignment horizontal="center" vertical="center"/>
    </xf>
    <xf numFmtId="0" fontId="54" fillId="23" borderId="33" xfId="0" applyFont="1" applyFill="1" applyBorder="1" applyAlignment="1">
      <alignment horizontal="center" vertical="center"/>
    </xf>
    <xf numFmtId="0" fontId="41" fillId="32" borderId="43" xfId="0" applyFont="1" applyFill="1" applyBorder="1" applyAlignment="1">
      <alignment horizontal="center" vertical="center"/>
    </xf>
    <xf numFmtId="2" fontId="45" fillId="21" borderId="45" xfId="0" applyNumberFormat="1" applyFont="1" applyFill="1" applyBorder="1" applyAlignment="1">
      <alignment horizontal="center" vertical="center"/>
    </xf>
    <xf numFmtId="1" fontId="42" fillId="21" borderId="2" xfId="0" applyNumberFormat="1" applyFont="1" applyFill="1" applyBorder="1" applyAlignment="1">
      <alignment vertical="center"/>
    </xf>
    <xf numFmtId="0" fontId="42" fillId="21" borderId="2" xfId="0" applyFont="1" applyFill="1" applyBorder="1" applyAlignment="1">
      <alignment horizontal="center" vertical="center"/>
    </xf>
    <xf numFmtId="1" fontId="42" fillId="21" borderId="2" xfId="0" applyNumberFormat="1" applyFont="1" applyFill="1" applyBorder="1" applyAlignment="1">
      <alignment horizontal="center" vertical="center"/>
    </xf>
    <xf numFmtId="4" fontId="45" fillId="22" borderId="45" xfId="0" applyNumberFormat="1" applyFont="1" applyFill="1" applyBorder="1" applyAlignment="1">
      <alignment horizontal="center" vertical="center"/>
    </xf>
    <xf numFmtId="0" fontId="42" fillId="22" borderId="2" xfId="0" applyFont="1" applyFill="1" applyBorder="1" applyAlignment="1">
      <alignment horizontal="center" vertical="center"/>
    </xf>
    <xf numFmtId="4" fontId="45" fillId="22" borderId="35" xfId="0" applyNumberFormat="1" applyFont="1" applyFill="1" applyBorder="1" applyAlignment="1">
      <alignment horizontal="center" vertical="center"/>
    </xf>
    <xf numFmtId="0" fontId="60" fillId="20" borderId="30" xfId="0" applyFont="1" applyFill="1" applyBorder="1" applyAlignment="1">
      <alignment horizontal="center" vertical="center"/>
    </xf>
    <xf numFmtId="2" fontId="59" fillId="15" borderId="2" xfId="0" applyNumberFormat="1" applyFont="1" applyFill="1" applyBorder="1" applyAlignment="1">
      <alignment horizontal="center" vertical="center"/>
    </xf>
    <xf numFmtId="2" fontId="59" fillId="15" borderId="46" xfId="0" applyNumberFormat="1" applyFont="1" applyFill="1" applyBorder="1" applyAlignment="1">
      <alignment horizontal="center" vertical="center"/>
    </xf>
    <xf numFmtId="10" fontId="59" fillId="15" borderId="2" xfId="2" applyNumberFormat="1" applyFont="1" applyFill="1" applyBorder="1" applyAlignment="1">
      <alignment horizontal="center" vertical="center"/>
    </xf>
    <xf numFmtId="164" fontId="59" fillId="15" borderId="2" xfId="2" applyNumberFormat="1" applyFont="1" applyFill="1" applyBorder="1" applyAlignment="1">
      <alignment horizontal="center" vertical="center"/>
    </xf>
    <xf numFmtId="3" fontId="55" fillId="26" borderId="48" xfId="0" applyNumberFormat="1" applyFont="1" applyFill="1" applyBorder="1" applyAlignment="1">
      <alignment horizontal="right" vertical="center"/>
    </xf>
    <xf numFmtId="0" fontId="41" fillId="20" borderId="43" xfId="0" applyFont="1" applyFill="1" applyBorder="1" applyAlignment="1">
      <alignment horizontal="center" vertical="center"/>
    </xf>
    <xf numFmtId="1" fontId="54" fillId="23" borderId="32" xfId="0" applyNumberFormat="1" applyFont="1" applyFill="1" applyBorder="1" applyAlignment="1">
      <alignment horizontal="center" vertical="center"/>
    </xf>
    <xf numFmtId="0" fontId="42" fillId="22" borderId="45" xfId="0" applyFont="1" applyFill="1" applyBorder="1" applyAlignment="1">
      <alignment horizontal="center" vertical="center"/>
    </xf>
    <xf numFmtId="0" fontId="61" fillId="20" borderId="30" xfId="0" applyFont="1" applyFill="1" applyBorder="1" applyAlignment="1">
      <alignment horizontal="center" vertical="center"/>
    </xf>
    <xf numFmtId="1" fontId="54" fillId="23" borderId="2" xfId="0" applyNumberFormat="1" applyFont="1" applyFill="1" applyBorder="1" applyAlignment="1">
      <alignment horizontal="center" vertical="center"/>
    </xf>
    <xf numFmtId="0" fontId="41" fillId="23" borderId="33" xfId="0" applyFont="1" applyFill="1" applyBorder="1" applyAlignment="1">
      <alignment horizontal="center" vertical="center"/>
    </xf>
    <xf numFmtId="3" fontId="55" fillId="26" borderId="49" xfId="0" applyNumberFormat="1" applyFont="1" applyFill="1" applyBorder="1" applyAlignment="1">
      <alignment horizontal="right" vertical="center"/>
    </xf>
    <xf numFmtId="2" fontId="54" fillId="23" borderId="2" xfId="0" applyNumberFormat="1" applyFont="1" applyFill="1" applyBorder="1" applyAlignment="1">
      <alignment horizontal="center" vertical="center"/>
    </xf>
    <xf numFmtId="9" fontId="59" fillId="25" borderId="31" xfId="0" applyNumberFormat="1" applyFont="1" applyFill="1" applyBorder="1" applyAlignment="1">
      <alignment horizontal="center" vertical="center"/>
    </xf>
    <xf numFmtId="9" fontId="59" fillId="20" borderId="50" xfId="0" applyNumberFormat="1" applyFont="1" applyFill="1" applyBorder="1" applyAlignment="1">
      <alignment horizontal="center" vertical="center"/>
    </xf>
    <xf numFmtId="9" fontId="59" fillId="20" borderId="31" xfId="0" applyNumberFormat="1" applyFont="1" applyFill="1" applyBorder="1" applyAlignment="1">
      <alignment horizontal="center" vertical="center"/>
    </xf>
    <xf numFmtId="9" fontId="59" fillId="33" borderId="50" xfId="0" applyNumberFormat="1" applyFont="1" applyFill="1" applyBorder="1" applyAlignment="1">
      <alignment horizontal="center" vertical="center"/>
    </xf>
    <xf numFmtId="9" fontId="59" fillId="33" borderId="31" xfId="0" applyNumberFormat="1" applyFont="1" applyFill="1" applyBorder="1" applyAlignment="1">
      <alignment horizontal="center" vertical="center"/>
    </xf>
    <xf numFmtId="2" fontId="57" fillId="29" borderId="32" xfId="0" applyNumberFormat="1" applyFont="1" applyFill="1" applyBorder="1" applyAlignment="1">
      <alignment horizontal="center" vertical="center"/>
    </xf>
    <xf numFmtId="9" fontId="59" fillId="34" borderId="50" xfId="0" applyNumberFormat="1" applyFont="1" applyFill="1" applyBorder="1" applyAlignment="1">
      <alignment horizontal="center" vertical="center"/>
    </xf>
    <xf numFmtId="4" fontId="63" fillId="22" borderId="35" xfId="0" applyNumberFormat="1" applyFont="1" applyFill="1" applyBorder="1" applyAlignment="1">
      <alignment horizontal="center" vertical="center"/>
    </xf>
    <xf numFmtId="9" fontId="59" fillId="20" borderId="51" xfId="0" applyNumberFormat="1" applyFont="1" applyFill="1" applyBorder="1" applyAlignment="1">
      <alignment horizontal="center" vertical="center"/>
    </xf>
    <xf numFmtId="9" fontId="44" fillId="25" borderId="52" xfId="0" applyNumberFormat="1" applyFont="1" applyFill="1" applyBorder="1" applyAlignment="1">
      <alignment horizontal="center" vertical="center"/>
    </xf>
    <xf numFmtId="3" fontId="55" fillId="26" borderId="54" xfId="0" applyNumberFormat="1" applyFont="1" applyFill="1" applyBorder="1" applyAlignment="1">
      <alignment horizontal="right" vertical="center"/>
    </xf>
    <xf numFmtId="0" fontId="65" fillId="15" borderId="2" xfId="0" applyFont="1" applyFill="1" applyBorder="1" applyAlignment="1">
      <alignment vertical="center"/>
    </xf>
    <xf numFmtId="0" fontId="42" fillId="22" borderId="55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4" fontId="45" fillId="22" borderId="56" xfId="0" applyNumberFormat="1" applyFont="1" applyFill="1" applyBorder="1" applyAlignment="1">
      <alignment horizontal="center" vertical="center"/>
    </xf>
    <xf numFmtId="0" fontId="43" fillId="35" borderId="0" xfId="0" applyFont="1" applyFill="1" applyAlignment="1">
      <alignment vertical="center"/>
    </xf>
    <xf numFmtId="0" fontId="45" fillId="31" borderId="45" xfId="0" applyFont="1" applyFill="1" applyBorder="1" applyAlignment="1">
      <alignment horizontal="center" vertical="center"/>
    </xf>
    <xf numFmtId="0" fontId="43" fillId="31" borderId="2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56" fillId="31" borderId="35" xfId="0" applyFont="1" applyFill="1" applyBorder="1" applyAlignment="1">
      <alignment horizontal="center" vertical="center"/>
    </xf>
    <xf numFmtId="0" fontId="41" fillId="20" borderId="30" xfId="0" applyFont="1" applyFill="1" applyBorder="1" applyAlignment="1">
      <alignment horizontal="center" vertical="center"/>
    </xf>
    <xf numFmtId="3" fontId="54" fillId="37" borderId="60" xfId="0" applyNumberFormat="1" applyFont="1" applyFill="1" applyBorder="1" applyAlignment="1">
      <alignment horizontal="right" vertical="center"/>
    </xf>
    <xf numFmtId="2" fontId="42" fillId="21" borderId="35" xfId="0" applyNumberFormat="1" applyFont="1" applyFill="1" applyBorder="1" applyAlignment="1">
      <alignment horizontal="center" vertical="center"/>
    </xf>
    <xf numFmtId="0" fontId="41" fillId="20" borderId="61" xfId="0" applyFont="1" applyFill="1" applyBorder="1" applyAlignment="1">
      <alignment horizontal="center" vertical="center"/>
    </xf>
    <xf numFmtId="0" fontId="44" fillId="15" borderId="67" xfId="0" applyFont="1" applyFill="1" applyBorder="1" applyAlignment="1">
      <alignment horizontal="center" vertical="center"/>
    </xf>
    <xf numFmtId="0" fontId="44" fillId="15" borderId="65" xfId="0" applyFont="1" applyFill="1" applyBorder="1" applyAlignment="1">
      <alignment horizontal="center" vertical="center"/>
    </xf>
    <xf numFmtId="0" fontId="44" fillId="15" borderId="68" xfId="0" applyFont="1" applyFill="1" applyBorder="1" applyAlignment="1">
      <alignment horizontal="center" vertical="center"/>
    </xf>
    <xf numFmtId="3" fontId="54" fillId="36" borderId="60" xfId="0" applyNumberFormat="1" applyFont="1" applyFill="1" applyBorder="1" applyAlignment="1">
      <alignment vertical="center"/>
    </xf>
    <xf numFmtId="0" fontId="52" fillId="31" borderId="30" xfId="0" applyFont="1" applyFill="1" applyBorder="1" applyAlignment="1">
      <alignment horizontal="center" vertical="center" wrapText="1"/>
    </xf>
    <xf numFmtId="0" fontId="59" fillId="23" borderId="31" xfId="0" applyFont="1" applyFill="1" applyBorder="1" applyAlignment="1">
      <alignment horizontal="center" vertical="center"/>
    </xf>
    <xf numFmtId="1" fontId="54" fillId="20" borderId="60" xfId="0" applyNumberFormat="1" applyFont="1" applyFill="1" applyBorder="1" applyAlignment="1">
      <alignment vertical="center"/>
    </xf>
    <xf numFmtId="14" fontId="41" fillId="23" borderId="39" xfId="0" applyNumberFormat="1" applyFont="1" applyFill="1" applyBorder="1" applyAlignment="1">
      <alignment horizontal="center" vertical="center" wrapText="1"/>
    </xf>
    <xf numFmtId="0" fontId="41" fillId="20" borderId="43" xfId="0" applyFont="1" applyFill="1" applyBorder="1" applyAlignment="1">
      <alignment horizontal="center" vertical="center" wrapText="1"/>
    </xf>
    <xf numFmtId="0" fontId="41" fillId="31" borderId="43" xfId="0" applyFont="1" applyFill="1" applyBorder="1" applyAlignment="1">
      <alignment horizontal="center" vertical="center" wrapText="1"/>
    </xf>
    <xf numFmtId="0" fontId="41" fillId="32" borderId="43" xfId="0" applyFont="1" applyFill="1" applyBorder="1" applyAlignment="1">
      <alignment horizontal="center" vertical="center" wrapText="1"/>
    </xf>
    <xf numFmtId="0" fontId="66" fillId="31" borderId="30" xfId="0" applyFont="1" applyFill="1" applyBorder="1" applyAlignment="1">
      <alignment horizontal="center" vertical="center" wrapText="1"/>
    </xf>
    <xf numFmtId="1" fontId="54" fillId="31" borderId="60" xfId="0" applyNumberFormat="1" applyFont="1" applyFill="1" applyBorder="1" applyAlignment="1">
      <alignment vertical="center"/>
    </xf>
    <xf numFmtId="0" fontId="58" fillId="31" borderId="30" xfId="0" applyFont="1" applyFill="1" applyBorder="1" applyAlignment="1">
      <alignment horizontal="center" vertical="center" wrapText="1"/>
    </xf>
    <xf numFmtId="1" fontId="54" fillId="32" borderId="60" xfId="0" applyNumberFormat="1" applyFont="1" applyFill="1" applyBorder="1" applyAlignment="1">
      <alignment vertical="center"/>
    </xf>
    <xf numFmtId="0" fontId="67" fillId="35" borderId="0" xfId="0" applyFont="1" applyFill="1" applyAlignment="1">
      <alignment vertical="center"/>
    </xf>
    <xf numFmtId="9" fontId="54" fillId="23" borderId="59" xfId="0" applyNumberFormat="1" applyFont="1" applyFill="1" applyBorder="1" applyAlignment="1">
      <alignment horizontal="center" vertical="center"/>
    </xf>
    <xf numFmtId="0" fontId="41" fillId="37" borderId="70" xfId="0" applyFont="1" applyFill="1" applyBorder="1" applyAlignment="1">
      <alignment horizontal="center" vertical="center"/>
    </xf>
    <xf numFmtId="0" fontId="54" fillId="24" borderId="60" xfId="0" applyFont="1" applyFill="1" applyBorder="1" applyAlignment="1">
      <alignment horizontal="center" vertical="center"/>
    </xf>
    <xf numFmtId="0" fontId="41" fillId="37" borderId="60" xfId="0" applyFont="1" applyFill="1" applyBorder="1" applyAlignment="1">
      <alignment horizontal="center" vertical="center"/>
    </xf>
    <xf numFmtId="3" fontId="54" fillId="23" borderId="60" xfId="0" applyNumberFormat="1" applyFont="1" applyFill="1" applyBorder="1" applyAlignment="1">
      <alignment horizontal="center" vertical="center"/>
    </xf>
    <xf numFmtId="4" fontId="54" fillId="23" borderId="60" xfId="0" applyNumberFormat="1" applyFont="1" applyFill="1" applyBorder="1" applyAlignment="1">
      <alignment horizontal="center" vertical="center"/>
    </xf>
    <xf numFmtId="0" fontId="44" fillId="15" borderId="0" xfId="0" applyFont="1" applyFill="1" applyAlignment="1">
      <alignment vertical="center"/>
    </xf>
    <xf numFmtId="0" fontId="43" fillId="15" borderId="0" xfId="0" applyFont="1" applyFill="1" applyAlignment="1">
      <alignment vertical="center"/>
    </xf>
    <xf numFmtId="0" fontId="46" fillId="15" borderId="0" xfId="0" applyFont="1" applyFill="1" applyAlignment="1">
      <alignment vertical="center"/>
    </xf>
    <xf numFmtId="10" fontId="54" fillId="23" borderId="60" xfId="0" applyNumberFormat="1" applyFont="1" applyFill="1" applyBorder="1" applyAlignment="1">
      <alignment horizontal="center" vertical="center"/>
    </xf>
    <xf numFmtId="14" fontId="41" fillId="36" borderId="60" xfId="0" applyNumberFormat="1" applyFont="1" applyFill="1" applyBorder="1" applyAlignment="1">
      <alignment horizontal="center" vertical="center"/>
    </xf>
    <xf numFmtId="3" fontId="41" fillId="36" borderId="60" xfId="0" applyNumberFormat="1" applyFont="1" applyFill="1" applyBorder="1" applyAlignment="1">
      <alignment horizontal="center" vertical="center"/>
    </xf>
    <xf numFmtId="168" fontId="41" fillId="36" borderId="60" xfId="0" applyNumberFormat="1" applyFont="1" applyFill="1" applyBorder="1" applyAlignment="1">
      <alignment horizontal="center" vertical="center"/>
    </xf>
    <xf numFmtId="10" fontId="54" fillId="23" borderId="74" xfId="0" applyNumberFormat="1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2" fontId="45" fillId="21" borderId="55" xfId="0" applyNumberFormat="1" applyFont="1" applyFill="1" applyBorder="1" applyAlignment="1">
      <alignment horizontal="center" vertical="center"/>
    </xf>
    <xf numFmtId="1" fontId="42" fillId="21" borderId="1" xfId="0" applyNumberFormat="1" applyFont="1" applyFill="1" applyBorder="1" applyAlignment="1">
      <alignment vertical="center"/>
    </xf>
    <xf numFmtId="0" fontId="42" fillId="21" borderId="1" xfId="0" applyFont="1" applyFill="1" applyBorder="1" applyAlignment="1">
      <alignment horizontal="center" vertical="center"/>
    </xf>
    <xf numFmtId="2" fontId="42" fillId="21" borderId="56" xfId="0" applyNumberFormat="1" applyFont="1" applyFill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45" fillId="20" borderId="27" xfId="0" applyFont="1" applyFill="1" applyBorder="1" applyAlignment="1">
      <alignment horizontal="center" vertical="center"/>
    </xf>
    <xf numFmtId="0" fontId="43" fillId="20" borderId="28" xfId="0" applyFont="1" applyFill="1" applyBorder="1" applyAlignment="1">
      <alignment vertical="center"/>
    </xf>
    <xf numFmtId="0" fontId="68" fillId="20" borderId="28" xfId="0" applyFont="1" applyFill="1" applyBorder="1" applyAlignment="1">
      <alignment vertical="center"/>
    </xf>
    <xf numFmtId="0" fontId="56" fillId="20" borderId="29" xfId="0" applyFont="1" applyFill="1" applyBorder="1" applyAlignment="1">
      <alignment horizontal="center" vertical="center"/>
    </xf>
    <xf numFmtId="0" fontId="69" fillId="15" borderId="0" xfId="0" applyFont="1" applyFill="1" applyAlignment="1">
      <alignment vertical="center"/>
    </xf>
    <xf numFmtId="2" fontId="45" fillId="21" borderId="35" xfId="0" applyNumberFormat="1" applyFont="1" applyFill="1" applyBorder="1" applyAlignment="1">
      <alignment horizontal="center" vertical="center"/>
    </xf>
    <xf numFmtId="0" fontId="59" fillId="23" borderId="52" xfId="0" applyFont="1" applyFill="1" applyBorder="1" applyAlignment="1">
      <alignment horizontal="center" vertical="center"/>
    </xf>
    <xf numFmtId="0" fontId="59" fillId="23" borderId="78" xfId="0" applyFont="1" applyFill="1" applyBorder="1" applyAlignment="1">
      <alignment horizontal="center" vertical="center"/>
    </xf>
    <xf numFmtId="1" fontId="54" fillId="23" borderId="79" xfId="0" applyNumberFormat="1" applyFont="1" applyFill="1" applyBorder="1" applyAlignment="1">
      <alignment horizontal="center" vertical="center"/>
    </xf>
    <xf numFmtId="2" fontId="54" fillId="32" borderId="42" xfId="0" applyNumberFormat="1" applyFont="1" applyFill="1" applyBorder="1" applyAlignment="1">
      <alignment vertical="center"/>
    </xf>
    <xf numFmtId="164" fontId="54" fillId="32" borderId="41" xfId="0" applyNumberFormat="1" applyFont="1" applyFill="1" applyBorder="1" applyAlignment="1">
      <alignment vertical="center"/>
    </xf>
    <xf numFmtId="164" fontId="54" fillId="32" borderId="80" xfId="0" applyNumberFormat="1" applyFont="1" applyFill="1" applyBorder="1" applyAlignment="1">
      <alignment vertical="center"/>
    </xf>
    <xf numFmtId="1" fontId="54" fillId="32" borderId="32" xfId="0" applyNumberFormat="1" applyFont="1" applyFill="1" applyBorder="1" applyAlignment="1">
      <alignment vertical="center"/>
    </xf>
    <xf numFmtId="1" fontId="54" fillId="32" borderId="36" xfId="0" applyNumberFormat="1" applyFont="1" applyFill="1" applyBorder="1" applyAlignment="1">
      <alignment vertical="center"/>
    </xf>
    <xf numFmtId="2" fontId="54" fillId="32" borderId="33" xfId="0" applyNumberFormat="1" applyFont="1" applyFill="1" applyBorder="1" applyAlignment="1">
      <alignment vertical="center"/>
    </xf>
    <xf numFmtId="164" fontId="54" fillId="32" borderId="2" xfId="0" applyNumberFormat="1" applyFont="1" applyFill="1" applyBorder="1" applyAlignment="1">
      <alignment vertical="center"/>
    </xf>
    <xf numFmtId="164" fontId="54" fillId="32" borderId="34" xfId="0" applyNumberFormat="1" applyFont="1" applyFill="1" applyBorder="1" applyAlignment="1">
      <alignment vertical="center"/>
    </xf>
    <xf numFmtId="1" fontId="54" fillId="23" borderId="75" xfId="0" applyNumberFormat="1" applyFont="1" applyFill="1" applyBorder="1" applyAlignment="1">
      <alignment horizontal="center" vertical="center"/>
    </xf>
    <xf numFmtId="2" fontId="54" fillId="32" borderId="82" xfId="0" applyNumberFormat="1" applyFont="1" applyFill="1" applyBorder="1" applyAlignment="1">
      <alignment vertical="center"/>
    </xf>
    <xf numFmtId="164" fontId="54" fillId="32" borderId="13" xfId="0" applyNumberFormat="1" applyFont="1" applyFill="1" applyBorder="1" applyAlignment="1">
      <alignment vertical="center"/>
    </xf>
    <xf numFmtId="164" fontId="54" fillId="32" borderId="77" xfId="0" applyNumberFormat="1" applyFont="1" applyFill="1" applyBorder="1" applyAlignment="1">
      <alignment vertical="center"/>
    </xf>
    <xf numFmtId="1" fontId="54" fillId="32" borderId="63" xfId="0" applyNumberFormat="1" applyFont="1" applyFill="1" applyBorder="1" applyAlignment="1">
      <alignment vertical="center"/>
    </xf>
    <xf numFmtId="1" fontId="54" fillId="32" borderId="83" xfId="0" applyNumberFormat="1" applyFont="1" applyFill="1" applyBorder="1" applyAlignment="1">
      <alignment vertical="center"/>
    </xf>
    <xf numFmtId="0" fontId="54" fillId="36" borderId="84" xfId="0" applyFont="1" applyFill="1" applyBorder="1" applyAlignment="1">
      <alignment horizontal="center" vertical="center"/>
    </xf>
    <xf numFmtId="1" fontId="54" fillId="36" borderId="75" xfId="0" applyNumberFormat="1" applyFont="1" applyFill="1" applyBorder="1" applyAlignment="1">
      <alignment horizontal="center" vertical="center"/>
    </xf>
    <xf numFmtId="0" fontId="54" fillId="36" borderId="76" xfId="0" applyFont="1" applyFill="1" applyBorder="1" applyAlignment="1">
      <alignment horizontal="center" vertical="center"/>
    </xf>
    <xf numFmtId="164" fontId="54" fillId="36" borderId="86" xfId="0" applyNumberFormat="1" applyFont="1" applyFill="1" applyBorder="1" applyAlignment="1">
      <alignment horizontal="right" vertical="center"/>
    </xf>
    <xf numFmtId="164" fontId="54" fillId="36" borderId="87" xfId="0" applyNumberFormat="1" applyFont="1" applyFill="1" applyBorder="1" applyAlignment="1">
      <alignment horizontal="right" vertical="center"/>
    </xf>
    <xf numFmtId="2" fontId="54" fillId="36" borderId="85" xfId="0" applyNumberFormat="1" applyFont="1" applyFill="1" applyBorder="1" applyAlignment="1">
      <alignment vertical="center"/>
    </xf>
    <xf numFmtId="1" fontId="54" fillId="36" borderId="75" xfId="0" applyNumberFormat="1" applyFont="1" applyFill="1" applyBorder="1" applyAlignment="1">
      <alignment vertical="center"/>
    </xf>
    <xf numFmtId="164" fontId="54" fillId="36" borderId="87" xfId="0" applyNumberFormat="1" applyFont="1" applyFill="1" applyBorder="1" applyAlignment="1">
      <alignment horizontal="center" vertical="center"/>
    </xf>
    <xf numFmtId="0" fontId="43" fillId="31" borderId="0" xfId="0" applyFont="1" applyFill="1" applyAlignment="1">
      <alignment vertical="center"/>
    </xf>
    <xf numFmtId="2" fontId="45" fillId="21" borderId="56" xfId="0" applyNumberFormat="1" applyFont="1" applyFill="1" applyBorder="1" applyAlignment="1">
      <alignment horizontal="center" vertical="center"/>
    </xf>
    <xf numFmtId="0" fontId="3" fillId="0" borderId="88" xfId="52" applyFont="1" applyBorder="1"/>
    <xf numFmtId="0" fontId="21" fillId="0" borderId="88" xfId="52" applyFont="1" applyBorder="1" applyAlignment="1">
      <alignment horizontal="center"/>
    </xf>
    <xf numFmtId="0" fontId="57" fillId="29" borderId="32" xfId="55" applyNumberFormat="1" applyFont="1" applyFill="1" applyBorder="1" applyAlignment="1">
      <alignment horizontal="center" vertical="center"/>
    </xf>
    <xf numFmtId="0" fontId="47" fillId="19" borderId="89" xfId="0" applyFont="1" applyFill="1" applyBorder="1" applyAlignment="1">
      <alignment horizontal="center" vertical="center"/>
    </xf>
    <xf numFmtId="0" fontId="58" fillId="27" borderId="32" xfId="0" applyFont="1" applyFill="1" applyBorder="1" applyAlignment="1">
      <alignment horizontal="center" vertical="center"/>
    </xf>
    <xf numFmtId="0" fontId="45" fillId="23" borderId="32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8" xfId="52" applyFont="1" applyBorder="1" applyAlignment="1">
      <alignment horizontal="center" vertical="center"/>
    </xf>
    <xf numFmtId="0" fontId="41" fillId="27" borderId="32" xfId="2" applyNumberFormat="1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54" fillId="23" borderId="32" xfId="0" applyFont="1" applyFill="1" applyBorder="1" applyAlignment="1">
      <alignment horizontal="center" vertical="center"/>
    </xf>
    <xf numFmtId="0" fontId="54" fillId="23" borderId="33" xfId="0" applyFont="1" applyFill="1" applyBorder="1" applyAlignment="1">
      <alignment vertical="center"/>
    </xf>
    <xf numFmtId="0" fontId="54" fillId="31" borderId="2" xfId="0" applyFont="1" applyFill="1" applyBorder="1" applyAlignment="1">
      <alignment vertical="center"/>
    </xf>
    <xf numFmtId="0" fontId="54" fillId="31" borderId="34" xfId="0" applyFont="1" applyFill="1" applyBorder="1" applyAlignment="1">
      <alignment vertical="center"/>
    </xf>
    <xf numFmtId="0" fontId="54" fillId="24" borderId="35" xfId="0" applyFont="1" applyFill="1" applyBorder="1" applyAlignment="1">
      <alignment vertical="center"/>
    </xf>
    <xf numFmtId="0" fontId="54" fillId="31" borderId="35" xfId="0" applyFont="1" applyFill="1" applyBorder="1" applyAlignment="1">
      <alignment vertical="center"/>
    </xf>
    <xf numFmtId="0" fontId="54" fillId="31" borderId="36" xfId="0" applyFont="1" applyFill="1" applyBorder="1" applyAlignment="1">
      <alignment vertical="center"/>
    </xf>
    <xf numFmtId="0" fontId="53" fillId="23" borderId="31" xfId="0" applyFont="1" applyFill="1" applyBorder="1" applyAlignment="1">
      <alignment horizontal="center" vertical="center"/>
    </xf>
    <xf numFmtId="0" fontId="54" fillId="20" borderId="2" xfId="0" applyFont="1" applyFill="1" applyBorder="1" applyAlignment="1">
      <alignment vertical="center"/>
    </xf>
    <xf numFmtId="0" fontId="54" fillId="20" borderId="34" xfId="0" applyFont="1" applyFill="1" applyBorder="1" applyAlignment="1">
      <alignment vertical="center"/>
    </xf>
    <xf numFmtId="0" fontId="54" fillId="20" borderId="32" xfId="0" applyFont="1" applyFill="1" applyBorder="1" applyAlignment="1">
      <alignment vertical="center"/>
    </xf>
    <xf numFmtId="0" fontId="54" fillId="20" borderId="36" xfId="0" applyFont="1" applyFill="1" applyBorder="1" applyAlignment="1">
      <alignment vertical="center"/>
    </xf>
    <xf numFmtId="0" fontId="62" fillId="23" borderId="31" xfId="0" applyFont="1" applyFill="1" applyBorder="1" applyAlignment="1">
      <alignment horizontal="center" vertical="center"/>
    </xf>
    <xf numFmtId="0" fontId="64" fillId="23" borderId="31" xfId="0" applyFont="1" applyFill="1" applyBorder="1" applyAlignment="1">
      <alignment horizontal="center" vertical="center"/>
    </xf>
    <xf numFmtId="0" fontId="64" fillId="23" borderId="62" xfId="0" applyFont="1" applyFill="1" applyBorder="1" applyAlignment="1">
      <alignment horizontal="center" vertical="center"/>
    </xf>
    <xf numFmtId="0" fontId="54" fillId="23" borderId="63" xfId="0" applyFont="1" applyFill="1" applyBorder="1" applyAlignment="1">
      <alignment horizontal="center" vertical="center"/>
    </xf>
    <xf numFmtId="0" fontId="54" fillId="23" borderId="64" xfId="0" applyFont="1" applyFill="1" applyBorder="1" applyAlignment="1">
      <alignment vertical="center"/>
    </xf>
    <xf numFmtId="0" fontId="54" fillId="20" borderId="65" xfId="0" applyFont="1" applyFill="1" applyBorder="1" applyAlignment="1">
      <alignment vertical="center"/>
    </xf>
    <xf numFmtId="0" fontId="54" fillId="20" borderId="66" xfId="0" applyFont="1" applyFill="1" applyBorder="1" applyAlignment="1">
      <alignment vertical="center"/>
    </xf>
    <xf numFmtId="0" fontId="54" fillId="24" borderId="62" xfId="0" applyFont="1" applyFill="1" applyBorder="1" applyAlignment="1">
      <alignment vertical="center"/>
    </xf>
    <xf numFmtId="0" fontId="54" fillId="20" borderId="63" xfId="0" applyFont="1" applyFill="1" applyBorder="1" applyAlignment="1">
      <alignment vertical="center"/>
    </xf>
    <xf numFmtId="0" fontId="54" fillId="23" borderId="75" xfId="0" applyFont="1" applyFill="1" applyBorder="1" applyAlignment="1">
      <alignment horizontal="center" vertical="center"/>
    </xf>
    <xf numFmtId="0" fontId="54" fillId="23" borderId="76" xfId="0" applyFont="1" applyFill="1" applyBorder="1" applyAlignment="1">
      <alignment vertical="center"/>
    </xf>
    <xf numFmtId="0" fontId="54" fillId="31" borderId="13" xfId="0" applyFont="1" applyFill="1" applyBorder="1" applyAlignment="1">
      <alignment vertical="center"/>
    </xf>
    <xf numFmtId="0" fontId="54" fillId="31" borderId="77" xfId="0" applyFont="1" applyFill="1" applyBorder="1" applyAlignment="1">
      <alignment vertical="center"/>
    </xf>
    <xf numFmtId="0" fontId="54" fillId="31" borderId="63" xfId="0" applyFont="1" applyFill="1" applyBorder="1" applyAlignment="1">
      <alignment vertical="center"/>
    </xf>
    <xf numFmtId="0" fontId="54" fillId="31" borderId="66" xfId="0" applyFont="1" applyFill="1" applyBorder="1" applyAlignment="1">
      <alignment vertical="center"/>
    </xf>
    <xf numFmtId="1" fontId="26" fillId="2" borderId="3" xfId="55" applyNumberFormat="1" applyFont="1" applyFill="1" applyBorder="1" applyAlignment="1">
      <alignment horizontal="center" vertical="center" wrapText="1"/>
    </xf>
    <xf numFmtId="1" fontId="35" fillId="14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2" borderId="35" xfId="0" applyFont="1" applyFill="1" applyBorder="1" applyAlignment="1">
      <alignment vertical="center"/>
    </xf>
    <xf numFmtId="0" fontId="54" fillId="32" borderId="62" xfId="0" applyFont="1" applyFill="1" applyBorder="1" applyAlignment="1">
      <alignment vertical="center"/>
    </xf>
    <xf numFmtId="0" fontId="70" fillId="24" borderId="85" xfId="0" applyFont="1" applyFill="1" applyBorder="1" applyAlignment="1">
      <alignment horizontal="center" vertical="center"/>
    </xf>
    <xf numFmtId="0" fontId="41" fillId="25" borderId="37" xfId="0" applyFont="1" applyFill="1" applyBorder="1" applyAlignment="1">
      <alignment horizontal="center" vertical="center"/>
    </xf>
    <xf numFmtId="0" fontId="41" fillId="25" borderId="47" xfId="0" applyFont="1" applyFill="1" applyBorder="1" applyAlignment="1">
      <alignment horizontal="center" vertical="center"/>
    </xf>
    <xf numFmtId="0" fontId="41" fillId="20" borderId="47" xfId="0" applyFont="1" applyFill="1" applyBorder="1" applyAlignment="1">
      <alignment horizontal="center" vertical="center"/>
    </xf>
    <xf numFmtId="0" fontId="41" fillId="33" borderId="47" xfId="0" applyFont="1" applyFill="1" applyBorder="1" applyAlignment="1">
      <alignment horizontal="center" vertical="center"/>
    </xf>
    <xf numFmtId="0" fontId="54" fillId="34" borderId="47" xfId="0" applyFont="1" applyFill="1" applyBorder="1" applyAlignment="1">
      <alignment horizontal="right" vertical="center"/>
    </xf>
    <xf numFmtId="0" fontId="44" fillId="25" borderId="47" xfId="0" applyFont="1" applyFill="1" applyBorder="1" applyAlignment="1">
      <alignment horizontal="center" vertical="center"/>
    </xf>
    <xf numFmtId="0" fontId="44" fillId="25" borderId="53" xfId="0" applyFont="1" applyFill="1" applyBorder="1" applyAlignment="1">
      <alignment horizontal="center" vertical="center"/>
    </xf>
    <xf numFmtId="0" fontId="54" fillId="20" borderId="41" xfId="0" applyFont="1" applyFill="1" applyBorder="1" applyAlignment="1">
      <alignment horizontal="right" vertical="center"/>
    </xf>
    <xf numFmtId="0" fontId="54" fillId="20" borderId="42" xfId="0" applyFont="1" applyFill="1" applyBorder="1" applyAlignment="1">
      <alignment horizontal="right" vertical="center"/>
    </xf>
    <xf numFmtId="0" fontId="54" fillId="20" borderId="2" xfId="0" applyFont="1" applyFill="1" applyBorder="1" applyAlignment="1">
      <alignment horizontal="right" vertical="center"/>
    </xf>
    <xf numFmtId="0" fontId="54" fillId="20" borderId="33" xfId="0" applyFont="1" applyFill="1" applyBorder="1" applyAlignment="1">
      <alignment horizontal="right" vertical="center"/>
    </xf>
    <xf numFmtId="0" fontId="41" fillId="27" borderId="91" xfId="0" applyFont="1" applyFill="1" applyBorder="1" applyAlignment="1">
      <alignment horizontal="center" vertical="center"/>
    </xf>
    <xf numFmtId="0" fontId="54" fillId="31" borderId="2" xfId="0" applyFont="1" applyFill="1" applyBorder="1" applyAlignment="1">
      <alignment horizontal="right" vertical="center"/>
    </xf>
    <xf numFmtId="0" fontId="54" fillId="31" borderId="44" xfId="0" applyFont="1" applyFill="1" applyBorder="1" applyAlignment="1">
      <alignment horizontal="right" vertical="center"/>
    </xf>
    <xf numFmtId="0" fontId="54" fillId="31" borderId="33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33" xfId="0" applyFont="1" applyFill="1" applyBorder="1" applyAlignment="1">
      <alignment horizontal="right" vertical="center"/>
    </xf>
    <xf numFmtId="0" fontId="47" fillId="17" borderId="23" xfId="0" applyFont="1" applyFill="1" applyBorder="1" applyAlignment="1">
      <alignment horizontal="center" vertical="center"/>
    </xf>
    <xf numFmtId="0" fontId="48" fillId="19" borderId="23" xfId="0" applyFont="1" applyFill="1" applyBorder="1" applyAlignment="1">
      <alignment horizontal="center" vertical="center"/>
    </xf>
    <xf numFmtId="0" fontId="47" fillId="19" borderId="23" xfId="0" applyFont="1" applyFill="1" applyBorder="1" applyAlignment="1">
      <alignment horizontal="center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1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6" fillId="10" borderId="99" xfId="0" applyFont="1" applyFill="1" applyBorder="1" applyAlignment="1">
      <alignment horizontal="right" vertical="center"/>
    </xf>
    <xf numFmtId="3" fontId="36" fillId="10" borderId="100" xfId="0" applyNumberFormat="1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29" fillId="9" borderId="100" xfId="0" applyFont="1" applyFill="1" applyBorder="1" applyAlignment="1">
      <alignment horizontal="center" vertical="center"/>
    </xf>
    <xf numFmtId="0" fontId="71" fillId="10" borderId="100" xfId="0" applyFont="1" applyFill="1" applyBorder="1" applyAlignment="1">
      <alignment horizontal="right" vertical="center"/>
    </xf>
    <xf numFmtId="0" fontId="72" fillId="10" borderId="95" xfId="55" applyNumberFormat="1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1" fontId="24" fillId="9" borderId="105" xfId="0" applyNumberFormat="1" applyFont="1" applyFill="1" applyBorder="1" applyAlignment="1">
      <alignment horizontal="center" vertical="center"/>
    </xf>
    <xf numFmtId="1" fontId="24" fillId="9" borderId="106" xfId="0" applyNumberFormat="1" applyFont="1" applyFill="1" applyBorder="1" applyAlignment="1">
      <alignment horizontal="center" vertical="center"/>
    </xf>
    <xf numFmtId="1" fontId="24" fillId="9" borderId="107" xfId="0" applyNumberFormat="1" applyFont="1" applyFill="1" applyBorder="1" applyAlignment="1">
      <alignment horizontal="center" vertical="center"/>
    </xf>
    <xf numFmtId="3" fontId="36" fillId="10" borderId="101" xfId="0" applyNumberFormat="1" applyFont="1" applyFill="1" applyBorder="1" applyAlignment="1">
      <alignment horizontal="right" vertical="center"/>
    </xf>
    <xf numFmtId="0" fontId="72" fillId="10" borderId="97" xfId="55" applyNumberFormat="1" applyFont="1" applyFill="1" applyBorder="1" applyAlignment="1">
      <alignment horizontal="right" vertical="center"/>
    </xf>
    <xf numFmtId="0" fontId="36" fillId="10" borderId="97" xfId="55" applyNumberFormat="1" applyFont="1" applyFill="1" applyBorder="1" applyAlignment="1">
      <alignment horizontal="right" vertical="center"/>
    </xf>
    <xf numFmtId="0" fontId="73" fillId="18" borderId="23" xfId="0" applyFont="1" applyFill="1" applyBorder="1" applyAlignment="1">
      <alignment horizontal="center" vertical="center"/>
    </xf>
    <xf numFmtId="0" fontId="73" fillId="18" borderId="90" xfId="0" applyFont="1" applyFill="1" applyBorder="1" applyAlignment="1">
      <alignment horizontal="center" vertical="center"/>
    </xf>
    <xf numFmtId="0" fontId="0" fillId="0" borderId="111" xfId="0" applyBorder="1" applyAlignment="1">
      <alignment horizontal="center"/>
    </xf>
    <xf numFmtId="3" fontId="36" fillId="10" borderId="99" xfId="0" applyNumberFormat="1" applyFont="1" applyFill="1" applyBorder="1" applyAlignment="1">
      <alignment horizontal="right" vertical="center"/>
    </xf>
    <xf numFmtId="0" fontId="71" fillId="10" borderId="97" xfId="0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22" fillId="9" borderId="100" xfId="0" applyFont="1" applyFill="1" applyBorder="1" applyAlignment="1">
      <alignment horizontal="center" vertical="center"/>
    </xf>
    <xf numFmtId="0" fontId="22" fillId="9" borderId="101" xfId="0" applyFont="1" applyFill="1" applyBorder="1" applyAlignment="1">
      <alignment horizontal="center" vertical="center"/>
    </xf>
    <xf numFmtId="0" fontId="22" fillId="9" borderId="99" xfId="0" applyFont="1" applyFill="1" applyBorder="1" applyAlignment="1">
      <alignment horizontal="center" vertical="center"/>
    </xf>
    <xf numFmtId="0" fontId="74" fillId="12" borderId="109" xfId="55" applyNumberFormat="1" applyFont="1" applyFill="1" applyBorder="1" applyAlignment="1">
      <alignment horizontal="center" vertical="center"/>
    </xf>
    <xf numFmtId="0" fontId="74" fillId="12" borderId="108" xfId="55" applyNumberFormat="1" applyFont="1" applyFill="1" applyBorder="1" applyAlignment="1">
      <alignment horizontal="center" vertical="center"/>
    </xf>
    <xf numFmtId="1" fontId="22" fillId="11" borderId="112" xfId="77" applyNumberFormat="1" applyFont="1" applyFill="1" applyBorder="1" applyAlignment="1">
      <alignment horizontal="center" vertical="center"/>
    </xf>
    <xf numFmtId="1" fontId="22" fillId="11" borderId="114" xfId="77" applyNumberFormat="1" applyFont="1" applyFill="1" applyBorder="1" applyAlignment="1">
      <alignment horizontal="center" vertical="center"/>
    </xf>
    <xf numFmtId="167" fontId="31" fillId="13" borderId="113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left" vertical="center"/>
    </xf>
    <xf numFmtId="1" fontId="22" fillId="9" borderId="97" xfId="0" applyNumberFormat="1" applyFont="1" applyFill="1" applyBorder="1" applyAlignment="1">
      <alignment horizontal="center" vertical="center"/>
    </xf>
    <xf numFmtId="1" fontId="22" fillId="9" borderId="95" xfId="0" applyNumberFormat="1" applyFont="1" applyFill="1" applyBorder="1" applyAlignment="1">
      <alignment horizontal="center" vertical="center"/>
    </xf>
    <xf numFmtId="1" fontId="22" fillId="9" borderId="102" xfId="0" applyNumberFormat="1" applyFont="1" applyFill="1" applyBorder="1" applyAlignment="1">
      <alignment horizontal="center" vertical="center"/>
    </xf>
    <xf numFmtId="1" fontId="24" fillId="9" borderId="115" xfId="0" applyNumberFormat="1" applyFont="1" applyFill="1" applyBorder="1" applyAlignment="1">
      <alignment horizontal="center" vertical="center"/>
    </xf>
    <xf numFmtId="1" fontId="24" fillId="9" borderId="117" xfId="0" applyNumberFormat="1" applyFont="1" applyFill="1" applyBorder="1" applyAlignment="1">
      <alignment horizontal="center" vertical="center"/>
    </xf>
    <xf numFmtId="1" fontId="24" fillId="9" borderId="116" xfId="0" applyNumberFormat="1" applyFont="1" applyFill="1" applyBorder="1" applyAlignment="1">
      <alignment horizontal="center" vertical="center"/>
    </xf>
    <xf numFmtId="0" fontId="29" fillId="9" borderId="98" xfId="0" applyFont="1" applyFill="1" applyBorder="1" applyAlignment="1">
      <alignment horizontal="center" vertical="center"/>
    </xf>
    <xf numFmtId="165" fontId="36" fillId="10" borderId="3" xfId="0" applyNumberFormat="1" applyFont="1" applyFill="1" applyBorder="1" applyAlignment="1">
      <alignment horizontal="center" vertical="center"/>
    </xf>
    <xf numFmtId="165" fontId="36" fillId="10" borderId="94" xfId="0" applyNumberFormat="1" applyFont="1" applyFill="1" applyBorder="1" applyAlignment="1">
      <alignment horizontal="center" vertical="center"/>
    </xf>
    <xf numFmtId="165" fontId="36" fillId="10" borderId="103" xfId="0" applyNumberFormat="1" applyFont="1" applyFill="1" applyBorder="1" applyAlignment="1">
      <alignment horizontal="center" vertical="center"/>
    </xf>
    <xf numFmtId="0" fontId="38" fillId="10" borderId="95" xfId="0" applyFont="1" applyFill="1" applyBorder="1" applyAlignment="1">
      <alignment horizontal="right" vertical="center"/>
    </xf>
    <xf numFmtId="0" fontId="38" fillId="10" borderId="97" xfId="0" applyFont="1" applyFill="1" applyBorder="1" applyAlignment="1">
      <alignment horizontal="right" vertical="center"/>
    </xf>
    <xf numFmtId="0" fontId="38" fillId="10" borderId="102" xfId="0" applyFont="1" applyFill="1" applyBorder="1" applyAlignment="1">
      <alignment horizontal="right" vertical="center"/>
    </xf>
    <xf numFmtId="0" fontId="25" fillId="9" borderId="95" xfId="0" applyFont="1" applyFill="1" applyBorder="1" applyAlignment="1">
      <alignment horizontal="center" vertical="center"/>
    </xf>
    <xf numFmtId="0" fontId="25" fillId="9" borderId="119" xfId="0" applyFont="1" applyFill="1" applyBorder="1" applyAlignment="1">
      <alignment horizontal="center" vertical="center"/>
    </xf>
    <xf numFmtId="43" fontId="31" fillId="13" borderId="110" xfId="55" applyFont="1" applyFill="1" applyBorder="1" applyAlignment="1">
      <alignment horizontal="center" vertical="center" wrapText="1"/>
    </xf>
    <xf numFmtId="2" fontId="39" fillId="9" borderId="115" xfId="0" applyNumberFormat="1" applyFont="1" applyFill="1" applyBorder="1" applyAlignment="1">
      <alignment horizontal="center" vertical="center"/>
    </xf>
    <xf numFmtId="2" fontId="39" fillId="9" borderId="116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9" fillId="9" borderId="94" xfId="0" applyNumberFormat="1" applyFont="1" applyFill="1" applyBorder="1" applyAlignment="1">
      <alignment horizontal="center" vertical="center"/>
    </xf>
    <xf numFmtId="2" fontId="39" fillId="9" borderId="103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1" fillId="10" borderId="98" xfId="0" applyFont="1" applyFill="1" applyBorder="1" applyAlignment="1">
      <alignment horizontal="right" vertical="center"/>
    </xf>
    <xf numFmtId="10" fontId="77" fillId="10" borderId="99" xfId="114" applyNumberFormat="1" applyFont="1" applyFill="1" applyBorder="1" applyAlignment="1">
      <alignment horizontal="center" vertical="center"/>
    </xf>
    <xf numFmtId="10" fontId="77" fillId="10" borderId="100" xfId="114" applyNumberFormat="1" applyFont="1" applyFill="1" applyBorder="1" applyAlignment="1">
      <alignment horizontal="center" vertical="center"/>
    </xf>
    <xf numFmtId="0" fontId="79" fillId="0" borderId="0" xfId="0" applyFont="1" applyAlignment="1">
      <alignment vertical="top"/>
    </xf>
    <xf numFmtId="2" fontId="39" fillId="9" borderId="117" xfId="0" applyNumberFormat="1" applyFont="1" applyFill="1" applyBorder="1" applyAlignment="1">
      <alignment horizontal="center" vertical="center"/>
    </xf>
    <xf numFmtId="2" fontId="39" fillId="9" borderId="3" xfId="0" applyNumberFormat="1" applyFont="1" applyFill="1" applyBorder="1" applyAlignment="1">
      <alignment horizontal="center" vertical="center"/>
    </xf>
    <xf numFmtId="0" fontId="8" fillId="4" borderId="96" xfId="65" applyFont="1" applyFill="1" applyBorder="1" applyAlignment="1">
      <alignment horizontal="center"/>
    </xf>
    <xf numFmtId="0" fontId="80" fillId="27" borderId="32" xfId="0" applyFont="1" applyFill="1" applyBorder="1" applyAlignment="1">
      <alignment horizontal="center" vertical="center"/>
    </xf>
    <xf numFmtId="4" fontId="80" fillId="30" borderId="32" xfId="0" applyNumberFormat="1" applyFont="1" applyFill="1" applyBorder="1" applyAlignment="1">
      <alignment horizontal="center" vertical="center"/>
    </xf>
    <xf numFmtId="0" fontId="80" fillId="23" borderId="32" xfId="0" applyFont="1" applyFill="1" applyBorder="1" applyAlignment="1">
      <alignment horizontal="center" vertical="center"/>
    </xf>
    <xf numFmtId="0" fontId="80" fillId="27" borderId="91" xfId="0" applyFont="1" applyFill="1" applyBorder="1" applyAlignment="1">
      <alignment horizontal="center" vertical="center"/>
    </xf>
    <xf numFmtId="1" fontId="80" fillId="27" borderId="32" xfId="0" applyNumberFormat="1" applyFont="1" applyFill="1" applyBorder="1" applyAlignment="1">
      <alignment horizontal="center" vertical="center"/>
    </xf>
    <xf numFmtId="2" fontId="76" fillId="9" borderId="124" xfId="55" applyNumberFormat="1" applyFont="1" applyFill="1" applyBorder="1" applyAlignment="1">
      <alignment horizontal="center" vertical="center"/>
    </xf>
    <xf numFmtId="0" fontId="74" fillId="12" borderId="122" xfId="55" applyNumberFormat="1" applyFont="1" applyFill="1" applyBorder="1" applyAlignment="1">
      <alignment horizontal="center" vertical="center"/>
    </xf>
    <xf numFmtId="0" fontId="74" fillId="12" borderId="123" xfId="55" applyNumberFormat="1" applyFont="1" applyFill="1" applyBorder="1" applyAlignment="1">
      <alignment horizontal="center" vertical="center"/>
    </xf>
    <xf numFmtId="3" fontId="36" fillId="10" borderId="126" xfId="0" applyNumberFormat="1" applyFont="1" applyFill="1" applyBorder="1" applyAlignment="1">
      <alignment horizontal="right" vertical="center"/>
    </xf>
    <xf numFmtId="165" fontId="36" fillId="10" borderId="127" xfId="0" applyNumberFormat="1" applyFont="1" applyFill="1" applyBorder="1" applyAlignment="1">
      <alignment horizontal="center" vertical="center"/>
    </xf>
    <xf numFmtId="0" fontId="22" fillId="9" borderId="126" xfId="0" applyFont="1" applyFill="1" applyBorder="1" applyAlignment="1">
      <alignment horizontal="center" vertical="center"/>
    </xf>
    <xf numFmtId="1" fontId="24" fillId="9" borderId="130" xfId="0" applyNumberFormat="1" applyFont="1" applyFill="1" applyBorder="1" applyAlignment="1">
      <alignment horizontal="center" vertical="center"/>
    </xf>
    <xf numFmtId="0" fontId="71" fillId="10" borderId="126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0" fontId="38" fillId="10" borderId="126" xfId="0" applyFont="1" applyFill="1" applyBorder="1" applyAlignment="1">
      <alignment horizontal="right" vertical="center"/>
    </xf>
    <xf numFmtId="0" fontId="38" fillId="10" borderId="128" xfId="0" applyFont="1" applyFill="1" applyBorder="1" applyAlignment="1">
      <alignment horizontal="right" vertical="center"/>
    </xf>
    <xf numFmtId="0" fontId="36" fillId="10" borderId="126" xfId="0" applyFont="1" applyFill="1" applyBorder="1" applyAlignment="1">
      <alignment horizontal="right" vertical="center"/>
    </xf>
    <xf numFmtId="1" fontId="24" fillId="9" borderId="131" xfId="0" applyNumberFormat="1" applyFont="1" applyFill="1" applyBorder="1" applyAlignment="1">
      <alignment horizontal="center" vertical="center"/>
    </xf>
    <xf numFmtId="1" fontId="22" fillId="11" borderId="2" xfId="77" applyNumberFormat="1" applyFont="1" applyFill="1" applyBorder="1" applyAlignment="1">
      <alignment horizontal="center" vertical="center"/>
    </xf>
    <xf numFmtId="0" fontId="72" fillId="10" borderId="128" xfId="55" applyNumberFormat="1" applyFont="1" applyFill="1" applyBorder="1" applyAlignment="1">
      <alignment horizontal="right" vertical="center"/>
    </xf>
    <xf numFmtId="0" fontId="29" fillId="9" borderId="128" xfId="0" applyFont="1" applyFill="1" applyBorder="1" applyAlignment="1">
      <alignment horizontal="center" vertical="center"/>
    </xf>
    <xf numFmtId="10" fontId="77" fillId="10" borderId="126" xfId="114" applyNumberFormat="1" applyFont="1" applyFill="1" applyBorder="1" applyAlignment="1">
      <alignment horizontal="center" vertical="center"/>
    </xf>
    <xf numFmtId="1" fontId="22" fillId="9" borderId="128" xfId="0" applyNumberFormat="1" applyFont="1" applyFill="1" applyBorder="1" applyAlignment="1">
      <alignment horizontal="center" vertical="center"/>
    </xf>
    <xf numFmtId="3" fontId="81" fillId="7" borderId="121" xfId="0" applyNumberFormat="1" applyFont="1" applyFill="1" applyBorder="1" applyAlignment="1">
      <alignment horizontal="center" vertical="center"/>
    </xf>
    <xf numFmtId="0" fontId="78" fillId="9" borderId="3" xfId="0" applyNumberFormat="1" applyFont="1" applyFill="1" applyBorder="1" applyAlignment="1">
      <alignment vertical="top"/>
    </xf>
    <xf numFmtId="0" fontId="71" fillId="10" borderId="128" xfId="0" applyFont="1" applyFill="1" applyBorder="1" applyAlignment="1">
      <alignment horizontal="right" vertical="center"/>
    </xf>
    <xf numFmtId="0" fontId="71" fillId="10" borderId="95" xfId="0" applyFont="1" applyFill="1" applyBorder="1" applyAlignment="1">
      <alignment horizontal="right" vertical="center"/>
    </xf>
    <xf numFmtId="0" fontId="8" fillId="4" borderId="96" xfId="31" applyFont="1" applyFill="1" applyBorder="1" applyAlignment="1">
      <alignment horizontal="center"/>
    </xf>
    <xf numFmtId="3" fontId="36" fillId="10" borderId="97" xfId="55" applyNumberFormat="1" applyFont="1" applyFill="1" applyBorder="1" applyAlignment="1">
      <alignment horizontal="right" vertical="center"/>
    </xf>
    <xf numFmtId="0" fontId="71" fillId="10" borderId="135" xfId="0" applyFont="1" applyFill="1" applyBorder="1" applyAlignment="1">
      <alignment horizontal="right" vertical="center"/>
    </xf>
    <xf numFmtId="0" fontId="36" fillId="10" borderId="128" xfId="55" applyNumberFormat="1" applyFont="1" applyFill="1" applyBorder="1" applyAlignment="1">
      <alignment horizontal="right" vertical="center"/>
    </xf>
    <xf numFmtId="165" fontId="36" fillId="10" borderId="136" xfId="0" applyNumberFormat="1" applyFont="1" applyFill="1" applyBorder="1" applyAlignment="1">
      <alignment horizontal="center" vertical="center"/>
    </xf>
    <xf numFmtId="0" fontId="76" fillId="9" borderId="137" xfId="55" applyNumberFormat="1" applyFont="1" applyFill="1" applyBorder="1" applyAlignment="1">
      <alignment horizontal="center" vertical="center"/>
    </xf>
    <xf numFmtId="1" fontId="76" fillId="9" borderId="138" xfId="55" applyNumberFormat="1" applyFont="1" applyFill="1" applyBorder="1" applyAlignment="1">
      <alignment vertical="center"/>
    </xf>
    <xf numFmtId="2" fontId="76" fillId="9" borderId="139" xfId="55" applyNumberFormat="1" applyFont="1" applyFill="1" applyBorder="1" applyAlignment="1">
      <alignment horizontal="center" vertical="center"/>
    </xf>
    <xf numFmtId="2" fontId="39" fillId="9" borderId="125" xfId="0" applyNumberFormat="1" applyFont="1" applyFill="1" applyBorder="1" applyAlignment="1">
      <alignment horizontal="center" vertical="center"/>
    </xf>
    <xf numFmtId="2" fontId="39" fillId="9" borderId="140" xfId="0" applyNumberFormat="1" applyFont="1" applyFill="1" applyBorder="1" applyAlignment="1">
      <alignment horizontal="center" vertical="center"/>
    </xf>
    <xf numFmtId="0" fontId="29" fillId="9" borderId="126" xfId="0" applyFont="1" applyFill="1" applyBorder="1" applyAlignment="1">
      <alignment horizontal="center" vertical="center"/>
    </xf>
    <xf numFmtId="0" fontId="83" fillId="10" borderId="104" xfId="0" applyFont="1" applyFill="1" applyBorder="1" applyAlignment="1">
      <alignment horizontal="left" vertical="center"/>
    </xf>
    <xf numFmtId="0" fontId="83" fillId="10" borderId="141" xfId="0" applyFont="1" applyFill="1" applyBorder="1" applyAlignment="1">
      <alignment horizontal="left" vertical="center"/>
    </xf>
    <xf numFmtId="0" fontId="83" fillId="10" borderId="135" xfId="0" applyFont="1" applyFill="1" applyBorder="1" applyAlignment="1">
      <alignment horizontal="left" vertical="center"/>
    </xf>
    <xf numFmtId="0" fontId="78" fillId="9" borderId="3" xfId="0" applyNumberFormat="1" applyFont="1" applyFill="1" applyBorder="1" applyAlignment="1">
      <alignment horizontal="right" vertical="center"/>
    </xf>
    <xf numFmtId="0" fontId="39" fillId="9" borderId="3" xfId="0" applyNumberFormat="1" applyFont="1" applyFill="1" applyBorder="1" applyAlignment="1">
      <alignment horizontal="right" vertical="center"/>
    </xf>
    <xf numFmtId="0" fontId="39" fillId="9" borderId="94" xfId="0" applyNumberFormat="1" applyFont="1" applyFill="1" applyBorder="1" applyAlignment="1">
      <alignment horizontal="right" vertical="center"/>
    </xf>
    <xf numFmtId="0" fontId="78" fillId="9" borderId="94" xfId="0" applyNumberFormat="1" applyFont="1" applyFill="1" applyBorder="1" applyAlignment="1">
      <alignment horizontal="right" vertical="center"/>
    </xf>
    <xf numFmtId="0" fontId="39" fillId="9" borderId="103" xfId="0" applyNumberFormat="1" applyFont="1" applyFill="1" applyBorder="1" applyAlignment="1">
      <alignment horizontal="right" vertical="center"/>
    </xf>
    <xf numFmtId="0" fontId="78" fillId="9" borderId="103" xfId="0" applyNumberFormat="1" applyFont="1" applyFill="1" applyBorder="1" applyAlignment="1">
      <alignment horizontal="right" vertical="top"/>
    </xf>
    <xf numFmtId="0" fontId="78" fillId="9" borderId="94" xfId="0" applyNumberFormat="1" applyFont="1" applyFill="1" applyBorder="1" applyAlignment="1">
      <alignment horizontal="right" vertical="top"/>
    </xf>
    <xf numFmtId="0" fontId="78" fillId="9" borderId="3" xfId="0" applyNumberFormat="1" applyFont="1" applyFill="1" applyBorder="1" applyAlignment="1">
      <alignment horizontal="right" vertical="top"/>
    </xf>
    <xf numFmtId="0" fontId="39" fillId="9" borderId="129" xfId="0" applyNumberFormat="1" applyFont="1" applyFill="1" applyBorder="1" applyAlignment="1">
      <alignment horizontal="right" vertical="center"/>
    </xf>
    <xf numFmtId="0" fontId="78" fillId="9" borderId="129" xfId="0" applyNumberFormat="1" applyFont="1" applyFill="1" applyBorder="1" applyAlignment="1">
      <alignment horizontal="right" vertical="top"/>
    </xf>
    <xf numFmtId="0" fontId="39" fillId="9" borderId="118" xfId="0" applyNumberFormat="1" applyFont="1" applyFill="1" applyBorder="1" applyAlignment="1">
      <alignment vertical="center"/>
    </xf>
    <xf numFmtId="0" fontId="39" fillId="9" borderId="136" xfId="0" applyNumberFormat="1" applyFont="1" applyFill="1" applyBorder="1" applyAlignment="1">
      <alignment vertical="center"/>
    </xf>
    <xf numFmtId="0" fontId="78" fillId="9" borderId="127" xfId="0" applyNumberFormat="1" applyFont="1" applyFill="1" applyBorder="1" applyAlignment="1">
      <alignment vertical="top"/>
    </xf>
    <xf numFmtId="3" fontId="82" fillId="7" borderId="132" xfId="0" applyNumberFormat="1" applyFont="1" applyFill="1" applyBorder="1" applyAlignment="1">
      <alignment horizontal="center" vertical="center"/>
    </xf>
    <xf numFmtId="3" fontId="78" fillId="7" borderId="132" xfId="0" applyNumberFormat="1" applyFont="1" applyFill="1" applyBorder="1" applyAlignment="1">
      <alignment horizontal="center" vertical="center"/>
    </xf>
    <xf numFmtId="3" fontId="78" fillId="7" borderId="133" xfId="0" applyNumberFormat="1" applyFont="1" applyFill="1" applyBorder="1" applyAlignment="1">
      <alignment horizontal="center" vertical="center"/>
    </xf>
    <xf numFmtId="0" fontId="71" fillId="10" borderId="98" xfId="0" applyNumberFormat="1" applyFont="1" applyFill="1" applyBorder="1" applyAlignment="1">
      <alignment horizontal="right" vertical="center"/>
    </xf>
    <xf numFmtId="0" fontId="71" fillId="10" borderId="97" xfId="0" applyNumberFormat="1" applyFont="1" applyFill="1" applyBorder="1" applyAlignment="1">
      <alignment horizontal="right" vertical="center"/>
    </xf>
    <xf numFmtId="0" fontId="71" fillId="10" borderId="128" xfId="0" applyNumberFormat="1" applyFont="1" applyFill="1" applyBorder="1" applyAlignment="1">
      <alignment horizontal="right" vertical="center"/>
    </xf>
    <xf numFmtId="1" fontId="84" fillId="11" borderId="114" xfId="77" applyNumberFormat="1" applyFont="1" applyFill="1" applyBorder="1" applyAlignment="1">
      <alignment horizontal="center" vertical="center"/>
    </xf>
    <xf numFmtId="1" fontId="84" fillId="11" borderId="112" xfId="77" applyNumberFormat="1" applyFont="1" applyFill="1" applyBorder="1" applyAlignment="1">
      <alignment horizontal="center" vertical="center"/>
    </xf>
    <xf numFmtId="0" fontId="85" fillId="10" borderId="104" xfId="0" applyFont="1" applyFill="1" applyBorder="1" applyAlignment="1">
      <alignment horizontal="left" vertical="center"/>
    </xf>
    <xf numFmtId="3" fontId="36" fillId="10" borderId="128" xfId="55" applyNumberFormat="1" applyFont="1" applyFill="1" applyBorder="1" applyAlignment="1">
      <alignment horizontal="right" vertical="center"/>
    </xf>
    <xf numFmtId="0" fontId="76" fillId="9" borderId="142" xfId="55" applyNumberFormat="1" applyFont="1" applyFill="1" applyBorder="1" applyAlignment="1">
      <alignment horizontal="center" vertical="center"/>
    </xf>
    <xf numFmtId="1" fontId="76" fillId="9" borderId="136" xfId="55" applyNumberFormat="1" applyFont="1" applyFill="1" applyBorder="1" applyAlignment="1">
      <alignment vertical="center"/>
    </xf>
    <xf numFmtId="22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3" fontId="39" fillId="7" borderId="133" xfId="0" applyNumberFormat="1" applyFont="1" applyFill="1" applyBorder="1" applyAlignment="1">
      <alignment horizontal="center" vertical="center"/>
    </xf>
    <xf numFmtId="3" fontId="39" fillId="7" borderId="2" xfId="0" applyNumberFormat="1" applyFont="1" applyFill="1" applyBorder="1" applyAlignment="1">
      <alignment horizontal="center" vertical="center"/>
    </xf>
    <xf numFmtId="3" fontId="39" fillId="7" borderId="134" xfId="0" applyNumberFormat="1" applyFont="1" applyFill="1" applyBorder="1" applyAlignment="1">
      <alignment horizontal="center" vertical="center"/>
    </xf>
    <xf numFmtId="0" fontId="13" fillId="9" borderId="120" xfId="0" applyFont="1" applyFill="1" applyBorder="1" applyAlignment="1">
      <alignment horizontal="center" vertical="center"/>
    </xf>
    <xf numFmtId="0" fontId="13" fillId="9" borderId="126" xfId="0" applyFont="1" applyFill="1" applyBorder="1" applyAlignment="1">
      <alignment horizontal="center" vertical="center"/>
    </xf>
    <xf numFmtId="0" fontId="35" fillId="9" borderId="120" xfId="0" applyFont="1" applyFill="1" applyBorder="1" applyAlignment="1">
      <alignment horizontal="center" vertical="center"/>
    </xf>
    <xf numFmtId="0" fontId="35" fillId="9" borderId="126" xfId="0" applyFont="1" applyFill="1" applyBorder="1" applyAlignment="1">
      <alignment horizontal="center" vertical="center"/>
    </xf>
    <xf numFmtId="0" fontId="41" fillId="32" borderId="57" xfId="0" applyFont="1" applyFill="1" applyBorder="1" applyAlignment="1">
      <alignment horizontal="center" vertical="center"/>
    </xf>
    <xf numFmtId="0" fontId="16" fillId="0" borderId="58" xfId="0" applyFont="1" applyBorder="1"/>
    <xf numFmtId="0" fontId="16" fillId="0" borderId="59" xfId="0" applyFont="1" applyBorder="1"/>
    <xf numFmtId="0" fontId="41" fillId="36" borderId="69" xfId="0" applyFont="1" applyFill="1" applyBorder="1" applyAlignment="1">
      <alignment horizontal="center" vertical="center"/>
    </xf>
    <xf numFmtId="164" fontId="49" fillId="16" borderId="11" xfId="0" applyNumberFormat="1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0" fontId="41" fillId="36" borderId="57" xfId="0" applyFont="1" applyFill="1" applyBorder="1" applyAlignment="1">
      <alignment horizontal="center" vertical="center"/>
    </xf>
    <xf numFmtId="0" fontId="54" fillId="20" borderId="57" xfId="0" applyFont="1" applyFill="1" applyBorder="1" applyAlignment="1">
      <alignment horizontal="center" vertical="center"/>
    </xf>
    <xf numFmtId="0" fontId="54" fillId="31" borderId="69" xfId="0" applyFont="1" applyFill="1" applyBorder="1" applyAlignment="1">
      <alignment horizontal="center" vertical="center"/>
    </xf>
    <xf numFmtId="0" fontId="54" fillId="32" borderId="71" xfId="0" applyFont="1" applyFill="1" applyBorder="1" applyAlignment="1">
      <alignment horizontal="center" vertical="center"/>
    </xf>
    <xf numFmtId="0" fontId="54" fillId="32" borderId="9" xfId="0" applyFont="1" applyFill="1" applyBorder="1" applyAlignment="1">
      <alignment horizontal="center" vertical="center"/>
    </xf>
    <xf numFmtId="0" fontId="54" fillId="32" borderId="92" xfId="0" applyFont="1" applyFill="1" applyBorder="1" applyAlignment="1">
      <alignment horizontal="center" vertical="center"/>
    </xf>
    <xf numFmtId="0" fontId="54" fillId="32" borderId="8" xfId="0" applyFont="1" applyFill="1" applyBorder="1" applyAlignment="1">
      <alignment horizontal="center" vertical="center"/>
    </xf>
    <xf numFmtId="0" fontId="54" fillId="32" borderId="3" xfId="0" applyFont="1" applyFill="1" applyBorder="1" applyAlignment="1">
      <alignment horizontal="center" vertical="center"/>
    </xf>
    <xf numFmtId="0" fontId="54" fillId="32" borderId="93" xfId="0" applyFont="1" applyFill="1" applyBorder="1" applyAlignment="1">
      <alignment horizontal="center" vertical="center"/>
    </xf>
    <xf numFmtId="1" fontId="54" fillId="29" borderId="9" xfId="0" applyNumberFormat="1" applyFont="1" applyFill="1" applyBorder="1" applyAlignment="1">
      <alignment horizontal="center" vertical="center"/>
    </xf>
    <xf numFmtId="1" fontId="54" fillId="29" borderId="72" xfId="0" applyNumberFormat="1" applyFont="1" applyFill="1" applyBorder="1" applyAlignment="1">
      <alignment horizontal="center" vertical="center"/>
    </xf>
    <xf numFmtId="1" fontId="54" fillId="29" borderId="3" xfId="0" applyNumberFormat="1" applyFont="1" applyFill="1" applyBorder="1" applyAlignment="1">
      <alignment horizontal="center" vertical="center"/>
    </xf>
    <xf numFmtId="1" fontId="54" fillId="29" borderId="10" xfId="0" applyNumberFormat="1" applyFont="1" applyFill="1" applyBorder="1" applyAlignment="1">
      <alignment horizontal="center" vertical="center"/>
    </xf>
    <xf numFmtId="0" fontId="59" fillId="36" borderId="69" xfId="0" applyFont="1" applyFill="1" applyBorder="1" applyAlignment="1">
      <alignment horizontal="center" vertical="center"/>
    </xf>
    <xf numFmtId="0" fontId="59" fillId="32" borderId="69" xfId="0" applyFont="1" applyFill="1" applyBorder="1" applyAlignment="1">
      <alignment horizontal="center" vertical="center"/>
    </xf>
    <xf numFmtId="0" fontId="41" fillId="36" borderId="73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6" xfId="0" applyFont="1" applyBorder="1"/>
    <xf numFmtId="0" fontId="59" fillId="20" borderId="69" xfId="0" applyFont="1" applyFill="1" applyBorder="1" applyAlignment="1">
      <alignment horizontal="center" vertical="center"/>
    </xf>
    <xf numFmtId="0" fontId="41" fillId="32" borderId="20" xfId="0" applyFont="1" applyFill="1" applyBorder="1" applyAlignment="1">
      <alignment horizontal="center" vertical="center"/>
    </xf>
    <xf numFmtId="0" fontId="16" fillId="0" borderId="39" xfId="0" applyFont="1" applyBorder="1"/>
    <xf numFmtId="0" fontId="16" fillId="0" borderId="81" xfId="0" applyFont="1" applyBorder="1"/>
    <xf numFmtId="0" fontId="59" fillId="31" borderId="69" xfId="0" applyFont="1" applyFill="1" applyBorder="1" applyAlignment="1">
      <alignment horizontal="center" vertical="center"/>
    </xf>
    <xf numFmtId="0" fontId="44" fillId="36" borderId="69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567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52"/>
  <sheetViews>
    <sheetView tabSelected="1" zoomScale="85" zoomScaleNormal="85" workbookViewId="0">
      <pane ySplit="1" topLeftCell="A2" activePane="bottomLeft" state="frozen"/>
      <selection pane="bottomLeft" activeCell="S38" sqref="S38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354" bestFit="1" customWidth="1"/>
    <col min="25" max="25" width="9" style="347" bestFit="1" customWidth="1"/>
    <col min="26" max="26" width="10.28515625" style="350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38" s="1" customFormat="1" ht="12.75" customHeight="1">
      <c r="A1" s="412" t="s">
        <v>120</v>
      </c>
      <c r="B1" s="413" t="s">
        <v>318</v>
      </c>
      <c r="C1" s="412" t="s">
        <v>300</v>
      </c>
      <c r="D1" s="412" t="s">
        <v>301</v>
      </c>
      <c r="E1" s="413" t="s">
        <v>319</v>
      </c>
      <c r="F1" s="412" t="s">
        <v>121</v>
      </c>
      <c r="G1" s="413" t="s">
        <v>298</v>
      </c>
      <c r="H1" s="413" t="s">
        <v>122</v>
      </c>
      <c r="I1" s="413" t="s">
        <v>123</v>
      </c>
      <c r="J1" s="413" t="s">
        <v>124</v>
      </c>
      <c r="K1" s="413" t="s">
        <v>302</v>
      </c>
      <c r="L1" s="413" t="s">
        <v>299</v>
      </c>
      <c r="M1" s="413" t="s">
        <v>125</v>
      </c>
      <c r="N1" s="413" t="s">
        <v>126</v>
      </c>
      <c r="O1" s="413" t="s">
        <v>127</v>
      </c>
      <c r="P1" s="414"/>
      <c r="Q1" s="426" t="s">
        <v>551</v>
      </c>
      <c r="R1" s="427"/>
      <c r="S1" s="428"/>
      <c r="T1" s="381" t="s">
        <v>552</v>
      </c>
      <c r="U1" s="344">
        <v>0</v>
      </c>
      <c r="V1" s="327">
        <v>0</v>
      </c>
      <c r="W1" s="269">
        <v>1</v>
      </c>
      <c r="X1" s="270">
        <f>W1</f>
        <v>1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/>
      <c r="AK1"/>
      <c r="AL1" s="271" t="s">
        <v>306</v>
      </c>
    </row>
    <row r="2" spans="1:38" ht="12.75" customHeight="1">
      <c r="A2" s="396" t="s">
        <v>526</v>
      </c>
      <c r="B2" s="312"/>
      <c r="C2" s="351"/>
      <c r="D2" s="318">
        <v>103</v>
      </c>
      <c r="E2" s="312">
        <v>40</v>
      </c>
      <c r="F2" s="335">
        <v>84.5</v>
      </c>
      <c r="G2" s="352">
        <v>-0.4335</v>
      </c>
      <c r="H2" s="303">
        <v>91</v>
      </c>
      <c r="I2" s="297">
        <v>125</v>
      </c>
      <c r="J2" s="340">
        <v>80</v>
      </c>
      <c r="K2" s="300">
        <v>149.18</v>
      </c>
      <c r="L2" s="317">
        <v>194322770</v>
      </c>
      <c r="M2" s="317">
        <v>19158</v>
      </c>
      <c r="N2" s="317">
        <v>1784</v>
      </c>
      <c r="O2" s="336">
        <v>45329.708287037036</v>
      </c>
      <c r="P2" s="343">
        <v>1</v>
      </c>
      <c r="Q2" s="322">
        <v>0</v>
      </c>
      <c r="R2" s="329">
        <v>0</v>
      </c>
      <c r="S2" s="333">
        <v>0</v>
      </c>
      <c r="T2" s="310">
        <v>0</v>
      </c>
      <c r="U2" s="364">
        <v>0</v>
      </c>
      <c r="V2" s="326">
        <v>0</v>
      </c>
      <c r="W2" s="400">
        <v>0</v>
      </c>
      <c r="X2" s="399">
        <v>0</v>
      </c>
      <c r="Y2" s="355">
        <v>0</v>
      </c>
      <c r="Z2" s="356">
        <v>0</v>
      </c>
      <c r="AA2" s="316"/>
    </row>
    <row r="3" spans="1:38" ht="12.75" customHeight="1">
      <c r="A3" s="397" t="s">
        <v>527</v>
      </c>
      <c r="B3" s="306"/>
      <c r="C3" s="305"/>
      <c r="D3" s="384"/>
      <c r="E3" s="306"/>
      <c r="F3" s="304">
        <v>53</v>
      </c>
      <c r="G3" s="353">
        <v>-0.43890000000000001</v>
      </c>
      <c r="H3" s="302">
        <v>61</v>
      </c>
      <c r="I3" s="295">
        <v>85</v>
      </c>
      <c r="J3" s="339">
        <v>46</v>
      </c>
      <c r="K3" s="298">
        <v>94.465000000000003</v>
      </c>
      <c r="L3" s="301">
        <v>135412293</v>
      </c>
      <c r="M3" s="301">
        <v>21674</v>
      </c>
      <c r="N3" s="301">
        <v>1977</v>
      </c>
      <c r="O3" s="337">
        <v>45329.708171296297</v>
      </c>
      <c r="P3" s="342">
        <v>2</v>
      </c>
      <c r="Q3" s="320">
        <v>0</v>
      </c>
      <c r="R3" s="330">
        <v>0</v>
      </c>
      <c r="S3" s="332">
        <v>0</v>
      </c>
      <c r="T3" s="309">
        <v>0</v>
      </c>
      <c r="U3" s="324">
        <v>0</v>
      </c>
      <c r="V3" s="325">
        <v>0</v>
      </c>
      <c r="W3" s="401">
        <v>0</v>
      </c>
      <c r="X3" s="402">
        <v>0</v>
      </c>
      <c r="Y3" s="345">
        <v>0</v>
      </c>
      <c r="Z3" s="348">
        <v>0</v>
      </c>
      <c r="AA3" s="316"/>
    </row>
    <row r="4" spans="1:38" ht="12.75" customHeight="1">
      <c r="A4" s="396" t="s">
        <v>528</v>
      </c>
      <c r="B4" s="312"/>
      <c r="C4" s="351"/>
      <c r="D4" s="318">
        <v>240</v>
      </c>
      <c r="E4" s="312">
        <v>4</v>
      </c>
      <c r="F4" s="335">
        <v>30</v>
      </c>
      <c r="G4" s="352">
        <v>-0.499</v>
      </c>
      <c r="H4" s="307">
        <v>60</v>
      </c>
      <c r="I4" s="296">
        <v>60</v>
      </c>
      <c r="J4" s="341">
        <v>27</v>
      </c>
      <c r="K4" s="299">
        <v>59.884999999999998</v>
      </c>
      <c r="L4" s="311">
        <v>120867602</v>
      </c>
      <c r="M4" s="311">
        <v>29550</v>
      </c>
      <c r="N4" s="311">
        <v>2121</v>
      </c>
      <c r="O4" s="338">
        <v>45329.70826388889</v>
      </c>
      <c r="P4" s="343">
        <v>3</v>
      </c>
      <c r="Q4" s="321">
        <v>0</v>
      </c>
      <c r="R4" s="331">
        <v>0</v>
      </c>
      <c r="S4" s="334">
        <v>0</v>
      </c>
      <c r="T4" s="308">
        <v>0</v>
      </c>
      <c r="U4" s="323">
        <v>0</v>
      </c>
      <c r="V4" s="326">
        <v>0</v>
      </c>
      <c r="W4" s="403">
        <v>0</v>
      </c>
      <c r="X4" s="404">
        <v>0</v>
      </c>
      <c r="Y4" s="346">
        <v>0</v>
      </c>
      <c r="Z4" s="349">
        <v>0</v>
      </c>
      <c r="AA4" s="316"/>
    </row>
    <row r="5" spans="1:38" ht="12.75" customHeight="1">
      <c r="A5" s="397" t="s">
        <v>529</v>
      </c>
      <c r="B5" s="306">
        <v>1</v>
      </c>
      <c r="C5" s="305">
        <v>17.5</v>
      </c>
      <c r="D5" s="384">
        <v>18.989999999999998</v>
      </c>
      <c r="E5" s="306">
        <v>3</v>
      </c>
      <c r="F5" s="304">
        <v>17.5</v>
      </c>
      <c r="G5" s="353">
        <v>-0.56169999999999998</v>
      </c>
      <c r="H5" s="302">
        <v>22</v>
      </c>
      <c r="I5" s="295">
        <v>34</v>
      </c>
      <c r="J5" s="339">
        <v>17</v>
      </c>
      <c r="K5" s="298">
        <v>39.933</v>
      </c>
      <c r="L5" s="301">
        <v>29968019</v>
      </c>
      <c r="M5" s="301">
        <v>13012</v>
      </c>
      <c r="N5" s="301">
        <v>1332</v>
      </c>
      <c r="O5" s="337">
        <v>45329.707766203705</v>
      </c>
      <c r="P5" s="342">
        <v>4</v>
      </c>
      <c r="Q5" s="320">
        <v>0</v>
      </c>
      <c r="R5" s="330">
        <v>0</v>
      </c>
      <c r="S5" s="332">
        <v>0</v>
      </c>
      <c r="T5" s="309">
        <v>0</v>
      </c>
      <c r="U5" s="324">
        <v>0</v>
      </c>
      <c r="V5" s="325">
        <v>0</v>
      </c>
      <c r="W5" s="401">
        <v>0</v>
      </c>
      <c r="X5" s="405">
        <v>0</v>
      </c>
      <c r="Y5" s="345">
        <v>0</v>
      </c>
      <c r="Z5" s="348">
        <v>0</v>
      </c>
      <c r="AA5" s="316"/>
    </row>
    <row r="6" spans="1:38" ht="12.75" customHeight="1">
      <c r="A6" s="396" t="s">
        <v>530</v>
      </c>
      <c r="B6" s="312"/>
      <c r="C6" s="351"/>
      <c r="D6" s="318"/>
      <c r="E6" s="312"/>
      <c r="F6" s="335">
        <v>9.51</v>
      </c>
      <c r="G6" s="352">
        <v>-0.62329999999999997</v>
      </c>
      <c r="H6" s="307">
        <v>26.5</v>
      </c>
      <c r="I6" s="296">
        <v>26.5</v>
      </c>
      <c r="J6" s="341">
        <v>8.9</v>
      </c>
      <c r="K6" s="299">
        <v>25.25</v>
      </c>
      <c r="L6" s="311">
        <v>14685093</v>
      </c>
      <c r="M6" s="311">
        <v>11823</v>
      </c>
      <c r="N6" s="311">
        <v>1231</v>
      </c>
      <c r="O6" s="338">
        <v>45329.70826388889</v>
      </c>
      <c r="P6" s="343">
        <v>5</v>
      </c>
      <c r="Q6" s="321">
        <v>0</v>
      </c>
      <c r="R6" s="331">
        <v>0</v>
      </c>
      <c r="S6" s="334">
        <v>0</v>
      </c>
      <c r="T6" s="308">
        <v>0</v>
      </c>
      <c r="U6" s="323">
        <v>0</v>
      </c>
      <c r="V6" s="326">
        <v>0</v>
      </c>
      <c r="W6" s="403">
        <v>0</v>
      </c>
      <c r="X6" s="404">
        <v>0</v>
      </c>
      <c r="Y6" s="346">
        <v>0</v>
      </c>
      <c r="Z6" s="349">
        <v>0</v>
      </c>
      <c r="AA6" s="316"/>
    </row>
    <row r="7" spans="1:38" ht="12.75" customHeight="1">
      <c r="A7" s="397" t="s">
        <v>531</v>
      </c>
      <c r="B7" s="306"/>
      <c r="C7" s="305"/>
      <c r="D7" s="384"/>
      <c r="E7" s="306"/>
      <c r="F7" s="304">
        <v>4.95</v>
      </c>
      <c r="G7" s="353">
        <v>-0.66489999999999994</v>
      </c>
      <c r="H7" s="302">
        <v>13.5</v>
      </c>
      <c r="I7" s="295">
        <v>13.5</v>
      </c>
      <c r="J7" s="339">
        <v>4.0999999999999996</v>
      </c>
      <c r="K7" s="298">
        <v>14.773</v>
      </c>
      <c r="L7" s="301">
        <v>12161724</v>
      </c>
      <c r="M7" s="301">
        <v>19150</v>
      </c>
      <c r="N7" s="301">
        <v>1499</v>
      </c>
      <c r="O7" s="337">
        <v>45329.70820601852</v>
      </c>
      <c r="P7" s="342">
        <v>6</v>
      </c>
      <c r="Q7" s="320">
        <v>0</v>
      </c>
      <c r="R7" s="330">
        <v>0</v>
      </c>
      <c r="S7" s="332">
        <v>0</v>
      </c>
      <c r="T7" s="309">
        <v>0</v>
      </c>
      <c r="U7" s="324">
        <v>0</v>
      </c>
      <c r="V7" s="325">
        <v>0</v>
      </c>
      <c r="W7" s="401">
        <v>0</v>
      </c>
      <c r="X7" s="405">
        <v>0</v>
      </c>
      <c r="Y7" s="345">
        <v>0</v>
      </c>
      <c r="Z7" s="348">
        <v>0</v>
      </c>
      <c r="AA7" s="316"/>
    </row>
    <row r="8" spans="1:38" ht="12.75" customHeight="1">
      <c r="A8" s="396" t="s">
        <v>545</v>
      </c>
      <c r="B8" s="312">
        <v>79</v>
      </c>
      <c r="C8" s="351">
        <v>2</v>
      </c>
      <c r="D8" s="318">
        <v>2.6</v>
      </c>
      <c r="E8" s="312">
        <v>12</v>
      </c>
      <c r="F8" s="335">
        <v>2.399</v>
      </c>
      <c r="G8" s="352">
        <v>-0.55559999999999998</v>
      </c>
      <c r="H8" s="307">
        <v>3</v>
      </c>
      <c r="I8" s="296">
        <v>4</v>
      </c>
      <c r="J8" s="341">
        <v>1.5</v>
      </c>
      <c r="K8" s="299">
        <v>5.399</v>
      </c>
      <c r="L8" s="311">
        <v>1750447</v>
      </c>
      <c r="M8" s="311">
        <v>6815</v>
      </c>
      <c r="N8" s="311">
        <v>797</v>
      </c>
      <c r="O8" s="338">
        <v>45329.70826388889</v>
      </c>
      <c r="P8" s="343">
        <v>7</v>
      </c>
      <c r="Q8" s="321">
        <v>0</v>
      </c>
      <c r="R8" s="331">
        <v>0</v>
      </c>
      <c r="S8" s="334">
        <v>0</v>
      </c>
      <c r="T8" s="308">
        <v>0</v>
      </c>
      <c r="U8" s="323">
        <v>0</v>
      </c>
      <c r="V8" s="326">
        <v>0</v>
      </c>
      <c r="W8" s="403">
        <v>0</v>
      </c>
      <c r="X8" s="404">
        <v>0</v>
      </c>
      <c r="Y8" s="346">
        <v>0</v>
      </c>
      <c r="Z8" s="349">
        <v>0</v>
      </c>
      <c r="AA8" s="316"/>
    </row>
    <row r="9" spans="1:38" ht="12.75" customHeight="1">
      <c r="A9" s="397" t="s">
        <v>546</v>
      </c>
      <c r="B9" s="306"/>
      <c r="C9" s="305"/>
      <c r="D9" s="384"/>
      <c r="E9" s="306"/>
      <c r="F9" s="304">
        <v>1.88</v>
      </c>
      <c r="G9" s="353">
        <v>-0.50190000000000001</v>
      </c>
      <c r="H9" s="302">
        <v>4</v>
      </c>
      <c r="I9" s="295">
        <v>4</v>
      </c>
      <c r="J9" s="339">
        <v>1.4</v>
      </c>
      <c r="K9" s="298">
        <v>3.7749999999999999</v>
      </c>
      <c r="L9" s="301">
        <v>778097</v>
      </c>
      <c r="M9" s="301">
        <v>4214</v>
      </c>
      <c r="N9" s="301">
        <v>668</v>
      </c>
      <c r="O9" s="337">
        <v>45329.707083333335</v>
      </c>
      <c r="P9" s="342">
        <v>8</v>
      </c>
      <c r="Q9" s="320">
        <v>0</v>
      </c>
      <c r="R9" s="330">
        <v>0</v>
      </c>
      <c r="S9" s="332">
        <v>0</v>
      </c>
      <c r="T9" s="309">
        <v>0</v>
      </c>
      <c r="U9" s="324">
        <v>0</v>
      </c>
      <c r="V9" s="325">
        <v>0</v>
      </c>
      <c r="W9" s="401">
        <v>0</v>
      </c>
      <c r="X9" s="405">
        <v>0</v>
      </c>
      <c r="Y9" s="345">
        <v>0</v>
      </c>
      <c r="Z9" s="348">
        <v>0</v>
      </c>
      <c r="AA9" s="316"/>
    </row>
    <row r="10" spans="1:38" ht="12.75" customHeight="1">
      <c r="A10" s="396" t="s">
        <v>547</v>
      </c>
      <c r="B10" s="312"/>
      <c r="C10" s="351"/>
      <c r="D10" s="318"/>
      <c r="E10" s="312"/>
      <c r="F10" s="335">
        <v>1.25</v>
      </c>
      <c r="G10" s="352">
        <v>-0.58099999999999996</v>
      </c>
      <c r="H10" s="307">
        <v>1.9990000000000001</v>
      </c>
      <c r="I10" s="296">
        <v>1.9990000000000001</v>
      </c>
      <c r="J10" s="341">
        <v>1</v>
      </c>
      <c r="K10" s="299">
        <v>2.984</v>
      </c>
      <c r="L10" s="311">
        <v>428084</v>
      </c>
      <c r="M10" s="311">
        <v>2888</v>
      </c>
      <c r="N10" s="311">
        <v>404</v>
      </c>
      <c r="O10" s="338">
        <v>45329.70820601852</v>
      </c>
      <c r="P10" s="343">
        <v>9</v>
      </c>
      <c r="Q10" s="321">
        <v>0</v>
      </c>
      <c r="R10" s="331">
        <v>0</v>
      </c>
      <c r="S10" s="334">
        <v>0</v>
      </c>
      <c r="T10" s="308">
        <v>0</v>
      </c>
      <c r="U10" s="323">
        <v>0</v>
      </c>
      <c r="V10" s="326">
        <v>0</v>
      </c>
      <c r="W10" s="403">
        <v>0</v>
      </c>
      <c r="X10" s="404">
        <v>0</v>
      </c>
      <c r="Y10" s="346">
        <v>0</v>
      </c>
      <c r="Z10" s="349">
        <v>0</v>
      </c>
      <c r="AA10" s="316"/>
    </row>
    <row r="11" spans="1:38" ht="12.75" customHeight="1">
      <c r="A11" s="397" t="s">
        <v>548</v>
      </c>
      <c r="B11" s="306">
        <v>18</v>
      </c>
      <c r="C11" s="305">
        <v>1.0009999999999999</v>
      </c>
      <c r="D11" s="384">
        <v>1.1200000000000001</v>
      </c>
      <c r="E11" s="306">
        <v>19</v>
      </c>
      <c r="F11" s="304">
        <v>1.1200000000000001</v>
      </c>
      <c r="G11" s="353">
        <v>-0.49540000000000001</v>
      </c>
      <c r="H11" s="302">
        <v>2</v>
      </c>
      <c r="I11" s="295">
        <v>2</v>
      </c>
      <c r="J11" s="339">
        <v>0.65100000000000002</v>
      </c>
      <c r="K11" s="298">
        <v>2.2200000000000002</v>
      </c>
      <c r="L11" s="301">
        <v>1194798</v>
      </c>
      <c r="M11" s="301">
        <v>10541</v>
      </c>
      <c r="N11" s="301">
        <v>651</v>
      </c>
      <c r="O11" s="337">
        <v>45329.708194444444</v>
      </c>
      <c r="P11" s="342">
        <v>10</v>
      </c>
      <c r="Q11" s="320">
        <v>0</v>
      </c>
      <c r="R11" s="330">
        <v>0</v>
      </c>
      <c r="S11" s="332">
        <v>0</v>
      </c>
      <c r="T11" s="309">
        <v>0</v>
      </c>
      <c r="U11" s="324">
        <v>0</v>
      </c>
      <c r="V11" s="325">
        <v>0</v>
      </c>
      <c r="W11" s="401">
        <v>0</v>
      </c>
      <c r="X11" s="405">
        <v>0</v>
      </c>
      <c r="Y11" s="345">
        <v>0</v>
      </c>
      <c r="Z11" s="348">
        <v>0</v>
      </c>
      <c r="AA11" s="316"/>
    </row>
    <row r="12" spans="1:38" ht="12.75" customHeight="1">
      <c r="A12" s="396" t="s">
        <v>549</v>
      </c>
      <c r="B12" s="312"/>
      <c r="C12" s="351"/>
      <c r="D12" s="318"/>
      <c r="E12" s="312"/>
      <c r="F12" s="335">
        <v>0.9</v>
      </c>
      <c r="G12" s="352">
        <v>-0.5746</v>
      </c>
      <c r="H12" s="307">
        <v>2</v>
      </c>
      <c r="I12" s="296">
        <v>2</v>
      </c>
      <c r="J12" s="341">
        <v>0.5</v>
      </c>
      <c r="K12" s="299">
        <v>2.1160000000000001</v>
      </c>
      <c r="L12" s="311">
        <v>522762</v>
      </c>
      <c r="M12" s="311">
        <v>5626</v>
      </c>
      <c r="N12" s="311">
        <v>693</v>
      </c>
      <c r="O12" s="338">
        <v>45329.707719907405</v>
      </c>
      <c r="P12" s="343">
        <v>11</v>
      </c>
      <c r="Q12" s="321">
        <v>0</v>
      </c>
      <c r="R12" s="331">
        <v>0</v>
      </c>
      <c r="S12" s="334">
        <v>0</v>
      </c>
      <c r="T12" s="308">
        <v>0</v>
      </c>
      <c r="U12" s="323">
        <v>0</v>
      </c>
      <c r="V12" s="326">
        <v>0</v>
      </c>
      <c r="W12" s="403">
        <v>0</v>
      </c>
      <c r="X12" s="404">
        <v>0</v>
      </c>
      <c r="Y12" s="346">
        <v>0</v>
      </c>
      <c r="Z12" s="349">
        <v>0</v>
      </c>
      <c r="AA12" s="316"/>
    </row>
    <row r="13" spans="1:38" ht="12.75" customHeight="1">
      <c r="A13" s="398" t="s">
        <v>550</v>
      </c>
      <c r="B13" s="377"/>
      <c r="C13" s="370"/>
      <c r="D13" s="383"/>
      <c r="E13" s="377"/>
      <c r="F13" s="395">
        <v>0.748</v>
      </c>
      <c r="G13" s="379">
        <v>-0.59340000000000004</v>
      </c>
      <c r="H13" s="371">
        <v>1.7989999999999999</v>
      </c>
      <c r="I13" s="372">
        <v>1.7989999999999999</v>
      </c>
      <c r="J13" s="373">
        <v>0.5</v>
      </c>
      <c r="K13" s="374">
        <v>1.84</v>
      </c>
      <c r="L13" s="366">
        <v>594330</v>
      </c>
      <c r="M13" s="366">
        <v>7440</v>
      </c>
      <c r="N13" s="366">
        <v>819</v>
      </c>
      <c r="O13" s="367">
        <v>45329.708009259259</v>
      </c>
      <c r="P13" s="342">
        <v>12</v>
      </c>
      <c r="Q13" s="368">
        <v>0</v>
      </c>
      <c r="R13" s="380">
        <v>0</v>
      </c>
      <c r="S13" s="369">
        <v>0</v>
      </c>
      <c r="T13" s="375">
        <v>0</v>
      </c>
      <c r="U13" s="324">
        <v>0</v>
      </c>
      <c r="V13" s="325">
        <v>0</v>
      </c>
      <c r="W13" s="407">
        <v>0</v>
      </c>
      <c r="X13" s="408">
        <v>0</v>
      </c>
      <c r="Y13" s="393">
        <v>0</v>
      </c>
      <c r="Z13" s="394">
        <v>0</v>
      </c>
      <c r="AA13" s="316"/>
    </row>
    <row r="14" spans="1:38" ht="12.75" customHeight="1">
      <c r="A14" s="396" t="s">
        <v>532</v>
      </c>
      <c r="B14" s="312">
        <v>150</v>
      </c>
      <c r="C14" s="351">
        <v>0.04</v>
      </c>
      <c r="D14" s="318"/>
      <c r="E14" s="312"/>
      <c r="F14" s="335">
        <v>0.05</v>
      </c>
      <c r="G14" s="352"/>
      <c r="H14" s="303">
        <v>0.05</v>
      </c>
      <c r="I14" s="297">
        <v>0.05</v>
      </c>
      <c r="J14" s="340">
        <v>0.05</v>
      </c>
      <c r="K14" s="300">
        <v>0.05</v>
      </c>
      <c r="L14" s="317">
        <v>550</v>
      </c>
      <c r="M14" s="317">
        <v>110</v>
      </c>
      <c r="N14" s="317">
        <v>18</v>
      </c>
      <c r="O14" s="336">
        <v>45329.486493055556</v>
      </c>
      <c r="P14" s="343">
        <v>13</v>
      </c>
      <c r="Q14" s="322">
        <v>0</v>
      </c>
      <c r="R14" s="329">
        <v>0</v>
      </c>
      <c r="S14" s="333">
        <v>0</v>
      </c>
      <c r="T14" s="310">
        <v>0</v>
      </c>
      <c r="U14" s="364">
        <v>0</v>
      </c>
      <c r="V14" s="418">
        <v>0</v>
      </c>
      <c r="W14" s="400">
        <v>0</v>
      </c>
      <c r="X14" s="406">
        <v>0</v>
      </c>
      <c r="Y14" s="355">
        <v>0</v>
      </c>
      <c r="Z14" s="356">
        <v>0</v>
      </c>
      <c r="AA14" s="316"/>
    </row>
    <row r="15" spans="1:38" ht="12.75" customHeight="1">
      <c r="A15" s="397" t="s">
        <v>533</v>
      </c>
      <c r="B15" s="306"/>
      <c r="C15" s="305"/>
      <c r="D15" s="384"/>
      <c r="E15" s="306"/>
      <c r="F15" s="304">
        <v>0.05</v>
      </c>
      <c r="G15" s="353">
        <v>-0.75</v>
      </c>
      <c r="H15" s="302">
        <v>0.1</v>
      </c>
      <c r="I15" s="295">
        <v>0.15</v>
      </c>
      <c r="J15" s="339">
        <v>0.05</v>
      </c>
      <c r="K15" s="298">
        <v>0.2</v>
      </c>
      <c r="L15" s="301">
        <v>1710</v>
      </c>
      <c r="M15" s="301">
        <v>226</v>
      </c>
      <c r="N15" s="301">
        <v>17</v>
      </c>
      <c r="O15" s="337">
        <v>45329.642974537041</v>
      </c>
      <c r="P15" s="342">
        <v>14</v>
      </c>
      <c r="Q15" s="320">
        <v>0</v>
      </c>
      <c r="R15" s="330">
        <v>0</v>
      </c>
      <c r="S15" s="332">
        <v>0</v>
      </c>
      <c r="T15" s="309">
        <v>0</v>
      </c>
      <c r="U15" s="324">
        <v>0</v>
      </c>
      <c r="V15" s="419">
        <v>0</v>
      </c>
      <c r="W15" s="401">
        <v>0</v>
      </c>
      <c r="X15" s="405">
        <v>0</v>
      </c>
      <c r="Y15" s="345">
        <v>0</v>
      </c>
      <c r="Z15" s="348">
        <v>0</v>
      </c>
      <c r="AA15" s="316"/>
    </row>
    <row r="16" spans="1:38" ht="12.75" customHeight="1">
      <c r="A16" s="396" t="s">
        <v>534</v>
      </c>
      <c r="B16" s="312">
        <v>108</v>
      </c>
      <c r="C16" s="351">
        <v>0.05</v>
      </c>
      <c r="D16" s="318"/>
      <c r="E16" s="312"/>
      <c r="F16" s="335">
        <v>0.13</v>
      </c>
      <c r="G16" s="352">
        <v>8.3299999999999999E-2</v>
      </c>
      <c r="H16" s="307">
        <v>0.12</v>
      </c>
      <c r="I16" s="296">
        <v>0.17899999999999999</v>
      </c>
      <c r="J16" s="341">
        <v>0.12</v>
      </c>
      <c r="K16" s="299">
        <v>0.12</v>
      </c>
      <c r="L16" s="311">
        <v>1134</v>
      </c>
      <c r="M16" s="311">
        <v>87</v>
      </c>
      <c r="N16" s="311">
        <v>25</v>
      </c>
      <c r="O16" s="338">
        <v>45329.707002314812</v>
      </c>
      <c r="P16" s="343">
        <v>15</v>
      </c>
      <c r="Q16" s="321">
        <v>0</v>
      </c>
      <c r="R16" s="331">
        <v>0</v>
      </c>
      <c r="S16" s="334">
        <v>0</v>
      </c>
      <c r="T16" s="308">
        <v>0</v>
      </c>
      <c r="U16" s="323">
        <v>0</v>
      </c>
      <c r="V16" s="418">
        <v>0</v>
      </c>
      <c r="W16" s="403">
        <v>0</v>
      </c>
      <c r="X16" s="404">
        <v>0</v>
      </c>
      <c r="Y16" s="346">
        <v>0</v>
      </c>
      <c r="Z16" s="349">
        <v>0</v>
      </c>
      <c r="AA16" s="316"/>
    </row>
    <row r="17" spans="1:27" ht="12.75" customHeight="1">
      <c r="A17" s="397" t="s">
        <v>535</v>
      </c>
      <c r="B17" s="306">
        <v>150</v>
      </c>
      <c r="C17" s="305">
        <v>0.05</v>
      </c>
      <c r="D17" s="384"/>
      <c r="E17" s="306"/>
      <c r="F17" s="304">
        <v>0.222</v>
      </c>
      <c r="G17" s="353">
        <v>0.48</v>
      </c>
      <c r="H17" s="302">
        <v>0.15</v>
      </c>
      <c r="I17" s="295">
        <v>0.222</v>
      </c>
      <c r="J17" s="339">
        <v>0.08</v>
      </c>
      <c r="K17" s="298">
        <v>0.15</v>
      </c>
      <c r="L17" s="301">
        <v>1376</v>
      </c>
      <c r="M17" s="301">
        <v>86</v>
      </c>
      <c r="N17" s="301">
        <v>19</v>
      </c>
      <c r="O17" s="337">
        <v>45329.707002314812</v>
      </c>
      <c r="P17" s="342">
        <v>16</v>
      </c>
      <c r="Q17" s="320">
        <v>0</v>
      </c>
      <c r="R17" s="330">
        <v>0</v>
      </c>
      <c r="S17" s="332">
        <v>0</v>
      </c>
      <c r="T17" s="309">
        <v>0</v>
      </c>
      <c r="U17" s="324">
        <v>0</v>
      </c>
      <c r="V17" s="419">
        <v>0</v>
      </c>
      <c r="W17" s="401">
        <v>0</v>
      </c>
      <c r="X17" s="405">
        <v>0</v>
      </c>
      <c r="Y17" s="345">
        <v>0</v>
      </c>
      <c r="Z17" s="348">
        <v>0</v>
      </c>
      <c r="AA17" s="316"/>
    </row>
    <row r="18" spans="1:27" ht="12.75" customHeight="1">
      <c r="A18" s="396" t="s">
        <v>536</v>
      </c>
      <c r="B18" s="312">
        <v>1</v>
      </c>
      <c r="C18" s="351">
        <v>0.155</v>
      </c>
      <c r="D18" s="318">
        <v>0.3</v>
      </c>
      <c r="E18" s="312">
        <v>30</v>
      </c>
      <c r="F18" s="335">
        <v>0.155</v>
      </c>
      <c r="G18" s="352">
        <v>-0.18840000000000001</v>
      </c>
      <c r="H18" s="307">
        <v>0.10199999999999999</v>
      </c>
      <c r="I18" s="296">
        <v>0.44</v>
      </c>
      <c r="J18" s="341">
        <v>0.10199999999999999</v>
      </c>
      <c r="K18" s="299">
        <v>0.191</v>
      </c>
      <c r="L18" s="311">
        <v>19623</v>
      </c>
      <c r="M18" s="311">
        <v>757</v>
      </c>
      <c r="N18" s="311">
        <v>74</v>
      </c>
      <c r="O18" s="338">
        <v>45329.685532407406</v>
      </c>
      <c r="P18" s="343">
        <v>17</v>
      </c>
      <c r="Q18" s="321">
        <v>0</v>
      </c>
      <c r="R18" s="331">
        <v>0</v>
      </c>
      <c r="S18" s="334">
        <v>0</v>
      </c>
      <c r="T18" s="308">
        <v>0</v>
      </c>
      <c r="U18" s="323">
        <v>0</v>
      </c>
      <c r="V18" s="418">
        <v>0</v>
      </c>
      <c r="W18" s="403">
        <v>0</v>
      </c>
      <c r="X18" s="404">
        <v>0</v>
      </c>
      <c r="Y18" s="346">
        <v>0</v>
      </c>
      <c r="Z18" s="349">
        <v>0</v>
      </c>
      <c r="AA18" s="316"/>
    </row>
    <row r="19" spans="1:27" ht="12.75" customHeight="1">
      <c r="A19" s="397" t="s">
        <v>537</v>
      </c>
      <c r="B19" s="306">
        <v>82</v>
      </c>
      <c r="C19" s="305">
        <v>0.06</v>
      </c>
      <c r="D19" s="384"/>
      <c r="E19" s="306"/>
      <c r="F19" s="304">
        <v>0.33</v>
      </c>
      <c r="G19" s="353">
        <v>8.5500000000000007E-2</v>
      </c>
      <c r="H19" s="302">
        <v>0.3</v>
      </c>
      <c r="I19" s="295">
        <v>0.45</v>
      </c>
      <c r="J19" s="339">
        <v>0.3</v>
      </c>
      <c r="K19" s="298">
        <v>0.30399999999999999</v>
      </c>
      <c r="L19" s="301">
        <v>10997</v>
      </c>
      <c r="M19" s="301">
        <v>303</v>
      </c>
      <c r="N19" s="301">
        <v>81</v>
      </c>
      <c r="O19" s="337">
        <v>45329.67560185185</v>
      </c>
      <c r="P19" s="342">
        <v>18</v>
      </c>
      <c r="Q19" s="320">
        <v>0</v>
      </c>
      <c r="R19" s="330">
        <v>0</v>
      </c>
      <c r="S19" s="332">
        <v>0</v>
      </c>
      <c r="T19" s="309">
        <v>0</v>
      </c>
      <c r="U19" s="324">
        <v>0</v>
      </c>
      <c r="V19" s="419">
        <v>0</v>
      </c>
      <c r="W19" s="401">
        <v>0</v>
      </c>
      <c r="X19" s="405">
        <v>0</v>
      </c>
      <c r="Y19" s="345">
        <v>0</v>
      </c>
      <c r="Z19" s="348">
        <v>0</v>
      </c>
      <c r="AA19" s="316"/>
    </row>
    <row r="20" spans="1:27" ht="12.75" customHeight="1">
      <c r="A20" s="396" t="s">
        <v>538</v>
      </c>
      <c r="B20" s="312">
        <v>75</v>
      </c>
      <c r="C20" s="351">
        <v>0.23100000000000001</v>
      </c>
      <c r="D20" s="318">
        <v>0.29399999999999998</v>
      </c>
      <c r="E20" s="312">
        <v>53</v>
      </c>
      <c r="F20" s="335">
        <v>0.23100000000000001</v>
      </c>
      <c r="G20" s="352">
        <v>-0.3921</v>
      </c>
      <c r="H20" s="307">
        <v>0.2</v>
      </c>
      <c r="I20" s="296">
        <v>0.45</v>
      </c>
      <c r="J20" s="341">
        <v>0.1</v>
      </c>
      <c r="K20" s="299">
        <v>0.38</v>
      </c>
      <c r="L20" s="311">
        <v>65539</v>
      </c>
      <c r="M20" s="311">
        <v>2667</v>
      </c>
      <c r="N20" s="311">
        <v>558</v>
      </c>
      <c r="O20" s="338">
        <v>45329.70826388889</v>
      </c>
      <c r="P20" s="343">
        <v>19</v>
      </c>
      <c r="Q20" s="321">
        <v>0</v>
      </c>
      <c r="R20" s="331">
        <v>0</v>
      </c>
      <c r="S20" s="334">
        <v>0</v>
      </c>
      <c r="T20" s="308">
        <v>0</v>
      </c>
      <c r="U20" s="323">
        <v>0</v>
      </c>
      <c r="V20" s="418">
        <v>0</v>
      </c>
      <c r="W20" s="403">
        <v>0</v>
      </c>
      <c r="X20" s="404">
        <v>0</v>
      </c>
      <c r="Y20" s="346">
        <v>0</v>
      </c>
      <c r="Z20" s="349">
        <v>0</v>
      </c>
      <c r="AA20" s="316"/>
    </row>
    <row r="21" spans="1:27" ht="12.75" customHeight="1">
      <c r="A21" s="397" t="s">
        <v>539</v>
      </c>
      <c r="B21" s="306"/>
      <c r="C21" s="305"/>
      <c r="D21" s="384"/>
      <c r="E21" s="306"/>
      <c r="F21" s="304">
        <v>0.52200000000000002</v>
      </c>
      <c r="G21" s="353">
        <v>-0.16870000000000002</v>
      </c>
      <c r="H21" s="302">
        <v>0.71099999999999997</v>
      </c>
      <c r="I21" s="295">
        <v>0.9</v>
      </c>
      <c r="J21" s="339">
        <v>0.38</v>
      </c>
      <c r="K21" s="298">
        <v>0.628</v>
      </c>
      <c r="L21" s="301">
        <v>316780</v>
      </c>
      <c r="M21" s="301">
        <v>4969</v>
      </c>
      <c r="N21" s="301">
        <v>1186</v>
      </c>
      <c r="O21" s="337">
        <v>45329.707858796297</v>
      </c>
      <c r="P21" s="342">
        <v>20</v>
      </c>
      <c r="Q21" s="320">
        <v>0</v>
      </c>
      <c r="R21" s="330">
        <v>0</v>
      </c>
      <c r="S21" s="332">
        <v>0</v>
      </c>
      <c r="T21" s="309">
        <v>0</v>
      </c>
      <c r="U21" s="324">
        <v>0</v>
      </c>
      <c r="V21" s="419">
        <v>0</v>
      </c>
      <c r="W21" s="401">
        <v>-63.1</v>
      </c>
      <c r="X21" s="405">
        <v>-63.1</v>
      </c>
      <c r="Y21" s="345">
        <v>0</v>
      </c>
      <c r="Z21" s="348">
        <v>0</v>
      </c>
      <c r="AA21" s="316"/>
    </row>
    <row r="22" spans="1:27" ht="12.75" customHeight="1">
      <c r="A22" s="396" t="s">
        <v>540</v>
      </c>
      <c r="B22" s="312"/>
      <c r="C22" s="351"/>
      <c r="D22" s="318"/>
      <c r="E22" s="312"/>
      <c r="F22" s="335">
        <v>1.1100000000000001</v>
      </c>
      <c r="G22" s="352">
        <v>0.36859999999999998</v>
      </c>
      <c r="H22" s="307">
        <v>0.871</v>
      </c>
      <c r="I22" s="296">
        <v>1.5</v>
      </c>
      <c r="J22" s="341">
        <v>0.871</v>
      </c>
      <c r="K22" s="299">
        <v>0.81100000000000005</v>
      </c>
      <c r="L22" s="311">
        <v>943128</v>
      </c>
      <c r="M22" s="311">
        <v>9033</v>
      </c>
      <c r="N22" s="311">
        <v>1348</v>
      </c>
      <c r="O22" s="338">
        <v>45329.70820601852</v>
      </c>
      <c r="P22" s="343">
        <v>21</v>
      </c>
      <c r="Q22" s="321">
        <v>0</v>
      </c>
      <c r="R22" s="331">
        <v>0</v>
      </c>
      <c r="S22" s="334">
        <v>0</v>
      </c>
      <c r="T22" s="308">
        <v>0</v>
      </c>
      <c r="U22" s="323">
        <v>0</v>
      </c>
      <c r="V22" s="418">
        <v>0</v>
      </c>
      <c r="W22" s="403">
        <v>0</v>
      </c>
      <c r="X22" s="404">
        <v>0</v>
      </c>
      <c r="Y22" s="346">
        <v>0</v>
      </c>
      <c r="Z22" s="349">
        <v>0</v>
      </c>
      <c r="AA22" s="316"/>
    </row>
    <row r="23" spans="1:27" ht="12.75" customHeight="1">
      <c r="A23" s="397" t="s">
        <v>541</v>
      </c>
      <c r="B23" s="306">
        <v>20</v>
      </c>
      <c r="C23" s="305">
        <v>1.5</v>
      </c>
      <c r="D23" s="384">
        <v>1.9</v>
      </c>
      <c r="E23" s="306">
        <v>120</v>
      </c>
      <c r="F23" s="304">
        <v>1.899</v>
      </c>
      <c r="G23" s="353">
        <v>0.81540000000000001</v>
      </c>
      <c r="H23" s="302">
        <v>1.49</v>
      </c>
      <c r="I23" s="295">
        <v>2.585</v>
      </c>
      <c r="J23" s="339">
        <v>1</v>
      </c>
      <c r="K23" s="298">
        <v>1.046</v>
      </c>
      <c r="L23" s="301">
        <v>1162249</v>
      </c>
      <c r="M23" s="301">
        <v>6292</v>
      </c>
      <c r="N23" s="301">
        <v>1144</v>
      </c>
      <c r="O23" s="337">
        <v>45329.707858796297</v>
      </c>
      <c r="P23" s="342">
        <v>22</v>
      </c>
      <c r="Q23" s="320">
        <v>0</v>
      </c>
      <c r="R23" s="330">
        <v>0</v>
      </c>
      <c r="S23" s="332">
        <v>0</v>
      </c>
      <c r="T23" s="309">
        <v>0</v>
      </c>
      <c r="U23" s="324">
        <v>0</v>
      </c>
      <c r="V23" s="419">
        <v>0</v>
      </c>
      <c r="W23" s="401">
        <v>0</v>
      </c>
      <c r="X23" s="405">
        <v>0</v>
      </c>
      <c r="Y23" s="345">
        <v>0</v>
      </c>
      <c r="Z23" s="348">
        <v>0</v>
      </c>
      <c r="AA23" s="316"/>
    </row>
    <row r="24" spans="1:27" ht="12.75" customHeight="1">
      <c r="A24" s="420" t="s">
        <v>542</v>
      </c>
      <c r="B24" s="312"/>
      <c r="C24" s="351"/>
      <c r="D24" s="318"/>
      <c r="E24" s="312"/>
      <c r="F24" s="335">
        <v>3.3</v>
      </c>
      <c r="G24" s="352">
        <v>1.57</v>
      </c>
      <c r="H24" s="307">
        <v>1.9</v>
      </c>
      <c r="I24" s="296">
        <v>4.5</v>
      </c>
      <c r="J24" s="341">
        <v>1.411</v>
      </c>
      <c r="K24" s="299">
        <v>1.284</v>
      </c>
      <c r="L24" s="311">
        <v>2134552</v>
      </c>
      <c r="M24" s="311">
        <v>7134</v>
      </c>
      <c r="N24" s="311">
        <v>1216</v>
      </c>
      <c r="O24" s="338">
        <v>45329.70784722222</v>
      </c>
      <c r="P24" s="343">
        <v>23</v>
      </c>
      <c r="Q24" s="321">
        <v>0</v>
      </c>
      <c r="R24" s="331">
        <v>0</v>
      </c>
      <c r="S24" s="334">
        <v>0</v>
      </c>
      <c r="T24" s="308">
        <v>0</v>
      </c>
      <c r="U24" s="323">
        <v>0</v>
      </c>
      <c r="V24" s="418">
        <v>0</v>
      </c>
      <c r="W24" s="403">
        <v>0</v>
      </c>
      <c r="X24" s="404">
        <v>0</v>
      </c>
      <c r="Y24" s="346">
        <v>0</v>
      </c>
      <c r="Z24" s="349">
        <v>0</v>
      </c>
      <c r="AA24" s="316"/>
    </row>
    <row r="25" spans="1:27" ht="12.75" customHeight="1">
      <c r="A25" s="398" t="s">
        <v>543</v>
      </c>
      <c r="B25" s="377"/>
      <c r="C25" s="370"/>
      <c r="D25" s="383">
        <v>14</v>
      </c>
      <c r="E25" s="377">
        <v>8</v>
      </c>
      <c r="F25" s="395">
        <v>6.79</v>
      </c>
      <c r="G25" s="379">
        <v>1.9859</v>
      </c>
      <c r="H25" s="371">
        <v>2.65</v>
      </c>
      <c r="I25" s="372">
        <v>9.3000000000000007</v>
      </c>
      <c r="J25" s="373">
        <v>2.65</v>
      </c>
      <c r="K25" s="374">
        <v>2.274</v>
      </c>
      <c r="L25" s="366">
        <v>9745889</v>
      </c>
      <c r="M25" s="366">
        <v>14885</v>
      </c>
      <c r="N25" s="366">
        <v>1483</v>
      </c>
      <c r="O25" s="367">
        <v>45329.70784722222</v>
      </c>
      <c r="P25" s="342">
        <v>24</v>
      </c>
      <c r="Q25" s="368">
        <v>0</v>
      </c>
      <c r="R25" s="380">
        <v>0</v>
      </c>
      <c r="S25" s="369">
        <v>0</v>
      </c>
      <c r="T25" s="375">
        <v>0</v>
      </c>
      <c r="U25" s="324">
        <v>0</v>
      </c>
      <c r="V25" s="419">
        <v>0</v>
      </c>
      <c r="W25" s="407">
        <v>0</v>
      </c>
      <c r="X25" s="408">
        <v>0</v>
      </c>
      <c r="Y25" s="393">
        <v>0</v>
      </c>
      <c r="Z25" s="394">
        <v>0</v>
      </c>
      <c r="AA25" s="316"/>
    </row>
    <row r="26" spans="1:27" ht="12.75" customHeight="1">
      <c r="A26" s="328" t="s">
        <v>316</v>
      </c>
      <c r="B26" s="313">
        <v>33</v>
      </c>
      <c r="C26" s="415">
        <v>2395</v>
      </c>
      <c r="D26" s="416">
        <v>2424</v>
      </c>
      <c r="E26" s="386">
        <v>50</v>
      </c>
      <c r="F26" s="319">
        <v>2419.9499999999998</v>
      </c>
      <c r="G26" s="352">
        <v>-5.6500000000000002E-2</v>
      </c>
      <c r="H26" s="303">
        <v>2530</v>
      </c>
      <c r="I26" s="297">
        <v>2530</v>
      </c>
      <c r="J26" s="340">
        <v>2380.6999999999998</v>
      </c>
      <c r="K26" s="300">
        <v>2565.1</v>
      </c>
      <c r="L26" s="317">
        <v>238785398</v>
      </c>
      <c r="M26" s="300">
        <v>98159</v>
      </c>
      <c r="N26" s="317">
        <v>1018</v>
      </c>
      <c r="O26" s="336">
        <v>45329.686736111114</v>
      </c>
      <c r="P26" s="343">
        <v>25</v>
      </c>
      <c r="Q26" s="322">
        <v>0</v>
      </c>
      <c r="R26" s="329">
        <v>0</v>
      </c>
      <c r="S26" s="333">
        <v>0</v>
      </c>
      <c r="T26" s="310">
        <v>0</v>
      </c>
      <c r="U26" s="323">
        <v>0</v>
      </c>
      <c r="V26" s="326">
        <v>0</v>
      </c>
      <c r="W26" s="409">
        <v>0</v>
      </c>
      <c r="X26" s="382">
        <v>0</v>
      </c>
      <c r="Y26" s="363">
        <f>IF(D26&lt;&gt;0,($C27*(1-$V$1))-$D26,0)</f>
        <v>-68</v>
      </c>
      <c r="Z26" s="392">
        <f>$F27*($AE$1*$AD$1)</f>
        <v>0</v>
      </c>
      <c r="AA26" s="431" t="str">
        <f>MID($A26,1,5)</f>
        <v xml:space="preserve">GGAL </v>
      </c>
    </row>
    <row r="27" spans="1:27" ht="12.75" customHeight="1">
      <c r="A27" s="387" t="s">
        <v>317</v>
      </c>
      <c r="B27" s="388">
        <v>128</v>
      </c>
      <c r="C27" s="417">
        <v>2356</v>
      </c>
      <c r="D27" s="417">
        <v>2540</v>
      </c>
      <c r="E27" s="421">
        <v>26</v>
      </c>
      <c r="F27" s="378">
        <v>2425</v>
      </c>
      <c r="G27" s="379">
        <v>-5.6100000000000004E-2</v>
      </c>
      <c r="H27" s="371">
        <v>2450</v>
      </c>
      <c r="I27" s="372">
        <v>2517</v>
      </c>
      <c r="J27" s="373">
        <v>2395</v>
      </c>
      <c r="K27" s="374">
        <v>2569.3000000000002</v>
      </c>
      <c r="L27" s="366">
        <v>8687520554</v>
      </c>
      <c r="M27" s="374">
        <v>3569904</v>
      </c>
      <c r="N27" s="366">
        <v>7631</v>
      </c>
      <c r="O27" s="367">
        <v>45329.708298611113</v>
      </c>
      <c r="P27" s="342">
        <v>26</v>
      </c>
      <c r="Q27" s="368">
        <v>0</v>
      </c>
      <c r="R27" s="380">
        <v>0</v>
      </c>
      <c r="S27" s="369">
        <v>0</v>
      </c>
      <c r="T27" s="375">
        <v>0</v>
      </c>
      <c r="U27" s="324">
        <v>0</v>
      </c>
      <c r="V27" s="325">
        <v>0</v>
      </c>
      <c r="W27" s="410">
        <v>0</v>
      </c>
      <c r="X27" s="411">
        <v>0</v>
      </c>
      <c r="Y27" s="422">
        <f>IFERROR(IF($Y$1&lt;&gt;"",INT($Y$1/(D26)),100),100)</f>
        <v>100</v>
      </c>
      <c r="Z27" s="423"/>
      <c r="AA27" s="432"/>
    </row>
    <row r="28" spans="1:27" ht="12.75" customHeight="1">
      <c r="A28" s="328" t="s">
        <v>524</v>
      </c>
      <c r="B28" s="313">
        <v>4</v>
      </c>
      <c r="C28" s="415">
        <v>2219</v>
      </c>
      <c r="D28" s="416">
        <v>2250</v>
      </c>
      <c r="E28" s="313">
        <v>593</v>
      </c>
      <c r="F28" s="335">
        <v>2225</v>
      </c>
      <c r="G28" s="352">
        <v>-4.8600000000000004E-2</v>
      </c>
      <c r="H28" s="303">
        <v>2247.0500000000002</v>
      </c>
      <c r="I28" s="297">
        <v>2331.9499999999998</v>
      </c>
      <c r="J28" s="340">
        <v>2150</v>
      </c>
      <c r="K28" s="300">
        <v>2338.6999999999998</v>
      </c>
      <c r="L28" s="317">
        <v>108956701</v>
      </c>
      <c r="M28" s="300">
        <v>48210</v>
      </c>
      <c r="N28" s="317">
        <v>1307</v>
      </c>
      <c r="O28" s="336">
        <v>45329.687256944446</v>
      </c>
      <c r="P28" s="343">
        <v>27</v>
      </c>
      <c r="Q28" s="322">
        <v>0</v>
      </c>
      <c r="R28" s="329">
        <v>0</v>
      </c>
      <c r="S28" s="333">
        <v>0</v>
      </c>
      <c r="T28" s="310">
        <v>0</v>
      </c>
      <c r="U28" s="323">
        <v>0</v>
      </c>
      <c r="V28" s="326">
        <v>0</v>
      </c>
      <c r="W28" s="409">
        <v>0</v>
      </c>
      <c r="X28" s="382">
        <v>0</v>
      </c>
      <c r="Y28" s="363">
        <f>IF(D28&lt;&gt;0,($C29*(1-$V$1))-$D28,0)</f>
        <v>-75</v>
      </c>
      <c r="Z28" s="392">
        <f>$F29*($AE$1*$AD$1)</f>
        <v>0</v>
      </c>
      <c r="AA28" s="429" t="str">
        <f>MID($A28,1,5)</f>
        <v xml:space="preserve">PAMP </v>
      </c>
    </row>
    <row r="29" spans="1:27" ht="12.75" customHeight="1">
      <c r="A29" s="387" t="s">
        <v>525</v>
      </c>
      <c r="B29" s="388">
        <v>1</v>
      </c>
      <c r="C29" s="417">
        <v>2175</v>
      </c>
      <c r="D29" s="417">
        <v>2500</v>
      </c>
      <c r="E29" s="388">
        <v>655</v>
      </c>
      <c r="F29" s="378">
        <v>2211.8000000000002</v>
      </c>
      <c r="G29" s="379">
        <v>-5.33E-2</v>
      </c>
      <c r="H29" s="371">
        <v>2235</v>
      </c>
      <c r="I29" s="372">
        <v>2325</v>
      </c>
      <c r="J29" s="373">
        <v>2157.75</v>
      </c>
      <c r="K29" s="374">
        <v>2336.4499999999998</v>
      </c>
      <c r="L29" s="366">
        <v>2532573363</v>
      </c>
      <c r="M29" s="374">
        <v>1135097</v>
      </c>
      <c r="N29" s="366">
        <v>8759</v>
      </c>
      <c r="O29" s="389">
        <v>45329.715590277781</v>
      </c>
      <c r="P29" s="342">
        <v>28</v>
      </c>
      <c r="Q29" s="368">
        <v>0</v>
      </c>
      <c r="R29" s="380">
        <v>0</v>
      </c>
      <c r="S29" s="369">
        <v>0</v>
      </c>
      <c r="T29" s="375">
        <v>0</v>
      </c>
      <c r="U29" s="365">
        <v>0</v>
      </c>
      <c r="V29" s="376">
        <v>0</v>
      </c>
      <c r="W29" s="410">
        <v>0</v>
      </c>
      <c r="X29" s="411">
        <v>0</v>
      </c>
      <c r="Y29" s="390">
        <f>IFERROR(IF($Y$1&lt;&gt;"",INT($Y$1/(D28)),100),100)</f>
        <v>100</v>
      </c>
      <c r="Z29" s="391"/>
      <c r="AA29" s="430"/>
    </row>
    <row r="30" spans="1:27" ht="12.75" customHeight="1">
      <c r="O30" s="424"/>
    </row>
    <row r="31" spans="1:27" ht="12.75" customHeight="1">
      <c r="O31" s="424"/>
    </row>
    <row r="32" spans="1:27" ht="12.75" customHeight="1">
      <c r="O32" s="424"/>
    </row>
    <row r="33" spans="7:15" ht="12.75" customHeight="1">
      <c r="O33" s="424"/>
    </row>
    <row r="34" spans="7:15" ht="12.75" customHeight="1">
      <c r="G34" s="425"/>
      <c r="O34" s="424"/>
    </row>
    <row r="35" spans="7:15" ht="12.75" customHeight="1">
      <c r="O35" s="424"/>
    </row>
    <row r="36" spans="7:15" ht="12.75" customHeight="1">
      <c r="O36" s="424"/>
    </row>
    <row r="37" spans="7:15" ht="12.75" customHeight="1">
      <c r="O37" s="424"/>
    </row>
    <row r="38" spans="7:15" ht="12.75" customHeight="1">
      <c r="O38" s="424"/>
    </row>
    <row r="39" spans="7:15" ht="12.75" customHeight="1">
      <c r="O39" s="424"/>
    </row>
    <row r="40" spans="7:15" ht="12.75" customHeight="1">
      <c r="O40" s="424"/>
    </row>
    <row r="41" spans="7:15" ht="12.75" customHeight="1">
      <c r="O41" s="424"/>
    </row>
    <row r="42" spans="7:15" ht="12.75" customHeight="1">
      <c r="O42" s="424"/>
    </row>
    <row r="43" spans="7:15" ht="12.75" customHeight="1">
      <c r="O43" s="424"/>
    </row>
    <row r="44" spans="7:15" ht="12.75" customHeight="1">
      <c r="O44" s="424"/>
    </row>
    <row r="45" spans="7:15" ht="12.75" customHeight="1">
      <c r="O45" s="424"/>
    </row>
    <row r="46" spans="7:15" ht="12.75" customHeight="1">
      <c r="O46" s="424"/>
    </row>
    <row r="47" spans="7:15" ht="12.75" customHeight="1">
      <c r="O47" s="424"/>
    </row>
    <row r="48" spans="7:15" ht="12.75" customHeight="1">
      <c r="O48" s="424"/>
    </row>
    <row r="49" spans="15:15" ht="12.75" customHeight="1">
      <c r="O49" s="424"/>
    </row>
    <row r="50" spans="15:15" ht="12.75" customHeight="1">
      <c r="O50" s="424"/>
    </row>
    <row r="51" spans="15:15" ht="12.75" customHeight="1">
      <c r="O51" s="424"/>
    </row>
    <row r="52" spans="15:15" ht="12.75" customHeight="1">
      <c r="O52" s="424"/>
    </row>
  </sheetData>
  <mergeCells count="3">
    <mergeCell ref="Q1:S1"/>
    <mergeCell ref="AA28:AA29"/>
    <mergeCell ref="AA26:AA27"/>
  </mergeCells>
  <phoneticPr fontId="16" type="noConversion"/>
  <conditionalFormatting sqref="A26">
    <cfRule type="expression" dxfId="566" priority="7529">
      <formula>V26&lt;&gt;0</formula>
    </cfRule>
  </conditionalFormatting>
  <conditionalFormatting sqref="A27">
    <cfRule type="expression" dxfId="565" priority="7528">
      <formula>V27&lt;&gt;0</formula>
    </cfRule>
  </conditionalFormatting>
  <conditionalFormatting sqref="A28">
    <cfRule type="expression" dxfId="564" priority="7527">
      <formula>V28&lt;&gt;0</formula>
    </cfRule>
  </conditionalFormatting>
  <conditionalFormatting sqref="A29">
    <cfRule type="expression" dxfId="563" priority="7526">
      <formula>V29&lt;&gt;0</formula>
    </cfRule>
  </conditionalFormatting>
  <conditionalFormatting sqref="G26:G29">
    <cfRule type="cellIs" dxfId="562" priority="11733" operator="lessThan">
      <formula>0</formula>
    </cfRule>
  </conditionalFormatting>
  <conditionalFormatting sqref="Q26:T29 Q2:T13">
    <cfRule type="cellIs" dxfId="561" priority="11242" operator="equal">
      <formula>0</formula>
    </cfRule>
  </conditionalFormatting>
  <conditionalFormatting sqref="V26:V29 V2:V13">
    <cfRule type="cellIs" dxfId="560" priority="11735" operator="lessThan">
      <formula>0</formula>
    </cfRule>
    <cfRule type="cellIs" dxfId="559" priority="11736" operator="equal">
      <formula>0</formula>
    </cfRule>
  </conditionalFormatting>
  <conditionalFormatting sqref="Y2:Z13 W26:X29">
    <cfRule type="cellIs" dxfId="558" priority="11985" operator="equal">
      <formula>0</formula>
    </cfRule>
  </conditionalFormatting>
  <conditionalFormatting sqref="Y26">
    <cfRule type="cellIs" dxfId="557" priority="4821" operator="greaterThan">
      <formula>Z26</formula>
    </cfRule>
    <cfRule type="cellIs" dxfId="556" priority="4822" operator="lessThanOrEqual">
      <formula>0</formula>
    </cfRule>
  </conditionalFormatting>
  <conditionalFormatting sqref="Y28">
    <cfRule type="cellIs" dxfId="555" priority="4819" operator="greaterThan">
      <formula>Z28</formula>
    </cfRule>
    <cfRule type="cellIs" dxfId="554" priority="4820" operator="lessThanOrEqual">
      <formula>0</formula>
    </cfRule>
  </conditionalFormatting>
  <conditionalFormatting sqref="Q14:T25">
    <cfRule type="cellIs" dxfId="553" priority="116" operator="equal">
      <formula>0</formula>
    </cfRule>
  </conditionalFormatting>
  <conditionalFormatting sqref="V14:V25">
    <cfRule type="cellIs" dxfId="552" priority="118" operator="lessThan">
      <formula>0</formula>
    </cfRule>
    <cfRule type="cellIs" dxfId="551" priority="119" operator="equal">
      <formula>0</formula>
    </cfRule>
  </conditionalFormatting>
  <conditionalFormatting sqref="Y14:Z25">
    <cfRule type="cellIs" dxfId="550" priority="120" operator="equal">
      <formula>0</formula>
    </cfRule>
  </conditionalFormatting>
  <conditionalFormatting sqref="A2">
    <cfRule type="expression" dxfId="549" priority="9">
      <formula>V2&lt;0</formula>
    </cfRule>
    <cfRule type="expression" dxfId="548" priority="101">
      <formula>V2&gt;0</formula>
    </cfRule>
  </conditionalFormatting>
  <conditionalFormatting sqref="B2">
    <cfRule type="cellIs" dxfId="547" priority="15381" operator="greaterThan">
      <formula>E2</formula>
    </cfRule>
  </conditionalFormatting>
  <conditionalFormatting sqref="G2">
    <cfRule type="cellIs" dxfId="546" priority="99" operator="lessThan">
      <formula>0</formula>
    </cfRule>
  </conditionalFormatting>
  <conditionalFormatting sqref="D2">
    <cfRule type="expression" dxfId="545" priority="97">
      <formula>E2&gt;B2</formula>
    </cfRule>
    <cfRule type="expression" dxfId="544" priority="98">
      <formula>V2&lt;&gt;0</formula>
    </cfRule>
  </conditionalFormatting>
  <conditionalFormatting sqref="C2">
    <cfRule type="expression" dxfId="543" priority="96">
      <formula>B2&gt;E2</formula>
    </cfRule>
    <cfRule type="expression" dxfId="542" priority="15382">
      <formula>V2&lt;&gt;0</formula>
    </cfRule>
  </conditionalFormatting>
  <conditionalFormatting sqref="E2">
    <cfRule type="cellIs" dxfId="541" priority="94" operator="greaterThan">
      <formula>B2</formula>
    </cfRule>
  </conditionalFormatting>
  <conditionalFormatting sqref="G3">
    <cfRule type="cellIs" dxfId="540" priority="90" operator="lessThan">
      <formula>0</formula>
    </cfRule>
  </conditionalFormatting>
  <conditionalFormatting sqref="D3">
    <cfRule type="expression" dxfId="539" priority="88">
      <formula>E3&gt;B3</formula>
    </cfRule>
    <cfRule type="expression" dxfId="538" priority="89">
      <formula>V3&lt;&gt;0</formula>
    </cfRule>
  </conditionalFormatting>
  <conditionalFormatting sqref="C3">
    <cfRule type="expression" dxfId="537" priority="87">
      <formula>B3&gt;E3</formula>
    </cfRule>
  </conditionalFormatting>
  <conditionalFormatting sqref="E3">
    <cfRule type="cellIs" dxfId="536" priority="86" operator="greaterThan">
      <formula>B3</formula>
    </cfRule>
  </conditionalFormatting>
  <conditionalFormatting sqref="B4">
    <cfRule type="cellIs" dxfId="535" priority="36" operator="greaterThan">
      <formula>E4</formula>
    </cfRule>
  </conditionalFormatting>
  <conditionalFormatting sqref="G4">
    <cfRule type="cellIs" dxfId="534" priority="34" operator="lessThan">
      <formula>0</formula>
    </cfRule>
  </conditionalFormatting>
  <conditionalFormatting sqref="D4">
    <cfRule type="expression" dxfId="533" priority="32">
      <formula>E4&gt;B4</formula>
    </cfRule>
    <cfRule type="expression" dxfId="532" priority="33">
      <formula>V4&lt;&gt;0</formula>
    </cfRule>
  </conditionalFormatting>
  <conditionalFormatting sqref="C4">
    <cfRule type="expression" dxfId="531" priority="31">
      <formula>B4&gt;E4</formula>
    </cfRule>
    <cfRule type="expression" dxfId="530" priority="37">
      <formula>V4&lt;&gt;0</formula>
    </cfRule>
  </conditionalFormatting>
  <conditionalFormatting sqref="E4">
    <cfRule type="cellIs" dxfId="529" priority="30" operator="greaterThan">
      <formula>B4</formula>
    </cfRule>
  </conditionalFormatting>
  <conditionalFormatting sqref="G5">
    <cfRule type="cellIs" dxfId="528" priority="28" operator="lessThan">
      <formula>0</formula>
    </cfRule>
  </conditionalFormatting>
  <conditionalFormatting sqref="D5">
    <cfRule type="expression" dxfId="527" priority="26">
      <formula>E5&gt;B5</formula>
    </cfRule>
    <cfRule type="expression" dxfId="526" priority="27">
      <formula>V5&lt;&gt;0</formula>
    </cfRule>
  </conditionalFormatting>
  <conditionalFormatting sqref="C5">
    <cfRule type="expression" dxfId="525" priority="25">
      <formula>B5&gt;E5</formula>
    </cfRule>
  </conditionalFormatting>
  <conditionalFormatting sqref="E5">
    <cfRule type="cellIs" dxfId="524" priority="24" operator="greaterThan">
      <formula>B5</formula>
    </cfRule>
  </conditionalFormatting>
  <conditionalFormatting sqref="B6 B8 B10 B12 B14 B16 B18 B20 B22 B24">
    <cfRule type="cellIs" dxfId="523" priority="22" operator="greaterThan">
      <formula>E6</formula>
    </cfRule>
  </conditionalFormatting>
  <conditionalFormatting sqref="G6 G8 G10 G12 G14 G16 G18 G20 G22 G24">
    <cfRule type="cellIs" dxfId="522" priority="20" operator="lessThan">
      <formula>0</formula>
    </cfRule>
  </conditionalFormatting>
  <conditionalFormatting sqref="D6 D8 D10 D12 D14 D16 D18 D20 D22 D24">
    <cfRule type="expression" dxfId="521" priority="18">
      <formula>E6&gt;B6</formula>
    </cfRule>
    <cfRule type="expression" dxfId="520" priority="19">
      <formula>V6&lt;&gt;0</formula>
    </cfRule>
  </conditionalFormatting>
  <conditionalFormatting sqref="C6 C8 C10 C12 C14 C16 C18 C20 C22 C24">
    <cfRule type="expression" dxfId="519" priority="17">
      <formula>B6&gt;E6</formula>
    </cfRule>
    <cfRule type="expression" dxfId="518" priority="23">
      <formula>V6&lt;&gt;0</formula>
    </cfRule>
  </conditionalFormatting>
  <conditionalFormatting sqref="E6 E8 E10 E12 E14 E16 E18 E20 E22 E24">
    <cfRule type="cellIs" dxfId="517" priority="16" operator="greaterThan">
      <formula>B6</formula>
    </cfRule>
  </conditionalFormatting>
  <conditionalFormatting sqref="G7 G9 G11 G13 G15 G17 G19 G21 G23 G25">
    <cfRule type="cellIs" dxfId="516" priority="14" operator="lessThan">
      <formula>0</formula>
    </cfRule>
  </conditionalFormatting>
  <conditionalFormatting sqref="D7 D9 D11 D13 D15 D17 D19 D21 D23 D25">
    <cfRule type="expression" dxfId="515" priority="12">
      <formula>E7&gt;B7</formula>
    </cfRule>
    <cfRule type="expression" dxfId="514" priority="13">
      <formula>V7&lt;&gt;0</formula>
    </cfRule>
  </conditionalFormatting>
  <conditionalFormatting sqref="C7 C9 C11 C13 C15 C17 C19 C21 C23 C25">
    <cfRule type="expression" dxfId="513" priority="11">
      <formula>B7&gt;E7</formula>
    </cfRule>
  </conditionalFormatting>
  <conditionalFormatting sqref="E7 E9 E11 E13 E15 E17 E19 E21 E23 E25">
    <cfRule type="cellIs" dxfId="512" priority="10" operator="greaterThan">
      <formula>B7</formula>
    </cfRule>
  </conditionalFormatting>
  <conditionalFormatting sqref="A3">
    <cfRule type="expression" dxfId="511" priority="7">
      <formula>V3&lt;0</formula>
    </cfRule>
    <cfRule type="expression" dxfId="510" priority="8">
      <formula>V3&gt;0</formula>
    </cfRule>
  </conditionalFormatting>
  <conditionalFormatting sqref="A4 A6 A8 A10 A12 A14 A16 A18 A20 A22 A24">
    <cfRule type="expression" dxfId="509" priority="5">
      <formula>V4&lt;0</formula>
    </cfRule>
    <cfRule type="expression" dxfId="508" priority="6">
      <formula>V4&gt;0</formula>
    </cfRule>
  </conditionalFormatting>
  <conditionalFormatting sqref="A5 A7 A9 A11 A13 A15 A17 A19 A21 A23 A25">
    <cfRule type="expression" dxfId="507" priority="3">
      <formula>V5&lt;0</formula>
    </cfRule>
    <cfRule type="expression" dxfId="506" priority="4">
      <formula>V5&gt;0</formula>
    </cfRule>
  </conditionalFormatting>
  <conditionalFormatting sqref="W2:X25">
    <cfRule type="cellIs" dxfId="50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AA23" sqref="AA2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" bestFit="1" customWidth="1"/>
    <col min="27" max="27" width="8.42578125" bestFit="1" customWidth="1"/>
    <col min="28" max="28" width="7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9.1406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7" width="5.5703125" bestFit="1" customWidth="1"/>
    <col min="38" max="38" width="6" bestFit="1" customWidth="1"/>
    <col min="39" max="39" width="8.42578125" bestFit="1" customWidth="1"/>
    <col min="40" max="41" width="6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0"/>
      <c r="B1" s="51"/>
      <c r="C1" s="52"/>
      <c r="D1" s="53"/>
      <c r="E1" s="54"/>
      <c r="F1" s="54"/>
      <c r="G1" s="55"/>
      <c r="H1" s="53"/>
      <c r="I1" s="56"/>
      <c r="J1" s="57"/>
      <c r="K1" s="57"/>
      <c r="L1" s="58"/>
      <c r="M1" s="58"/>
      <c r="N1" s="57"/>
      <c r="O1" s="57"/>
      <c r="P1" s="59"/>
      <c r="Q1" s="57"/>
      <c r="R1" s="57"/>
      <c r="S1" s="60"/>
      <c r="T1" s="61"/>
      <c r="U1" s="62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7"/>
      <c r="AG1" s="62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63"/>
      <c r="AW1" s="63"/>
      <c r="AX1" s="64"/>
      <c r="AY1" s="65"/>
      <c r="AZ1" s="64"/>
      <c r="BA1" s="66"/>
      <c r="BB1" s="66"/>
      <c r="BC1" s="64"/>
      <c r="BD1" s="64"/>
      <c r="BE1" s="64"/>
      <c r="BF1" s="64"/>
      <c r="BG1" s="66"/>
      <c r="BH1" s="66"/>
      <c r="BI1" s="64"/>
      <c r="BJ1" s="64"/>
      <c r="BK1" s="64"/>
      <c r="BL1" s="66"/>
      <c r="BM1" s="66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</row>
    <row r="2" spans="1:196" ht="13.5" thickBot="1">
      <c r="A2" s="68" t="s">
        <v>320</v>
      </c>
      <c r="B2" s="69" t="s">
        <v>321</v>
      </c>
      <c r="C2" s="70" t="s">
        <v>322</v>
      </c>
      <c r="D2" s="71" t="s">
        <v>323</v>
      </c>
      <c r="E2" s="72" t="s">
        <v>324</v>
      </c>
      <c r="F2" s="73" t="s">
        <v>325</v>
      </c>
      <c r="G2" s="74" t="s">
        <v>326</v>
      </c>
      <c r="H2" s="75" t="s">
        <v>327</v>
      </c>
      <c r="I2" s="76" t="s">
        <v>328</v>
      </c>
      <c r="J2" s="76" t="s">
        <v>329</v>
      </c>
      <c r="K2" s="76" t="s">
        <v>330</v>
      </c>
      <c r="L2" s="437">
        <f>I76</f>
        <v>0</v>
      </c>
      <c r="M2" s="438"/>
      <c r="N2" s="77" t="s">
        <v>331</v>
      </c>
      <c r="O2" s="78" t="s">
        <v>332</v>
      </c>
      <c r="P2" s="79" t="s">
        <v>333</v>
      </c>
      <c r="Q2" s="80" t="s">
        <v>334</v>
      </c>
      <c r="R2" s="81"/>
      <c r="S2" s="82" t="s">
        <v>335</v>
      </c>
      <c r="T2" s="292" t="s">
        <v>321</v>
      </c>
      <c r="U2" s="292" t="s">
        <v>322</v>
      </c>
      <c r="V2" s="292" t="s">
        <v>336</v>
      </c>
      <c r="W2" s="292"/>
      <c r="X2" s="292" t="s">
        <v>337</v>
      </c>
      <c r="Y2" s="314" t="s">
        <v>338</v>
      </c>
      <c r="Z2" s="314" t="s">
        <v>339</v>
      </c>
      <c r="AA2" s="314" t="s">
        <v>340</v>
      </c>
      <c r="AB2" s="314" t="s">
        <v>341</v>
      </c>
      <c r="AC2" s="314" t="s">
        <v>342</v>
      </c>
      <c r="AD2" s="315" t="s">
        <v>343</v>
      </c>
      <c r="AE2" s="235" t="s">
        <v>344</v>
      </c>
      <c r="AF2" s="293" t="s">
        <v>321</v>
      </c>
      <c r="AG2" s="294" t="s">
        <v>322</v>
      </c>
      <c r="AH2" s="293" t="s">
        <v>345</v>
      </c>
      <c r="AI2" s="293"/>
      <c r="AJ2" s="293" t="s">
        <v>337</v>
      </c>
      <c r="AK2" s="314" t="s">
        <v>338</v>
      </c>
      <c r="AL2" s="314" t="s">
        <v>339</v>
      </c>
      <c r="AM2" s="314" t="s">
        <v>340</v>
      </c>
      <c r="AN2" s="314" t="s">
        <v>341</v>
      </c>
      <c r="AO2" s="314" t="s">
        <v>342</v>
      </c>
      <c r="AP2" s="314" t="s">
        <v>343</v>
      </c>
      <c r="AQ2" s="81"/>
      <c r="AR2" s="83" t="s">
        <v>346</v>
      </c>
      <c r="AS2" s="83" t="s">
        <v>347</v>
      </c>
      <c r="AT2" s="83" t="s">
        <v>348</v>
      </c>
      <c r="AU2" s="81"/>
      <c r="AV2" s="84" t="s">
        <v>349</v>
      </c>
      <c r="AW2" s="85" t="s">
        <v>320</v>
      </c>
      <c r="AX2" s="86" t="s">
        <v>321</v>
      </c>
      <c r="AY2" s="87" t="s">
        <v>322</v>
      </c>
      <c r="AZ2" s="71" t="s">
        <v>323</v>
      </c>
      <c r="BA2" s="88" t="s">
        <v>324</v>
      </c>
      <c r="BB2" s="89" t="s">
        <v>325</v>
      </c>
      <c r="BC2" s="85" t="s">
        <v>320</v>
      </c>
      <c r="BD2" s="86" t="s">
        <v>321</v>
      </c>
      <c r="BE2" s="90" t="s">
        <v>322</v>
      </c>
      <c r="BF2" s="91" t="s">
        <v>323</v>
      </c>
      <c r="BG2" s="88" t="s">
        <v>324</v>
      </c>
      <c r="BH2" s="89" t="s">
        <v>325</v>
      </c>
      <c r="BI2" s="85" t="s">
        <v>320</v>
      </c>
      <c r="BJ2" s="86" t="s">
        <v>321</v>
      </c>
      <c r="BK2" s="71" t="s">
        <v>350</v>
      </c>
      <c r="BL2" s="88" t="s">
        <v>324</v>
      </c>
      <c r="BM2" s="89" t="s">
        <v>325</v>
      </c>
      <c r="DH2" s="92" t="s">
        <v>332</v>
      </c>
      <c r="DI2" s="93" t="s">
        <v>351</v>
      </c>
      <c r="DJ2" s="93" t="s">
        <v>352</v>
      </c>
      <c r="DK2" s="93" t="s">
        <v>353</v>
      </c>
      <c r="DL2" s="93" t="s">
        <v>354</v>
      </c>
      <c r="DM2" s="93" t="s">
        <v>355</v>
      </c>
      <c r="DN2" s="93" t="s">
        <v>356</v>
      </c>
      <c r="DO2" s="93" t="s">
        <v>357</v>
      </c>
      <c r="DP2" s="93" t="s">
        <v>358</v>
      </c>
      <c r="DQ2" s="93" t="s">
        <v>359</v>
      </c>
      <c r="DR2" s="93" t="s">
        <v>360</v>
      </c>
      <c r="DS2" s="93" t="s">
        <v>361</v>
      </c>
      <c r="DT2" s="93" t="s">
        <v>362</v>
      </c>
      <c r="DU2" s="93" t="s">
        <v>363</v>
      </c>
      <c r="DV2" s="93" t="s">
        <v>364</v>
      </c>
      <c r="DW2" s="93" t="s">
        <v>365</v>
      </c>
      <c r="DX2" s="93" t="s">
        <v>366</v>
      </c>
      <c r="DY2" s="93" t="s">
        <v>367</v>
      </c>
      <c r="DZ2" s="93" t="s">
        <v>368</v>
      </c>
      <c r="EA2" s="93" t="s">
        <v>369</v>
      </c>
      <c r="EB2" s="93" t="s">
        <v>370</v>
      </c>
      <c r="EC2" s="93" t="s">
        <v>371</v>
      </c>
      <c r="ED2" s="93" t="s">
        <v>372</v>
      </c>
      <c r="EE2" s="93" t="s">
        <v>373</v>
      </c>
      <c r="EF2" s="93" t="s">
        <v>374</v>
      </c>
      <c r="EG2" s="93" t="s">
        <v>375</v>
      </c>
      <c r="EH2" s="93" t="s">
        <v>376</v>
      </c>
      <c r="EI2" s="93" t="s">
        <v>377</v>
      </c>
      <c r="EJ2" s="93" t="s">
        <v>378</v>
      </c>
      <c r="EK2" s="93" t="s">
        <v>379</v>
      </c>
      <c r="EL2" s="93" t="s">
        <v>380</v>
      </c>
      <c r="EM2" s="93" t="s">
        <v>381</v>
      </c>
      <c r="EN2" s="93" t="s">
        <v>382</v>
      </c>
      <c r="EO2" s="93" t="s">
        <v>383</v>
      </c>
      <c r="EP2" s="93" t="s">
        <v>384</v>
      </c>
      <c r="EQ2" s="93" t="s">
        <v>385</v>
      </c>
      <c r="ER2" s="94"/>
      <c r="ES2" s="94" t="s">
        <v>386</v>
      </c>
      <c r="ET2" s="95"/>
      <c r="EU2" s="96" t="s">
        <v>387</v>
      </c>
      <c r="EV2" s="97"/>
      <c r="EW2" s="98" t="s">
        <v>386</v>
      </c>
      <c r="EX2" s="99"/>
      <c r="EY2" s="92" t="s">
        <v>332</v>
      </c>
      <c r="EZ2" s="93" t="s">
        <v>351</v>
      </c>
      <c r="FA2" s="93" t="s">
        <v>352</v>
      </c>
      <c r="FB2" s="93" t="s">
        <v>353</v>
      </c>
      <c r="FC2" s="93" t="s">
        <v>354</v>
      </c>
      <c r="FD2" s="93" t="s">
        <v>355</v>
      </c>
      <c r="FE2" s="93" t="s">
        <v>356</v>
      </c>
      <c r="FF2" s="93" t="s">
        <v>357</v>
      </c>
      <c r="FG2" s="93" t="s">
        <v>358</v>
      </c>
      <c r="FH2" s="93" t="s">
        <v>359</v>
      </c>
      <c r="FI2" s="93" t="s">
        <v>360</v>
      </c>
      <c r="FJ2" s="93" t="s">
        <v>361</v>
      </c>
      <c r="FK2" s="93" t="s">
        <v>362</v>
      </c>
      <c r="FL2" s="93" t="s">
        <v>363</v>
      </c>
      <c r="FM2" s="93" t="s">
        <v>364</v>
      </c>
      <c r="FN2" s="93" t="s">
        <v>365</v>
      </c>
      <c r="FO2" s="93" t="s">
        <v>366</v>
      </c>
      <c r="FP2" s="93" t="s">
        <v>367</v>
      </c>
      <c r="FQ2" s="93" t="s">
        <v>368</v>
      </c>
      <c r="FR2" s="93" t="s">
        <v>369</v>
      </c>
      <c r="FS2" s="93" t="s">
        <v>370</v>
      </c>
      <c r="FT2" s="93" t="s">
        <v>371</v>
      </c>
      <c r="FU2" s="93" t="s">
        <v>372</v>
      </c>
      <c r="FV2" s="93" t="s">
        <v>373</v>
      </c>
      <c r="FW2" s="93" t="s">
        <v>374</v>
      </c>
      <c r="FX2" s="93" t="s">
        <v>375</v>
      </c>
      <c r="FY2" s="93" t="s">
        <v>376</v>
      </c>
      <c r="FZ2" s="93" t="s">
        <v>377</v>
      </c>
      <c r="GA2" s="93" t="s">
        <v>378</v>
      </c>
      <c r="GB2" s="93" t="s">
        <v>379</v>
      </c>
      <c r="GC2" s="93" t="s">
        <v>380</v>
      </c>
      <c r="GD2" s="93" t="s">
        <v>381</v>
      </c>
      <c r="GE2" s="93" t="s">
        <v>382</v>
      </c>
      <c r="GF2" s="93" t="s">
        <v>383</v>
      </c>
      <c r="GG2" s="93" t="s">
        <v>384</v>
      </c>
      <c r="GH2" s="93" t="s">
        <v>385</v>
      </c>
      <c r="GI2" s="94"/>
      <c r="GJ2" s="94" t="s">
        <v>386</v>
      </c>
      <c r="GK2" s="95"/>
      <c r="GL2" s="96" t="s">
        <v>387</v>
      </c>
      <c r="GM2" s="97"/>
      <c r="GN2" s="98" t="s">
        <v>386</v>
      </c>
    </row>
    <row r="3" spans="1:196" ht="15">
      <c r="A3" s="100" t="s">
        <v>388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4"/>
      <c r="K3" s="64"/>
      <c r="L3" s="64"/>
      <c r="M3" s="64"/>
      <c r="N3" s="102"/>
      <c r="O3" s="275">
        <f t="shared" ref="O3:O17" si="3">+O4*(1-$Q$42)</f>
        <v>1123.4812331374014</v>
      </c>
      <c r="P3" s="103">
        <f t="shared" ref="P3:P34" si="4">EW3</f>
        <v>0</v>
      </c>
      <c r="Q3" s="103">
        <f t="shared" ref="Q3:Q34" ca="1" si="5">GN3</f>
        <v>0</v>
      </c>
      <c r="R3" s="57"/>
      <c r="S3" s="240">
        <f t="shared" ref="S3:S9" si="6">IF(AA3&gt;0,ABS((U3+AA3)),"")</f>
        <v>2584.5</v>
      </c>
      <c r="T3" s="105">
        <f t="shared" ref="T3:T8" si="7">SUMIFS(B$3:B$37,C$3:C$37,U3)</f>
        <v>0</v>
      </c>
      <c r="U3" s="234">
        <v>2500</v>
      </c>
      <c r="V3" s="359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360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360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358">
        <f>IFERROR(VLOOKUP($X3,HomeBroker!$A$2:$F$29,2,0),0)</f>
        <v>0</v>
      </c>
      <c r="Z3" s="358">
        <f>IFERROR(VLOOKUP($X3,HomeBroker!$A$2:$F$29,3,0),0)</f>
        <v>0</v>
      </c>
      <c r="AA3" s="237">
        <f>IFERROR(VLOOKUP($X3,HomeBroker!$A$2:$F$29,6,0),0)</f>
        <v>84.5</v>
      </c>
      <c r="AB3" s="358">
        <f>IFERROR(VLOOKUP($X3,HomeBroker!$A$2:$F$29,4,0),0)</f>
        <v>103</v>
      </c>
      <c r="AC3" s="358">
        <f>IFERROR(VLOOKUP($X3,HomeBroker!$A$2:$F$29,5,0),0)</f>
        <v>40</v>
      </c>
      <c r="AD3" s="361">
        <f>IFERROR(VLOOKUP($X3,HomeBroker!$A$2:$N$29,14,0),0)</f>
        <v>1784</v>
      </c>
      <c r="AE3" s="241">
        <f>IF(AM3&gt;0,ABS((AG3+AM3)),"")</f>
        <v>1400.05</v>
      </c>
      <c r="AF3" s="105">
        <f>SUMIFS(B$38:B$72,C$38:C$72,AG3)</f>
        <v>0</v>
      </c>
      <c r="AG3" s="234">
        <v>1400</v>
      </c>
      <c r="AH3" s="359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360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360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362">
        <f>IFERROR(VLOOKUP($AJ3,HomeBroker!$A$2:$F$29,2,0),0)</f>
        <v>150</v>
      </c>
      <c r="AL3" s="358">
        <f>IFERROR(VLOOKUP($AJ3,HomeBroker!$A$2:$F$29,3,0),0)</f>
        <v>0.04</v>
      </c>
      <c r="AM3" s="237">
        <f>IFERROR(VLOOKUP($AJ3,HomeBroker!$A$2:$F$29,6,0),0)</f>
        <v>0.05</v>
      </c>
      <c r="AN3" s="358">
        <f>IFERROR(VLOOKUP($AJ3,HomeBroker!$A$2:$F$29,4,0),0)</f>
        <v>0</v>
      </c>
      <c r="AO3" s="362">
        <f>IFERROR(VLOOKUP($AJ3,HomeBroker!$A$2:$F$29,5,0),0)</f>
        <v>0</v>
      </c>
      <c r="AP3" s="362">
        <f>IFERROR(VLOOKUP($AJ3,HomeBroker!$A$2:$N$29,14,0),0)</f>
        <v>18</v>
      </c>
      <c r="AQ3" s="57"/>
      <c r="AR3" s="104">
        <f>IF(OR(U3="",AA3=0,AM3=0),"-",U3+AA3-AM3-$O$18)</f>
        <v>159.44999999999982</v>
      </c>
      <c r="AS3" s="104">
        <f>IF(AND($O$18&gt;U3,AA3&gt;0),AA3-AT3,IF(AND($O$18&lt;U3,AM3&gt;0),AM3-AT3,"-"))</f>
        <v>-74.95</v>
      </c>
      <c r="AT3" s="104">
        <f>IF(U3="","-",ABS(U3-$O$18))</f>
        <v>75</v>
      </c>
      <c r="AU3" s="57"/>
      <c r="AV3" s="111"/>
      <c r="AW3" s="112" t="s">
        <v>335</v>
      </c>
      <c r="AX3" s="113"/>
      <c r="AY3" s="101"/>
      <c r="AZ3" s="114"/>
      <c r="BA3" s="282">
        <f t="shared" ref="BA3:BA76" si="10">+AX3*AZ3*-100</f>
        <v>0</v>
      </c>
      <c r="BB3" s="283">
        <f t="shared" ref="BB3:BB76" si="11">IF(AX3&gt;0,+AX3*AZ3*(1+($Q$53+0.002)*1.21)*-100,AX3*AZ3*(1-($Q$53+0.002)*1.21)*-100)</f>
        <v>0</v>
      </c>
      <c r="BC3" s="115" t="s">
        <v>389</v>
      </c>
      <c r="BD3" s="113"/>
      <c r="BE3" s="101"/>
      <c r="BF3" s="116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7" t="s">
        <v>390</v>
      </c>
      <c r="BJ3" s="113"/>
      <c r="BK3" s="116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8">
        <f t="shared" ref="DH3:DH34" si="16">O3</f>
        <v>1123.4812331374014</v>
      </c>
      <c r="DI3" s="119">
        <f t="shared" ref="DI3:DI34" si="17">IF($DH3&gt;$C$3,$B$3*100*($DH3-$C$3),0)</f>
        <v>0</v>
      </c>
      <c r="DJ3" s="119">
        <f t="shared" ref="DJ3:DJ34" si="18">IF($DH3&gt;$C$4,$B$4*100*($DH3-$C$4),0)</f>
        <v>0</v>
      </c>
      <c r="DK3" s="119">
        <f t="shared" ref="DK3:DK34" si="19">IF($DH3&gt;$C$5,$B$5*100*($DH3-$C$5),0)</f>
        <v>0</v>
      </c>
      <c r="DL3" s="119">
        <f t="shared" ref="DL3:DL34" si="20">IF($DH3&gt;$C$6,$B$6*100*($DH3-$C$6),0)</f>
        <v>0</v>
      </c>
      <c r="DM3" s="119">
        <f t="shared" ref="DM3:DM34" si="21">IF($DH3&gt;$C$7,$B$7*100*($DH3-$C$7),0)</f>
        <v>0</v>
      </c>
      <c r="DN3" s="119">
        <f t="shared" ref="DN3:DN34" si="22">IF($DH3&gt;$C$8,$B$8*100*($DH3-$C$8),0)</f>
        <v>0</v>
      </c>
      <c r="DO3" s="119">
        <f t="shared" ref="DO3:DO34" si="23">IF($DH3&gt;$C$9,$B$9*100*($DH3-$C$9),0)</f>
        <v>0</v>
      </c>
      <c r="DP3" s="119">
        <f t="shared" ref="DP3:DP34" si="24">IF($DH3&gt;$C$10,$B$10*100*($DH3-$C$10),0)</f>
        <v>0</v>
      </c>
      <c r="DQ3" s="119">
        <f t="shared" ref="DQ3:DQ34" si="25">IF($DH3&gt;$C$11,$B$11*100*($DH3-$C$11),0)</f>
        <v>0</v>
      </c>
      <c r="DR3" s="119">
        <f t="shared" ref="DR3:DR34" si="26">IF($DH3&gt;$C$12,$B$12*100*($DH3-$C$12),0)</f>
        <v>0</v>
      </c>
      <c r="DS3" s="119">
        <f t="shared" ref="DS3:DS34" si="27">IF($DH3&gt;$C$13,$B$13*100*($DH3-$C$13),0)</f>
        <v>0</v>
      </c>
      <c r="DT3" s="119">
        <f t="shared" ref="DT3:DT34" si="28">IF($DH3&gt;$C$14,$B$14*100*($DH3-$C$14),0)</f>
        <v>0</v>
      </c>
      <c r="DU3" s="119">
        <f t="shared" ref="DU3:DU34" si="29">IF($DH3&gt;$C$15,$B$15*100*($DH3-$C$15),0)</f>
        <v>0</v>
      </c>
      <c r="DV3" s="119">
        <f t="shared" ref="DV3:DV34" si="30">IF($DH3&gt;$C$16,$B$16*100*($DH3-$C$16),0)</f>
        <v>0</v>
      </c>
      <c r="DW3" s="119">
        <f t="shared" ref="DW3:DW34" si="31">IF($DH3&gt;$C$17,$B$17*100*($DH3-$C$17),0)</f>
        <v>0</v>
      </c>
      <c r="DX3" s="119">
        <f t="shared" ref="DX3:DX34" si="32">IF($DH3&gt;$C$18,$B$18*100*($DH3-$C$18),0)</f>
        <v>0</v>
      </c>
      <c r="DY3" s="119">
        <f t="shared" ref="DY3:DY34" si="33">IF($DH3&gt;$C$19,$B$19*100*($DH3-$C$19),0)</f>
        <v>0</v>
      </c>
      <c r="DZ3" s="119">
        <f t="shared" ref="DZ3:DZ34" si="34">IF($DH3&gt;$C$20,$B$20*100*($DH3-$C$20),0)</f>
        <v>0</v>
      </c>
      <c r="EA3" s="119">
        <f t="shared" ref="EA3:EA34" si="35">IF($DH3&gt;$C$21,$B$21*100*($DH3-$C$21),0)</f>
        <v>0</v>
      </c>
      <c r="EB3" s="119">
        <f t="shared" ref="EB3:EB34" si="36">IF($DH3&gt;$C$22,$B$22*100*($DH3-$C$22),0)</f>
        <v>0</v>
      </c>
      <c r="EC3" s="119">
        <f t="shared" ref="EC3:EC34" si="37">IF($DH3&gt;$C$23,$B$23*100*($DH3-$C$23),0)</f>
        <v>0</v>
      </c>
      <c r="ED3" s="119">
        <f t="shared" ref="ED3:ED34" si="38">IF($DH3&gt;$C$24,$B$24*100*($DH3-$C$24),0)</f>
        <v>0</v>
      </c>
      <c r="EE3" s="119">
        <f t="shared" ref="EE3:EE34" si="39">IF($DH3&gt;$C$25,$B$25*100*($DH3-$C$25),0)</f>
        <v>0</v>
      </c>
      <c r="EF3" s="119">
        <f t="shared" ref="EF3:EF34" si="40">IF($DH3&gt;$C$26,$B$26*100*($DH3-$C$26),0)</f>
        <v>0</v>
      </c>
      <c r="EG3" s="119">
        <f t="shared" ref="EG3:EG34" si="41">IF($DH3&gt;$C$27,$B$27*100*($DH3-$C$27),0)</f>
        <v>0</v>
      </c>
      <c r="EH3" s="119">
        <f t="shared" ref="EH3:EH34" si="42">IF($DH3&gt;$C$28,$B$28*100*($DH3-$C$28),0)</f>
        <v>0</v>
      </c>
      <c r="EI3" s="119">
        <f t="shared" ref="EI3:EI34" si="43">IF($DH3&gt;$C$29,$B$29*100*($DH3-$C$29),0)</f>
        <v>0</v>
      </c>
      <c r="EJ3" s="119">
        <f t="shared" ref="EJ3:EJ34" si="44">IF($DH3&gt;$C$30,$B$30*100*($DH3-$C$30),0)</f>
        <v>0</v>
      </c>
      <c r="EK3" s="119">
        <f t="shared" ref="EK3:EK34" si="45">IF($DH3&gt;$C$31,$B$31*100*($DH3-$C$31),0)</f>
        <v>0</v>
      </c>
      <c r="EL3" s="119">
        <f t="shared" ref="EL3:EL34" si="46">IF($DH3&gt;$C$32,$B$32*100*($DH3-$C$32),0)</f>
        <v>0</v>
      </c>
      <c r="EM3" s="119">
        <f t="shared" ref="EM3:EM34" si="47">IF($DH3&gt;$C$33,$B$33*100*($DH3-$C$33),0)</f>
        <v>0</v>
      </c>
      <c r="EN3" s="119">
        <f t="shared" ref="EN3:EN34" si="48">IF($DH3&gt;$C$34,$B$34*100*($DH3-$C$34),0)</f>
        <v>0</v>
      </c>
      <c r="EO3" s="119">
        <f t="shared" ref="EO3:EO34" si="49">IF($DH3&gt;$C$35,$B$35*100*($DH3-$C$35),0)</f>
        <v>0</v>
      </c>
      <c r="EP3" s="119">
        <f t="shared" ref="EP3:EP34" si="50">IF($DH3&gt;$C$36,$B$36*100*($DH3-$C$36),0)</f>
        <v>0</v>
      </c>
      <c r="EQ3" s="119">
        <f t="shared" ref="EQ3:EQ34" si="51">IF($DH3&gt;$C$37,$B$37*100*($DH3-$C$37),0)</f>
        <v>0</v>
      </c>
      <c r="ER3" s="120"/>
      <c r="ES3" s="121">
        <f t="shared" ref="ES3:ES34" si="52">SUM(DI3:EQ3)</f>
        <v>0</v>
      </c>
      <c r="ET3" s="120"/>
      <c r="EU3" s="122">
        <f>Q36</f>
        <v>0</v>
      </c>
      <c r="EV3" s="123"/>
      <c r="EW3" s="124">
        <f t="shared" ref="EW3:EW34" si="53">ROUND($EU$3+ES3+EW36+EW70+EW103,2)</f>
        <v>0</v>
      </c>
      <c r="EX3" s="67"/>
      <c r="EY3" s="118">
        <f t="shared" ref="EY3:EY34" si="54">$O3</f>
        <v>1123.4812331374014</v>
      </c>
      <c r="EZ3" s="119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19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19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19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19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19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19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19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19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19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19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19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19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19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19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19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19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19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19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19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19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19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19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19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19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19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19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19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19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19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19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19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19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19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19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0"/>
      <c r="GJ3" s="121">
        <f t="shared" ref="GJ3:GJ34" ca="1" si="55">SUM(EZ3:GH3)</f>
        <v>0</v>
      </c>
      <c r="GK3" s="120"/>
      <c r="GL3" s="122">
        <f>Q36</f>
        <v>0</v>
      </c>
      <c r="GM3" s="123"/>
      <c r="GN3" s="124">
        <f t="shared" ref="GN3:GN34" ca="1" si="56">ROUND($GL$3+GJ3+GN36+GN70+GN103,2)</f>
        <v>0</v>
      </c>
    </row>
    <row r="4" spans="1:196" ht="15">
      <c r="A4" s="125" t="s">
        <v>391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6" t="str">
        <f>IFERROR(D3/D4,"")</f>
        <v/>
      </c>
      <c r="K4" s="127" t="str">
        <f>IFERROR(G3/G4,"")</f>
        <v/>
      </c>
      <c r="L4" s="128" t="str">
        <f>IFERROR(K4/J4-1,"")</f>
        <v/>
      </c>
      <c r="M4" s="129">
        <f>I3+I4</f>
        <v>0</v>
      </c>
      <c r="N4" s="139"/>
      <c r="O4" s="276">
        <f t="shared" si="3"/>
        <v>1182.6118243551596</v>
      </c>
      <c r="P4" s="130">
        <f t="shared" si="4"/>
        <v>0</v>
      </c>
      <c r="Q4" s="130">
        <f t="shared" ca="1" si="5"/>
        <v>0</v>
      </c>
      <c r="R4" s="57"/>
      <c r="S4" s="240">
        <f t="shared" si="6"/>
        <v>2653</v>
      </c>
      <c r="T4" s="105">
        <f t="shared" si="7"/>
        <v>0</v>
      </c>
      <c r="U4" s="234">
        <v>2600</v>
      </c>
      <c r="V4" s="359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360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GFGC2600FE - 24hs</v>
      </c>
      <c r="X4" s="360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358">
        <f>IFERROR(VLOOKUP($X4,HomeBroker!$A$2:$F$29,2,0),0)</f>
        <v>0</v>
      </c>
      <c r="Z4" s="358">
        <f>IFERROR(VLOOKUP($X4,HomeBroker!$A$2:$F$29,3,0),0)</f>
        <v>0</v>
      </c>
      <c r="AA4" s="237">
        <f>IFERROR(VLOOKUP($X4,HomeBroker!$A$2:$F$29,6,0),0)</f>
        <v>53</v>
      </c>
      <c r="AB4" s="358">
        <f>IFERROR(VLOOKUP($X4,HomeBroker!$A$2:$F$29,4,0),0)</f>
        <v>0</v>
      </c>
      <c r="AC4" s="358">
        <f>IFERROR(VLOOKUP($X4,HomeBroker!$A$2:$F$29,5,0),0)</f>
        <v>0</v>
      </c>
      <c r="AD4" s="361">
        <f>IFERROR(VLOOKUP($X4,HomeBroker!$A$2:$N$29,14,0),0)</f>
        <v>1977</v>
      </c>
      <c r="AE4" s="241">
        <f t="shared" ref="AE4:AE42" si="62">IF(AM4&gt;0,ABS((AG4+AM4)),"")</f>
        <v>1450.05</v>
      </c>
      <c r="AF4" s="105">
        <f t="shared" ref="AF4:AF17" si="63">SUMIFS(B$38:B$72,C$38:C$72,AG4)</f>
        <v>0</v>
      </c>
      <c r="AG4" s="234">
        <v>1450</v>
      </c>
      <c r="AH4" s="359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0</v>
      </c>
      <c r="AI4" s="360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360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362">
        <f>IFERROR(VLOOKUP($AJ4,HomeBroker!$A$2:$F$29,2,0),0)</f>
        <v>0</v>
      </c>
      <c r="AL4" s="358">
        <f>IFERROR(VLOOKUP($AJ4,HomeBroker!$A$2:$F$29,3,0),0)</f>
        <v>0</v>
      </c>
      <c r="AM4" s="237">
        <f>IFERROR(VLOOKUP($AJ4,HomeBroker!$A$2:$F$29,6,0),0)</f>
        <v>0.05</v>
      </c>
      <c r="AN4" s="358">
        <f>IFERROR(VLOOKUP($AJ4,HomeBroker!$A$2:$F$29,4,0),0)</f>
        <v>0</v>
      </c>
      <c r="AO4" s="362">
        <f>IFERROR(VLOOKUP($AJ4,HomeBroker!$A$2:$F$29,5,0),0)</f>
        <v>0</v>
      </c>
      <c r="AP4" s="362">
        <f>IFERROR(VLOOKUP($AJ4,HomeBroker!$A$2:$N$29,14,0),0)</f>
        <v>17</v>
      </c>
      <c r="AQ4" s="57"/>
      <c r="AR4" s="104">
        <f t="shared" ref="AR4:AR42" si="67">IF(OR(U4="",AA4=0,AM4=0),"-",U4+AA4-AM4-$O$18)</f>
        <v>227.94999999999982</v>
      </c>
      <c r="AS4" s="104">
        <f t="shared" ref="AS4:AS42" si="68">IF(AND($O$18&gt;U4,AA4&gt;0),AA4-AT4,IF(AND($O$18&lt;U4,AM4&gt;0),AM4-AT4,"-"))</f>
        <v>-174.95</v>
      </c>
      <c r="AT4" s="104">
        <f t="shared" ref="AT4:AT42" si="69">IF(U4="","-",ABS(U4-$O$18))</f>
        <v>175</v>
      </c>
      <c r="AU4" s="57"/>
      <c r="AV4" s="111"/>
      <c r="AW4" s="131" t="s">
        <v>335</v>
      </c>
      <c r="AX4" s="113"/>
      <c r="AY4" s="132"/>
      <c r="AZ4" s="114"/>
      <c r="BA4" s="284">
        <f t="shared" si="10"/>
        <v>0</v>
      </c>
      <c r="BB4" s="285">
        <f t="shared" si="11"/>
        <v>0</v>
      </c>
      <c r="BC4" s="115" t="s">
        <v>389</v>
      </c>
      <c r="BD4" s="113"/>
      <c r="BE4" s="101"/>
      <c r="BF4" s="116"/>
      <c r="BG4" s="287">
        <f t="shared" si="12"/>
        <v>0</v>
      </c>
      <c r="BH4" s="289">
        <f t="shared" si="13"/>
        <v>0</v>
      </c>
      <c r="BI4" s="117" t="s">
        <v>390</v>
      </c>
      <c r="BJ4" s="113"/>
      <c r="BK4" s="116"/>
      <c r="BL4" s="290">
        <f t="shared" si="14"/>
        <v>0</v>
      </c>
      <c r="BM4" s="291">
        <f t="shared" si="15"/>
        <v>0</v>
      </c>
      <c r="DH4" s="118">
        <f t="shared" si="16"/>
        <v>1182.6118243551596</v>
      </c>
      <c r="DI4" s="119">
        <f t="shared" si="17"/>
        <v>0</v>
      </c>
      <c r="DJ4" s="119">
        <f t="shared" si="18"/>
        <v>0</v>
      </c>
      <c r="DK4" s="119">
        <f t="shared" si="19"/>
        <v>0</v>
      </c>
      <c r="DL4" s="119">
        <f t="shared" si="20"/>
        <v>0</v>
      </c>
      <c r="DM4" s="119">
        <f t="shared" si="21"/>
        <v>0</v>
      </c>
      <c r="DN4" s="119">
        <f t="shared" si="22"/>
        <v>0</v>
      </c>
      <c r="DO4" s="119">
        <f t="shared" si="23"/>
        <v>0</v>
      </c>
      <c r="DP4" s="119">
        <f t="shared" si="24"/>
        <v>0</v>
      </c>
      <c r="DQ4" s="119">
        <f t="shared" si="25"/>
        <v>0</v>
      </c>
      <c r="DR4" s="119">
        <f t="shared" si="26"/>
        <v>0</v>
      </c>
      <c r="DS4" s="119">
        <f t="shared" si="27"/>
        <v>0</v>
      </c>
      <c r="DT4" s="119">
        <f t="shared" si="28"/>
        <v>0</v>
      </c>
      <c r="DU4" s="119">
        <f t="shared" si="29"/>
        <v>0</v>
      </c>
      <c r="DV4" s="119">
        <f t="shared" si="30"/>
        <v>0</v>
      </c>
      <c r="DW4" s="119">
        <f t="shared" si="31"/>
        <v>0</v>
      </c>
      <c r="DX4" s="119">
        <f t="shared" si="32"/>
        <v>0</v>
      </c>
      <c r="DY4" s="119">
        <f t="shared" si="33"/>
        <v>0</v>
      </c>
      <c r="DZ4" s="119">
        <f t="shared" si="34"/>
        <v>0</v>
      </c>
      <c r="EA4" s="119">
        <f t="shared" si="35"/>
        <v>0</v>
      </c>
      <c r="EB4" s="119">
        <f t="shared" si="36"/>
        <v>0</v>
      </c>
      <c r="EC4" s="119">
        <f t="shared" si="37"/>
        <v>0</v>
      </c>
      <c r="ED4" s="119">
        <f t="shared" si="38"/>
        <v>0</v>
      </c>
      <c r="EE4" s="119">
        <f t="shared" si="39"/>
        <v>0</v>
      </c>
      <c r="EF4" s="119">
        <f t="shared" si="40"/>
        <v>0</v>
      </c>
      <c r="EG4" s="119">
        <f t="shared" si="41"/>
        <v>0</v>
      </c>
      <c r="EH4" s="119">
        <f t="shared" si="42"/>
        <v>0</v>
      </c>
      <c r="EI4" s="119">
        <f t="shared" si="43"/>
        <v>0</v>
      </c>
      <c r="EJ4" s="119">
        <f t="shared" si="44"/>
        <v>0</v>
      </c>
      <c r="EK4" s="119">
        <f t="shared" si="45"/>
        <v>0</v>
      </c>
      <c r="EL4" s="119">
        <f t="shared" si="46"/>
        <v>0</v>
      </c>
      <c r="EM4" s="119">
        <f t="shared" si="47"/>
        <v>0</v>
      </c>
      <c r="EN4" s="119">
        <f t="shared" si="48"/>
        <v>0</v>
      </c>
      <c r="EO4" s="119">
        <f t="shared" si="49"/>
        <v>0</v>
      </c>
      <c r="EP4" s="119">
        <f t="shared" si="50"/>
        <v>0</v>
      </c>
      <c r="EQ4" s="119">
        <f t="shared" si="51"/>
        <v>0</v>
      </c>
      <c r="ER4" s="120"/>
      <c r="ES4" s="121">
        <f t="shared" si="52"/>
        <v>0</v>
      </c>
      <c r="ET4" s="120"/>
      <c r="EU4" s="133"/>
      <c r="EV4" s="123"/>
      <c r="EW4" s="124">
        <f t="shared" si="53"/>
        <v>0</v>
      </c>
      <c r="EX4" s="67"/>
      <c r="EY4" s="118">
        <f t="shared" si="54"/>
        <v>1182.6118243551596</v>
      </c>
      <c r="EZ4" s="119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19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19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19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19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19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19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19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19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19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19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19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19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19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19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19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19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19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19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19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19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19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19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19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19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19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19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19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19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19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19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19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19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19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19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0"/>
      <c r="GJ4" s="121">
        <f t="shared" ca="1" si="55"/>
        <v>0</v>
      </c>
      <c r="GK4" s="120"/>
      <c r="GL4" s="133"/>
      <c r="GM4" s="123"/>
      <c r="GN4" s="124">
        <f t="shared" ca="1" si="56"/>
        <v>0</v>
      </c>
    </row>
    <row r="5" spans="1:196" ht="15">
      <c r="A5" s="134" t="s">
        <v>392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4"/>
      <c r="K5" s="64"/>
      <c r="L5" s="64"/>
      <c r="M5" s="64"/>
      <c r="N5" s="139"/>
      <c r="O5" s="276">
        <f t="shared" si="3"/>
        <v>1244.8545519527995</v>
      </c>
      <c r="P5" s="130">
        <f t="shared" si="4"/>
        <v>0</v>
      </c>
      <c r="Q5" s="130">
        <f t="shared" ca="1" si="5"/>
        <v>0</v>
      </c>
      <c r="R5" s="57"/>
      <c r="S5" s="240">
        <f t="shared" si="6"/>
        <v>2730</v>
      </c>
      <c r="T5" s="105">
        <f t="shared" si="7"/>
        <v>0</v>
      </c>
      <c r="U5" s="234">
        <v>2700</v>
      </c>
      <c r="V5" s="359">
        <f t="shared" ca="1" si="59"/>
        <v>0</v>
      </c>
      <c r="W5" s="360" t="str">
        <f t="shared" si="60"/>
        <v>MERV - XMEV - GFGC2700FE - 24hs</v>
      </c>
      <c r="X5" s="360" t="str">
        <f t="shared" si="61"/>
        <v>GFGC2700FE</v>
      </c>
      <c r="Y5" s="358">
        <f>IFERROR(VLOOKUP($X5,HomeBroker!$A$2:$F$29,2,0),0)</f>
        <v>0</v>
      </c>
      <c r="Z5" s="358">
        <f>IFERROR(VLOOKUP($X5,HomeBroker!$A$2:$F$29,3,0),0)</f>
        <v>0</v>
      </c>
      <c r="AA5" s="237">
        <f>IFERROR(VLOOKUP($X5,HomeBroker!$A$2:$F$29,6,0),0)</f>
        <v>30</v>
      </c>
      <c r="AB5" s="358">
        <f>IFERROR(VLOOKUP($X5,HomeBroker!$A$2:$F$29,4,0),0)</f>
        <v>240</v>
      </c>
      <c r="AC5" s="358">
        <f>IFERROR(VLOOKUP($X5,HomeBroker!$A$2:$F$29,5,0),0)</f>
        <v>4</v>
      </c>
      <c r="AD5" s="361">
        <f>IFERROR(VLOOKUP($X5,HomeBroker!$A$2:$N$29,14,0),0)</f>
        <v>2121</v>
      </c>
      <c r="AE5" s="241">
        <f t="shared" si="62"/>
        <v>1491.63</v>
      </c>
      <c r="AF5" s="105">
        <f t="shared" si="63"/>
        <v>0</v>
      </c>
      <c r="AG5" s="234">
        <v>1491.5</v>
      </c>
      <c r="AH5" s="359">
        <f t="shared" ca="1" si="64"/>
        <v>0</v>
      </c>
      <c r="AI5" s="360" t="str">
        <f t="shared" si="65"/>
        <v>MERV - XMEV - GFGV14915F - 24hs</v>
      </c>
      <c r="AJ5" s="360" t="str">
        <f t="shared" si="66"/>
        <v>GFGV14915F</v>
      </c>
      <c r="AK5" s="362">
        <f>IFERROR(VLOOKUP($AJ5,HomeBroker!$A$2:$F$29,2,0),0)</f>
        <v>108</v>
      </c>
      <c r="AL5" s="358">
        <f>IFERROR(VLOOKUP($AJ5,HomeBroker!$A$2:$F$29,3,0),0)</f>
        <v>0.05</v>
      </c>
      <c r="AM5" s="237">
        <f>IFERROR(VLOOKUP($AJ5,HomeBroker!$A$2:$F$29,6,0),0)</f>
        <v>0.13</v>
      </c>
      <c r="AN5" s="358">
        <f>IFERROR(VLOOKUP($AJ5,HomeBroker!$A$2:$F$29,4,0),0)</f>
        <v>0</v>
      </c>
      <c r="AO5" s="362">
        <f>IFERROR(VLOOKUP($AJ5,HomeBroker!$A$2:$F$29,5,0),0)</f>
        <v>0</v>
      </c>
      <c r="AP5" s="362">
        <f>IFERROR(VLOOKUP($AJ5,HomeBroker!$A$2:$N$29,14,0),0)</f>
        <v>25</v>
      </c>
      <c r="AQ5" s="57"/>
      <c r="AR5" s="104">
        <f t="shared" si="67"/>
        <v>304.86999999999989</v>
      </c>
      <c r="AS5" s="104">
        <f t="shared" si="68"/>
        <v>-274.87</v>
      </c>
      <c r="AT5" s="104">
        <f t="shared" si="69"/>
        <v>275</v>
      </c>
      <c r="AU5" s="57"/>
      <c r="AV5" s="111"/>
      <c r="AW5" s="131" t="s">
        <v>335</v>
      </c>
      <c r="AX5" s="113"/>
      <c r="AY5" s="135"/>
      <c r="AZ5" s="136"/>
      <c r="BA5" s="284">
        <f t="shared" si="10"/>
        <v>0</v>
      </c>
      <c r="BB5" s="285">
        <f t="shared" si="11"/>
        <v>0</v>
      </c>
      <c r="BC5" s="115" t="s">
        <v>389</v>
      </c>
      <c r="BD5" s="113"/>
      <c r="BE5" s="101"/>
      <c r="BF5" s="116"/>
      <c r="BG5" s="287">
        <f t="shared" si="12"/>
        <v>0</v>
      </c>
      <c r="BH5" s="289">
        <f t="shared" si="13"/>
        <v>0</v>
      </c>
      <c r="BI5" s="117" t="s">
        <v>390</v>
      </c>
      <c r="BJ5" s="113"/>
      <c r="BK5" s="116"/>
      <c r="BL5" s="290">
        <f t="shared" si="14"/>
        <v>0</v>
      </c>
      <c r="BM5" s="291">
        <f t="shared" si="15"/>
        <v>0</v>
      </c>
      <c r="DH5" s="118">
        <f t="shared" si="16"/>
        <v>1244.8545519527995</v>
      </c>
      <c r="DI5" s="119">
        <f t="shared" si="17"/>
        <v>0</v>
      </c>
      <c r="DJ5" s="119">
        <f t="shared" si="18"/>
        <v>0</v>
      </c>
      <c r="DK5" s="119">
        <f t="shared" si="19"/>
        <v>0</v>
      </c>
      <c r="DL5" s="119">
        <f t="shared" si="20"/>
        <v>0</v>
      </c>
      <c r="DM5" s="119">
        <f t="shared" si="21"/>
        <v>0</v>
      </c>
      <c r="DN5" s="119">
        <f t="shared" si="22"/>
        <v>0</v>
      </c>
      <c r="DO5" s="119">
        <f t="shared" si="23"/>
        <v>0</v>
      </c>
      <c r="DP5" s="119">
        <f t="shared" si="24"/>
        <v>0</v>
      </c>
      <c r="DQ5" s="119">
        <f t="shared" si="25"/>
        <v>0</v>
      </c>
      <c r="DR5" s="119">
        <f t="shared" si="26"/>
        <v>0</v>
      </c>
      <c r="DS5" s="119">
        <f t="shared" si="27"/>
        <v>0</v>
      </c>
      <c r="DT5" s="119">
        <f t="shared" si="28"/>
        <v>0</v>
      </c>
      <c r="DU5" s="119">
        <f t="shared" si="29"/>
        <v>0</v>
      </c>
      <c r="DV5" s="119">
        <f t="shared" si="30"/>
        <v>0</v>
      </c>
      <c r="DW5" s="119">
        <f t="shared" si="31"/>
        <v>0</v>
      </c>
      <c r="DX5" s="119">
        <f t="shared" si="32"/>
        <v>0</v>
      </c>
      <c r="DY5" s="119">
        <f t="shared" si="33"/>
        <v>0</v>
      </c>
      <c r="DZ5" s="119">
        <f t="shared" si="34"/>
        <v>0</v>
      </c>
      <c r="EA5" s="119">
        <f t="shared" si="35"/>
        <v>0</v>
      </c>
      <c r="EB5" s="119">
        <f t="shared" si="36"/>
        <v>0</v>
      </c>
      <c r="EC5" s="119">
        <f t="shared" si="37"/>
        <v>0</v>
      </c>
      <c r="ED5" s="119">
        <f t="shared" si="38"/>
        <v>0</v>
      </c>
      <c r="EE5" s="119">
        <f t="shared" si="39"/>
        <v>0</v>
      </c>
      <c r="EF5" s="119">
        <f t="shared" si="40"/>
        <v>0</v>
      </c>
      <c r="EG5" s="119">
        <f t="shared" si="41"/>
        <v>0</v>
      </c>
      <c r="EH5" s="119">
        <f t="shared" si="42"/>
        <v>0</v>
      </c>
      <c r="EI5" s="119">
        <f t="shared" si="43"/>
        <v>0</v>
      </c>
      <c r="EJ5" s="119">
        <f t="shared" si="44"/>
        <v>0</v>
      </c>
      <c r="EK5" s="119">
        <f t="shared" si="45"/>
        <v>0</v>
      </c>
      <c r="EL5" s="119">
        <f t="shared" si="46"/>
        <v>0</v>
      </c>
      <c r="EM5" s="119">
        <f t="shared" si="47"/>
        <v>0</v>
      </c>
      <c r="EN5" s="119">
        <f t="shared" si="48"/>
        <v>0</v>
      </c>
      <c r="EO5" s="119">
        <f t="shared" si="49"/>
        <v>0</v>
      </c>
      <c r="EP5" s="119">
        <f t="shared" si="50"/>
        <v>0</v>
      </c>
      <c r="EQ5" s="119">
        <f t="shared" si="51"/>
        <v>0</v>
      </c>
      <c r="ER5" s="120"/>
      <c r="ES5" s="121">
        <f t="shared" si="52"/>
        <v>0</v>
      </c>
      <c r="ET5" s="120"/>
      <c r="EU5" s="133"/>
      <c r="EV5" s="123"/>
      <c r="EW5" s="124">
        <f t="shared" si="53"/>
        <v>0</v>
      </c>
      <c r="EX5" s="67"/>
      <c r="EY5" s="118">
        <f t="shared" si="54"/>
        <v>1244.8545519527995</v>
      </c>
      <c r="EZ5" s="119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19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19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19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19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19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19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19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19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19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19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19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19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19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19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19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19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19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19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19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19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19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19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19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19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19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19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19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19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19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19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19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19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19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19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0"/>
      <c r="GJ5" s="121">
        <f t="shared" ca="1" si="55"/>
        <v>0</v>
      </c>
      <c r="GK5" s="120"/>
      <c r="GL5" s="133"/>
      <c r="GM5" s="123"/>
      <c r="GN5" s="124">
        <f t="shared" ca="1" si="56"/>
        <v>0</v>
      </c>
    </row>
    <row r="6" spans="1:196" ht="15">
      <c r="A6" s="100" t="s">
        <v>388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4"/>
      <c r="K6" s="64"/>
      <c r="L6" s="64"/>
      <c r="M6" s="64"/>
      <c r="N6" s="139"/>
      <c r="O6" s="276">
        <f t="shared" si="3"/>
        <v>1310.3732125818942</v>
      </c>
      <c r="P6" s="137">
        <f t="shared" si="4"/>
        <v>0</v>
      </c>
      <c r="Q6" s="137">
        <f t="shared" ca="1" si="5"/>
        <v>0</v>
      </c>
      <c r="R6" s="57"/>
      <c r="S6" s="240">
        <f t="shared" si="6"/>
        <v>2817.5</v>
      </c>
      <c r="T6" s="105">
        <f t="shared" si="7"/>
        <v>0</v>
      </c>
      <c r="U6" s="234">
        <v>2800</v>
      </c>
      <c r="V6" s="359">
        <f t="shared" ca="1" si="59"/>
        <v>0</v>
      </c>
      <c r="W6" s="360" t="str">
        <f t="shared" si="60"/>
        <v>MERV - XMEV - GFGC2800FE - 24hs</v>
      </c>
      <c r="X6" s="360" t="str">
        <f t="shared" si="61"/>
        <v>GFGC2800FE</v>
      </c>
      <c r="Y6" s="358">
        <f>IFERROR(VLOOKUP($X6,HomeBroker!$A$2:$F$29,2,0),0)</f>
        <v>1</v>
      </c>
      <c r="Z6" s="358">
        <f>IFERROR(VLOOKUP($X6,HomeBroker!$A$2:$F$29,3,0),0)</f>
        <v>17.5</v>
      </c>
      <c r="AA6" s="237">
        <f>IFERROR(VLOOKUP($X6,HomeBroker!$A$2:$F$29,6,0),0)</f>
        <v>17.5</v>
      </c>
      <c r="AB6" s="358">
        <f>IFERROR(VLOOKUP($X6,HomeBroker!$A$2:$F$29,4,0),0)</f>
        <v>18.989999999999998</v>
      </c>
      <c r="AC6" s="358">
        <f>IFERROR(VLOOKUP($X6,HomeBroker!$A$2:$F$29,5,0),0)</f>
        <v>3</v>
      </c>
      <c r="AD6" s="361">
        <f>IFERROR(VLOOKUP($X6,HomeBroker!$A$2:$N$29,14,0),0)</f>
        <v>1332</v>
      </c>
      <c r="AE6" s="241">
        <f t="shared" si="62"/>
        <v>1570.222</v>
      </c>
      <c r="AF6" s="105">
        <f t="shared" si="63"/>
        <v>0</v>
      </c>
      <c r="AG6" s="234">
        <v>1570</v>
      </c>
      <c r="AH6" s="359">
        <f t="shared" ca="1" si="64"/>
        <v>0</v>
      </c>
      <c r="AI6" s="360" t="str">
        <f t="shared" si="65"/>
        <v>MERV - XMEV - GFGV1570FE - 24hs</v>
      </c>
      <c r="AJ6" s="360" t="str">
        <f t="shared" si="66"/>
        <v>GFGV1570FE</v>
      </c>
      <c r="AK6" s="362">
        <f>IFERROR(VLOOKUP($AJ6,HomeBroker!$A$2:$F$29,2,0),0)</f>
        <v>150</v>
      </c>
      <c r="AL6" s="358">
        <f>IFERROR(VLOOKUP($AJ6,HomeBroker!$A$2:$F$29,3,0),0)</f>
        <v>0.05</v>
      </c>
      <c r="AM6" s="237">
        <f>IFERROR(VLOOKUP($AJ6,HomeBroker!$A$2:$F$29,6,0),0)</f>
        <v>0.222</v>
      </c>
      <c r="AN6" s="358">
        <f>IFERROR(VLOOKUP($AJ6,HomeBroker!$A$2:$F$29,4,0),0)</f>
        <v>0</v>
      </c>
      <c r="AO6" s="362">
        <f>IFERROR(VLOOKUP($AJ6,HomeBroker!$A$2:$F$29,5,0),0)</f>
        <v>0</v>
      </c>
      <c r="AP6" s="362">
        <f>IFERROR(VLOOKUP($AJ6,HomeBroker!$A$2:$N$29,14,0),0)</f>
        <v>19</v>
      </c>
      <c r="AQ6" s="57"/>
      <c r="AR6" s="104">
        <f t="shared" si="67"/>
        <v>392.27799999999979</v>
      </c>
      <c r="AS6" s="104">
        <f t="shared" si="68"/>
        <v>-374.77800000000002</v>
      </c>
      <c r="AT6" s="104">
        <f t="shared" si="69"/>
        <v>375</v>
      </c>
      <c r="AU6" s="57"/>
      <c r="AV6" s="111"/>
      <c r="AW6" s="131" t="s">
        <v>335</v>
      </c>
      <c r="AX6" s="113"/>
      <c r="AY6" s="135"/>
      <c r="AZ6" s="136"/>
      <c r="BA6" s="284">
        <f t="shared" si="10"/>
        <v>0</v>
      </c>
      <c r="BB6" s="285">
        <f t="shared" si="11"/>
        <v>0</v>
      </c>
      <c r="BC6" s="115" t="s">
        <v>389</v>
      </c>
      <c r="BD6" s="113"/>
      <c r="BE6" s="138"/>
      <c r="BF6" s="116"/>
      <c r="BG6" s="287">
        <f t="shared" si="12"/>
        <v>0</v>
      </c>
      <c r="BH6" s="289">
        <f t="shared" si="13"/>
        <v>0</v>
      </c>
      <c r="BI6" s="117" t="s">
        <v>390</v>
      </c>
      <c r="BJ6" s="113"/>
      <c r="BK6" s="116"/>
      <c r="BL6" s="290">
        <f t="shared" si="14"/>
        <v>0</v>
      </c>
      <c r="BM6" s="291">
        <f t="shared" si="15"/>
        <v>0</v>
      </c>
      <c r="DH6" s="118">
        <f t="shared" si="16"/>
        <v>1310.3732125818942</v>
      </c>
      <c r="DI6" s="119">
        <f t="shared" si="17"/>
        <v>0</v>
      </c>
      <c r="DJ6" s="119">
        <f t="shared" si="18"/>
        <v>0</v>
      </c>
      <c r="DK6" s="119">
        <f t="shared" si="19"/>
        <v>0</v>
      </c>
      <c r="DL6" s="119">
        <f t="shared" si="20"/>
        <v>0</v>
      </c>
      <c r="DM6" s="119">
        <f t="shared" si="21"/>
        <v>0</v>
      </c>
      <c r="DN6" s="119">
        <f t="shared" si="22"/>
        <v>0</v>
      </c>
      <c r="DO6" s="119">
        <f t="shared" si="23"/>
        <v>0</v>
      </c>
      <c r="DP6" s="119">
        <f t="shared" si="24"/>
        <v>0</v>
      </c>
      <c r="DQ6" s="119">
        <f t="shared" si="25"/>
        <v>0</v>
      </c>
      <c r="DR6" s="119">
        <f t="shared" si="26"/>
        <v>0</v>
      </c>
      <c r="DS6" s="119">
        <f t="shared" si="27"/>
        <v>0</v>
      </c>
      <c r="DT6" s="119">
        <f t="shared" si="28"/>
        <v>0</v>
      </c>
      <c r="DU6" s="119">
        <f t="shared" si="29"/>
        <v>0</v>
      </c>
      <c r="DV6" s="119">
        <f t="shared" si="30"/>
        <v>0</v>
      </c>
      <c r="DW6" s="119">
        <f t="shared" si="31"/>
        <v>0</v>
      </c>
      <c r="DX6" s="119">
        <f t="shared" si="32"/>
        <v>0</v>
      </c>
      <c r="DY6" s="119">
        <f t="shared" si="33"/>
        <v>0</v>
      </c>
      <c r="DZ6" s="119">
        <f t="shared" si="34"/>
        <v>0</v>
      </c>
      <c r="EA6" s="119">
        <f t="shared" si="35"/>
        <v>0</v>
      </c>
      <c r="EB6" s="119">
        <f t="shared" si="36"/>
        <v>0</v>
      </c>
      <c r="EC6" s="119">
        <f t="shared" si="37"/>
        <v>0</v>
      </c>
      <c r="ED6" s="119">
        <f t="shared" si="38"/>
        <v>0</v>
      </c>
      <c r="EE6" s="119">
        <f t="shared" si="39"/>
        <v>0</v>
      </c>
      <c r="EF6" s="119">
        <f t="shared" si="40"/>
        <v>0</v>
      </c>
      <c r="EG6" s="119">
        <f t="shared" si="41"/>
        <v>0</v>
      </c>
      <c r="EH6" s="119">
        <f t="shared" si="42"/>
        <v>0</v>
      </c>
      <c r="EI6" s="119">
        <f t="shared" si="43"/>
        <v>0</v>
      </c>
      <c r="EJ6" s="119">
        <f t="shared" si="44"/>
        <v>0</v>
      </c>
      <c r="EK6" s="119">
        <f t="shared" si="45"/>
        <v>0</v>
      </c>
      <c r="EL6" s="119">
        <f t="shared" si="46"/>
        <v>0</v>
      </c>
      <c r="EM6" s="119">
        <f t="shared" si="47"/>
        <v>0</v>
      </c>
      <c r="EN6" s="119">
        <f t="shared" si="48"/>
        <v>0</v>
      </c>
      <c r="EO6" s="119">
        <f t="shared" si="49"/>
        <v>0</v>
      </c>
      <c r="EP6" s="119">
        <f t="shared" si="50"/>
        <v>0</v>
      </c>
      <c r="EQ6" s="119">
        <f t="shared" si="51"/>
        <v>0</v>
      </c>
      <c r="ER6" s="120"/>
      <c r="ES6" s="121">
        <f t="shared" si="52"/>
        <v>0</v>
      </c>
      <c r="ET6" s="120"/>
      <c r="EU6" s="133"/>
      <c r="EV6" s="123"/>
      <c r="EW6" s="124">
        <f t="shared" si="53"/>
        <v>0</v>
      </c>
      <c r="EX6" s="67"/>
      <c r="EY6" s="118">
        <f t="shared" si="54"/>
        <v>1310.3732125818942</v>
      </c>
      <c r="EZ6" s="119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19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19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19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19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19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19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19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19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19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19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19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19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19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19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19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19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19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19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19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19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19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19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19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19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19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19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19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19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19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19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19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19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19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19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0"/>
      <c r="GJ6" s="121">
        <f t="shared" ca="1" si="55"/>
        <v>0</v>
      </c>
      <c r="GK6" s="120"/>
      <c r="GL6" s="133"/>
      <c r="GM6" s="123"/>
      <c r="GN6" s="124">
        <f t="shared" ca="1" si="56"/>
        <v>0</v>
      </c>
    </row>
    <row r="7" spans="1:196" ht="15">
      <c r="A7" s="125" t="s">
        <v>391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6" t="str">
        <f>IFERROR(D6/D7,"")</f>
        <v/>
      </c>
      <c r="K7" s="127" t="str">
        <f>IFERROR(G6/G7,"")</f>
        <v/>
      </c>
      <c r="L7" s="128" t="str">
        <f>IFERROR(K7/J7-1,"")</f>
        <v/>
      </c>
      <c r="M7" s="129">
        <f>I6+I7</f>
        <v>0</v>
      </c>
      <c r="N7" s="139">
        <f>IFERROR(-1+(O7/$O$18),"")</f>
        <v>-0.43119990772354022</v>
      </c>
      <c r="O7" s="276">
        <f t="shared" si="3"/>
        <v>1379.3402237704149</v>
      </c>
      <c r="P7" s="130">
        <f t="shared" si="4"/>
        <v>0</v>
      </c>
      <c r="Q7" s="130">
        <f t="shared" ca="1" si="5"/>
        <v>0</v>
      </c>
      <c r="R7" s="57"/>
      <c r="S7" s="240">
        <f t="shared" si="6"/>
        <v>2909.51</v>
      </c>
      <c r="T7" s="105">
        <f t="shared" si="7"/>
        <v>0</v>
      </c>
      <c r="U7" s="234">
        <v>2900</v>
      </c>
      <c r="V7" s="359">
        <f t="shared" ca="1" si="59"/>
        <v>0</v>
      </c>
      <c r="W7" s="360" t="str">
        <f t="shared" si="60"/>
        <v>MERV - XMEV - GFGC2900FE - 24hs</v>
      </c>
      <c r="X7" s="360" t="str">
        <f t="shared" si="61"/>
        <v>GFGC2900FE</v>
      </c>
      <c r="Y7" s="358">
        <f>IFERROR(VLOOKUP($X7,HomeBroker!$A$2:$F$29,2,0),0)</f>
        <v>0</v>
      </c>
      <c r="Z7" s="358">
        <f>IFERROR(VLOOKUP($X7,HomeBroker!$A$2:$F$29,3,0),0)</f>
        <v>0</v>
      </c>
      <c r="AA7" s="237">
        <f>IFERROR(VLOOKUP($X7,HomeBroker!$A$2:$F$29,6,0),0)</f>
        <v>9.51</v>
      </c>
      <c r="AB7" s="358">
        <f>IFERROR(VLOOKUP($X7,HomeBroker!$A$2:$F$29,4,0),0)</f>
        <v>0</v>
      </c>
      <c r="AC7" s="358">
        <f>IFERROR(VLOOKUP($X7,HomeBroker!$A$2:$F$29,5,0),0)</f>
        <v>0</v>
      </c>
      <c r="AD7" s="361">
        <f>IFERROR(VLOOKUP($X7,HomeBroker!$A$2:$N$29,14,0),0)</f>
        <v>1231</v>
      </c>
      <c r="AE7" s="241">
        <f t="shared" si="62"/>
        <v>1640.155</v>
      </c>
      <c r="AF7" s="105">
        <f t="shared" si="63"/>
        <v>0</v>
      </c>
      <c r="AG7" s="234">
        <v>1640</v>
      </c>
      <c r="AH7" s="359">
        <f t="shared" ca="1" si="64"/>
        <v>0</v>
      </c>
      <c r="AI7" s="360" t="str">
        <f t="shared" si="65"/>
        <v>MERV - XMEV - GFGV1640FE - 24hs</v>
      </c>
      <c r="AJ7" s="360" t="str">
        <f t="shared" si="66"/>
        <v>GFGV1640FE</v>
      </c>
      <c r="AK7" s="362">
        <f>IFERROR(VLOOKUP($AJ7,HomeBroker!$A$2:$F$29,2,0),0)</f>
        <v>1</v>
      </c>
      <c r="AL7" s="358">
        <f>IFERROR(VLOOKUP($AJ7,HomeBroker!$A$2:$F$29,3,0),0)</f>
        <v>0.155</v>
      </c>
      <c r="AM7" s="237">
        <f>IFERROR(VLOOKUP($AJ7,HomeBroker!$A$2:$F$29,6,0),0)</f>
        <v>0.155</v>
      </c>
      <c r="AN7" s="358">
        <f>IFERROR(VLOOKUP($AJ7,HomeBroker!$A$2:$F$29,4,0),0)</f>
        <v>0.3</v>
      </c>
      <c r="AO7" s="362">
        <f>IFERROR(VLOOKUP($AJ7,HomeBroker!$A$2:$F$29,5,0),0)</f>
        <v>30</v>
      </c>
      <c r="AP7" s="362">
        <f>IFERROR(VLOOKUP($AJ7,HomeBroker!$A$2:$N$29,14,0),0)</f>
        <v>74</v>
      </c>
      <c r="AQ7" s="57"/>
      <c r="AR7" s="104">
        <f t="shared" si="67"/>
        <v>484.35500000000002</v>
      </c>
      <c r="AS7" s="104">
        <f t="shared" si="68"/>
        <v>-474.84500000000003</v>
      </c>
      <c r="AT7" s="104">
        <f t="shared" si="69"/>
        <v>475</v>
      </c>
      <c r="AU7" s="57"/>
      <c r="AV7" s="111"/>
      <c r="AW7" s="131" t="s">
        <v>335</v>
      </c>
      <c r="AX7" s="113"/>
      <c r="AY7" s="135"/>
      <c r="AZ7" s="136"/>
      <c r="BA7" s="284">
        <f t="shared" si="10"/>
        <v>0</v>
      </c>
      <c r="BB7" s="285">
        <f t="shared" si="11"/>
        <v>0</v>
      </c>
      <c r="BC7" s="115" t="s">
        <v>389</v>
      </c>
      <c r="BD7" s="113"/>
      <c r="BE7" s="138"/>
      <c r="BF7" s="116"/>
      <c r="BG7" s="287">
        <f t="shared" si="12"/>
        <v>0</v>
      </c>
      <c r="BH7" s="289">
        <f t="shared" si="13"/>
        <v>0</v>
      </c>
      <c r="BI7" s="117" t="s">
        <v>390</v>
      </c>
      <c r="BJ7" s="113"/>
      <c r="BK7" s="116"/>
      <c r="BL7" s="290">
        <f t="shared" si="14"/>
        <v>0</v>
      </c>
      <c r="BM7" s="291">
        <f t="shared" si="15"/>
        <v>0</v>
      </c>
      <c r="DH7" s="118">
        <f t="shared" si="16"/>
        <v>1379.3402237704149</v>
      </c>
      <c r="DI7" s="119">
        <f t="shared" si="17"/>
        <v>0</v>
      </c>
      <c r="DJ7" s="119">
        <f t="shared" si="18"/>
        <v>0</v>
      </c>
      <c r="DK7" s="119">
        <f t="shared" si="19"/>
        <v>0</v>
      </c>
      <c r="DL7" s="119">
        <f t="shared" si="20"/>
        <v>0</v>
      </c>
      <c r="DM7" s="119">
        <f t="shared" si="21"/>
        <v>0</v>
      </c>
      <c r="DN7" s="119">
        <f t="shared" si="22"/>
        <v>0</v>
      </c>
      <c r="DO7" s="119">
        <f t="shared" si="23"/>
        <v>0</v>
      </c>
      <c r="DP7" s="119">
        <f t="shared" si="24"/>
        <v>0</v>
      </c>
      <c r="DQ7" s="119">
        <f t="shared" si="25"/>
        <v>0</v>
      </c>
      <c r="DR7" s="119">
        <f t="shared" si="26"/>
        <v>0</v>
      </c>
      <c r="DS7" s="119">
        <f t="shared" si="27"/>
        <v>0</v>
      </c>
      <c r="DT7" s="119">
        <f t="shared" si="28"/>
        <v>0</v>
      </c>
      <c r="DU7" s="119">
        <f t="shared" si="29"/>
        <v>0</v>
      </c>
      <c r="DV7" s="119">
        <f t="shared" si="30"/>
        <v>0</v>
      </c>
      <c r="DW7" s="119">
        <f t="shared" si="31"/>
        <v>0</v>
      </c>
      <c r="DX7" s="119">
        <f t="shared" si="32"/>
        <v>0</v>
      </c>
      <c r="DY7" s="119">
        <f t="shared" si="33"/>
        <v>0</v>
      </c>
      <c r="DZ7" s="119">
        <f t="shared" si="34"/>
        <v>0</v>
      </c>
      <c r="EA7" s="119">
        <f t="shared" si="35"/>
        <v>0</v>
      </c>
      <c r="EB7" s="119">
        <f t="shared" si="36"/>
        <v>0</v>
      </c>
      <c r="EC7" s="119">
        <f t="shared" si="37"/>
        <v>0</v>
      </c>
      <c r="ED7" s="119">
        <f t="shared" si="38"/>
        <v>0</v>
      </c>
      <c r="EE7" s="119">
        <f t="shared" si="39"/>
        <v>0</v>
      </c>
      <c r="EF7" s="119">
        <f t="shared" si="40"/>
        <v>0</v>
      </c>
      <c r="EG7" s="119">
        <f t="shared" si="41"/>
        <v>0</v>
      </c>
      <c r="EH7" s="119">
        <f t="shared" si="42"/>
        <v>0</v>
      </c>
      <c r="EI7" s="119">
        <f t="shared" si="43"/>
        <v>0</v>
      </c>
      <c r="EJ7" s="119">
        <f t="shared" si="44"/>
        <v>0</v>
      </c>
      <c r="EK7" s="119">
        <f t="shared" si="45"/>
        <v>0</v>
      </c>
      <c r="EL7" s="119">
        <f t="shared" si="46"/>
        <v>0</v>
      </c>
      <c r="EM7" s="119">
        <f t="shared" si="47"/>
        <v>0</v>
      </c>
      <c r="EN7" s="119">
        <f t="shared" si="48"/>
        <v>0</v>
      </c>
      <c r="EO7" s="119">
        <f t="shared" si="49"/>
        <v>0</v>
      </c>
      <c r="EP7" s="119">
        <f t="shared" si="50"/>
        <v>0</v>
      </c>
      <c r="EQ7" s="119">
        <f t="shared" si="51"/>
        <v>0</v>
      </c>
      <c r="ER7" s="120"/>
      <c r="ES7" s="121">
        <f t="shared" si="52"/>
        <v>0</v>
      </c>
      <c r="ET7" s="120"/>
      <c r="EU7" s="133"/>
      <c r="EV7" s="123"/>
      <c r="EW7" s="124">
        <f t="shared" si="53"/>
        <v>0</v>
      </c>
      <c r="EX7" s="67"/>
      <c r="EY7" s="118">
        <f t="shared" si="54"/>
        <v>1379.3402237704149</v>
      </c>
      <c r="EZ7" s="119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19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19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19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19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19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19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19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19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19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19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19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19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19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19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19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19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19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19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19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19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19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19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19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19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19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19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19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19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19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19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19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19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19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19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0"/>
      <c r="GJ7" s="121">
        <f t="shared" ca="1" si="55"/>
        <v>0</v>
      </c>
      <c r="GK7" s="120"/>
      <c r="GL7" s="133"/>
      <c r="GM7" s="123"/>
      <c r="GN7" s="124">
        <f t="shared" ca="1" si="56"/>
        <v>0</v>
      </c>
    </row>
    <row r="8" spans="1:196" ht="15">
      <c r="A8" s="134" t="s">
        <v>392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4"/>
      <c r="K8" s="64"/>
      <c r="L8" s="64"/>
      <c r="M8" s="64"/>
      <c r="N8" s="140"/>
      <c r="O8" s="277">
        <f t="shared" si="3"/>
        <v>1451.9370776530684</v>
      </c>
      <c r="P8" s="130">
        <f t="shared" si="4"/>
        <v>0</v>
      </c>
      <c r="Q8" s="130">
        <f t="shared" ca="1" si="5"/>
        <v>0</v>
      </c>
      <c r="R8" s="57"/>
      <c r="S8" s="240">
        <f t="shared" si="6"/>
        <v>3004.95</v>
      </c>
      <c r="T8" s="105">
        <f t="shared" si="7"/>
        <v>0</v>
      </c>
      <c r="U8" s="234">
        <v>3000</v>
      </c>
      <c r="V8" s="359">
        <f t="shared" ca="1" si="59"/>
        <v>0</v>
      </c>
      <c r="W8" s="360" t="str">
        <f t="shared" si="60"/>
        <v>MERV - XMEV - GFGC3000FE - 24hs</v>
      </c>
      <c r="X8" s="360" t="str">
        <f t="shared" si="61"/>
        <v>GFGC3000FE</v>
      </c>
      <c r="Y8" s="358">
        <f>IFERROR(VLOOKUP($X8,HomeBroker!$A$2:$F$29,2,0),0)</f>
        <v>0</v>
      </c>
      <c r="Z8" s="358">
        <f>IFERROR(VLOOKUP($X8,HomeBroker!$A$2:$F$29,3,0),0)</f>
        <v>0</v>
      </c>
      <c r="AA8" s="237">
        <f>IFERROR(VLOOKUP($X8,HomeBroker!$A$2:$F$29,6,0),0)</f>
        <v>4.95</v>
      </c>
      <c r="AB8" s="358">
        <f>IFERROR(VLOOKUP($X8,HomeBroker!$A$2:$F$29,4,0),0)</f>
        <v>0</v>
      </c>
      <c r="AC8" s="358">
        <f>IFERROR(VLOOKUP($X8,HomeBroker!$A$2:$F$29,5,0),0)</f>
        <v>0</v>
      </c>
      <c r="AD8" s="361">
        <f>IFERROR(VLOOKUP($X8,HomeBroker!$A$2:$N$29,14,0),0)</f>
        <v>1499</v>
      </c>
      <c r="AE8" s="241">
        <f t="shared" si="62"/>
        <v>1701.83</v>
      </c>
      <c r="AF8" s="105">
        <f t="shared" si="63"/>
        <v>0</v>
      </c>
      <c r="AG8" s="234">
        <v>1701.5</v>
      </c>
      <c r="AH8" s="359">
        <f t="shared" ca="1" si="64"/>
        <v>0</v>
      </c>
      <c r="AI8" s="360" t="str">
        <f t="shared" si="65"/>
        <v>MERV - XMEV - GFGV17015F - 24hs</v>
      </c>
      <c r="AJ8" s="360" t="str">
        <f t="shared" si="66"/>
        <v>GFGV17015F</v>
      </c>
      <c r="AK8" s="362">
        <f>IFERROR(VLOOKUP($AJ8,HomeBroker!$A$2:$F$29,2,0),0)</f>
        <v>82</v>
      </c>
      <c r="AL8" s="358">
        <f>IFERROR(VLOOKUP($AJ8,HomeBroker!$A$2:$F$29,3,0),0)</f>
        <v>0.06</v>
      </c>
      <c r="AM8" s="237">
        <f>IFERROR(VLOOKUP($AJ8,HomeBroker!$A$2:$F$29,6,0),0)</f>
        <v>0.33</v>
      </c>
      <c r="AN8" s="358">
        <f>IFERROR(VLOOKUP($AJ8,HomeBroker!$A$2:$F$29,4,0),0)</f>
        <v>0</v>
      </c>
      <c r="AO8" s="362">
        <f>IFERROR(VLOOKUP($AJ8,HomeBroker!$A$2:$F$29,5,0),0)</f>
        <v>0</v>
      </c>
      <c r="AP8" s="362">
        <f>IFERROR(VLOOKUP($AJ8,HomeBroker!$A$2:$N$29,14,0),0)</f>
        <v>81</v>
      </c>
      <c r="AQ8" s="57"/>
      <c r="AR8" s="104">
        <f t="shared" si="67"/>
        <v>579.61999999999989</v>
      </c>
      <c r="AS8" s="104">
        <f t="shared" si="68"/>
        <v>-574.66999999999996</v>
      </c>
      <c r="AT8" s="104">
        <f t="shared" si="69"/>
        <v>575</v>
      </c>
      <c r="AU8" s="57"/>
      <c r="AV8" s="111"/>
      <c r="AW8" s="131" t="s">
        <v>335</v>
      </c>
      <c r="AX8" s="113"/>
      <c r="AY8" s="135"/>
      <c r="AZ8" s="136"/>
      <c r="BA8" s="284">
        <f t="shared" si="10"/>
        <v>0</v>
      </c>
      <c r="BB8" s="285">
        <f t="shared" si="11"/>
        <v>0</v>
      </c>
      <c r="BC8" s="115" t="s">
        <v>389</v>
      </c>
      <c r="BD8" s="113"/>
      <c r="BE8" s="138"/>
      <c r="BF8" s="116"/>
      <c r="BG8" s="287">
        <f t="shared" si="12"/>
        <v>0</v>
      </c>
      <c r="BH8" s="289">
        <f t="shared" si="13"/>
        <v>0</v>
      </c>
      <c r="BI8" s="117" t="s">
        <v>390</v>
      </c>
      <c r="BJ8" s="113"/>
      <c r="BK8" s="116"/>
      <c r="BL8" s="290">
        <f t="shared" si="14"/>
        <v>0</v>
      </c>
      <c r="BM8" s="291">
        <f t="shared" si="15"/>
        <v>0</v>
      </c>
      <c r="DH8" s="118">
        <f t="shared" si="16"/>
        <v>1451.9370776530684</v>
      </c>
      <c r="DI8" s="119">
        <f t="shared" si="17"/>
        <v>0</v>
      </c>
      <c r="DJ8" s="119">
        <f t="shared" si="18"/>
        <v>0</v>
      </c>
      <c r="DK8" s="119">
        <f t="shared" si="19"/>
        <v>0</v>
      </c>
      <c r="DL8" s="119">
        <f t="shared" si="20"/>
        <v>0</v>
      </c>
      <c r="DM8" s="119">
        <f t="shared" si="21"/>
        <v>0</v>
      </c>
      <c r="DN8" s="119">
        <f t="shared" si="22"/>
        <v>0</v>
      </c>
      <c r="DO8" s="119">
        <f t="shared" si="23"/>
        <v>0</v>
      </c>
      <c r="DP8" s="119">
        <f t="shared" si="24"/>
        <v>0</v>
      </c>
      <c r="DQ8" s="119">
        <f t="shared" si="25"/>
        <v>0</v>
      </c>
      <c r="DR8" s="119">
        <f t="shared" si="26"/>
        <v>0</v>
      </c>
      <c r="DS8" s="119">
        <f t="shared" si="27"/>
        <v>0</v>
      </c>
      <c r="DT8" s="119">
        <f t="shared" si="28"/>
        <v>0</v>
      </c>
      <c r="DU8" s="119">
        <f t="shared" si="29"/>
        <v>0</v>
      </c>
      <c r="DV8" s="119">
        <f t="shared" si="30"/>
        <v>0</v>
      </c>
      <c r="DW8" s="119">
        <f t="shared" si="31"/>
        <v>0</v>
      </c>
      <c r="DX8" s="119">
        <f t="shared" si="32"/>
        <v>0</v>
      </c>
      <c r="DY8" s="119">
        <f t="shared" si="33"/>
        <v>0</v>
      </c>
      <c r="DZ8" s="119">
        <f t="shared" si="34"/>
        <v>0</v>
      </c>
      <c r="EA8" s="119">
        <f t="shared" si="35"/>
        <v>0</v>
      </c>
      <c r="EB8" s="119">
        <f t="shared" si="36"/>
        <v>0</v>
      </c>
      <c r="EC8" s="119">
        <f t="shared" si="37"/>
        <v>0</v>
      </c>
      <c r="ED8" s="119">
        <f t="shared" si="38"/>
        <v>0</v>
      </c>
      <c r="EE8" s="119">
        <f t="shared" si="39"/>
        <v>0</v>
      </c>
      <c r="EF8" s="119">
        <f t="shared" si="40"/>
        <v>0</v>
      </c>
      <c r="EG8" s="119">
        <f t="shared" si="41"/>
        <v>0</v>
      </c>
      <c r="EH8" s="119">
        <f t="shared" si="42"/>
        <v>0</v>
      </c>
      <c r="EI8" s="119">
        <f t="shared" si="43"/>
        <v>0</v>
      </c>
      <c r="EJ8" s="119">
        <f t="shared" si="44"/>
        <v>0</v>
      </c>
      <c r="EK8" s="119">
        <f t="shared" si="45"/>
        <v>0</v>
      </c>
      <c r="EL8" s="119">
        <f t="shared" si="46"/>
        <v>0</v>
      </c>
      <c r="EM8" s="119">
        <f t="shared" si="47"/>
        <v>0</v>
      </c>
      <c r="EN8" s="119">
        <f t="shared" si="48"/>
        <v>0</v>
      </c>
      <c r="EO8" s="119">
        <f t="shared" si="49"/>
        <v>0</v>
      </c>
      <c r="EP8" s="119">
        <f t="shared" si="50"/>
        <v>0</v>
      </c>
      <c r="EQ8" s="119">
        <f t="shared" si="51"/>
        <v>0</v>
      </c>
      <c r="ER8" s="120"/>
      <c r="ES8" s="121">
        <f t="shared" si="52"/>
        <v>0</v>
      </c>
      <c r="ET8" s="120"/>
      <c r="EU8" s="133"/>
      <c r="EV8" s="123"/>
      <c r="EW8" s="124">
        <f t="shared" si="53"/>
        <v>0</v>
      </c>
      <c r="EX8" s="67"/>
      <c r="EY8" s="118">
        <f t="shared" si="54"/>
        <v>1451.9370776530684</v>
      </c>
      <c r="EZ8" s="119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19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19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19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19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19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19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19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19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19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19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19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19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19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19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19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19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19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19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19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19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19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19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19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19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19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19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19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19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19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19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19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19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19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19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0"/>
      <c r="GJ8" s="121">
        <f t="shared" ca="1" si="55"/>
        <v>0</v>
      </c>
      <c r="GK8" s="120"/>
      <c r="GL8" s="133"/>
      <c r="GM8" s="123"/>
      <c r="GN8" s="124">
        <f t="shared" ca="1" si="56"/>
        <v>0</v>
      </c>
    </row>
    <row r="9" spans="1:196" ht="15">
      <c r="A9" s="100" t="s">
        <v>388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4"/>
      <c r="K9" s="64"/>
      <c r="L9" s="64"/>
      <c r="M9" s="64"/>
      <c r="N9" s="141"/>
      <c r="O9" s="277">
        <f t="shared" si="3"/>
        <v>1528.3548185821774</v>
      </c>
      <c r="P9" s="137">
        <f t="shared" si="4"/>
        <v>0</v>
      </c>
      <c r="Q9" s="137">
        <f t="shared" ca="1" si="5"/>
        <v>0</v>
      </c>
      <c r="R9" s="57"/>
      <c r="S9" s="240">
        <f t="shared" si="6"/>
        <v>3152.3989999999999</v>
      </c>
      <c r="T9" s="105">
        <f>SUMIFS(B$3:B$37,C$3:C$37,U9)</f>
        <v>0</v>
      </c>
      <c r="U9" s="234">
        <v>3150</v>
      </c>
      <c r="V9" s="359">
        <f t="shared" ca="1" si="59"/>
        <v>0</v>
      </c>
      <c r="W9" s="360" t="str">
        <f t="shared" si="60"/>
        <v>MERV - XMEV - GFGC3150FE - 24hs</v>
      </c>
      <c r="X9" s="360" t="str">
        <f t="shared" si="61"/>
        <v>GFGC3150FE</v>
      </c>
      <c r="Y9" s="358">
        <f>IFERROR(VLOOKUP($X9,HomeBroker!$A$2:$F$29,2,0),0)</f>
        <v>79</v>
      </c>
      <c r="Z9" s="358">
        <f>IFERROR(VLOOKUP($X9,HomeBroker!$A$2:$F$29,3,0),0)</f>
        <v>2</v>
      </c>
      <c r="AA9" s="237">
        <f>IFERROR(VLOOKUP($X9,HomeBroker!$A$2:$F$29,6,0),0)</f>
        <v>2.399</v>
      </c>
      <c r="AB9" s="358">
        <f>IFERROR(VLOOKUP($X9,HomeBroker!$A$2:$F$29,4,0),0)</f>
        <v>2.6</v>
      </c>
      <c r="AC9" s="358">
        <f>IFERROR(VLOOKUP($X9,HomeBroker!$A$2:$F$29,5,0),0)</f>
        <v>12</v>
      </c>
      <c r="AD9" s="361">
        <f>IFERROR(VLOOKUP($X9,HomeBroker!$A$2:$N$29,14,0),0)</f>
        <v>797</v>
      </c>
      <c r="AE9" s="241">
        <f t="shared" si="62"/>
        <v>1771.731</v>
      </c>
      <c r="AF9" s="105">
        <f t="shared" si="63"/>
        <v>0</v>
      </c>
      <c r="AG9" s="234">
        <v>1771.5</v>
      </c>
      <c r="AH9" s="359">
        <f t="shared" ca="1" si="64"/>
        <v>0</v>
      </c>
      <c r="AI9" s="360" t="str">
        <f t="shared" si="65"/>
        <v>MERV - XMEV - GFGV17715F - 24hs</v>
      </c>
      <c r="AJ9" s="360" t="str">
        <f t="shared" si="66"/>
        <v>GFGV17715F</v>
      </c>
      <c r="AK9" s="362">
        <f>IFERROR(VLOOKUP($AJ9,HomeBroker!$A$2:$F$29,2,0),0)</f>
        <v>75</v>
      </c>
      <c r="AL9" s="358">
        <f>IFERROR(VLOOKUP($AJ9,HomeBroker!$A$2:$F$29,3,0),0)</f>
        <v>0.23100000000000001</v>
      </c>
      <c r="AM9" s="237">
        <f>IFERROR(VLOOKUP($AJ9,HomeBroker!$A$2:$F$29,6,0),0)</f>
        <v>0.23100000000000001</v>
      </c>
      <c r="AN9" s="358">
        <f>IFERROR(VLOOKUP($AJ9,HomeBroker!$A$2:$F$29,4,0),0)</f>
        <v>0.29399999999999998</v>
      </c>
      <c r="AO9" s="362">
        <f>IFERROR(VLOOKUP($AJ9,HomeBroker!$A$2:$F$29,5,0),0)</f>
        <v>53</v>
      </c>
      <c r="AP9" s="362">
        <f>IFERROR(VLOOKUP($AJ9,HomeBroker!$A$2:$N$29,14,0),0)</f>
        <v>558</v>
      </c>
      <c r="AQ9" s="57"/>
      <c r="AR9" s="104">
        <f t="shared" si="67"/>
        <v>727.16799999999967</v>
      </c>
      <c r="AS9" s="104">
        <f t="shared" si="68"/>
        <v>-724.76900000000001</v>
      </c>
      <c r="AT9" s="104">
        <f t="shared" si="69"/>
        <v>725</v>
      </c>
      <c r="AU9" s="57"/>
      <c r="AV9" s="111"/>
      <c r="AW9" s="131" t="s">
        <v>335</v>
      </c>
      <c r="AX9" s="113"/>
      <c r="AY9" s="135"/>
      <c r="AZ9" s="136"/>
      <c r="BA9" s="284">
        <f t="shared" si="10"/>
        <v>0</v>
      </c>
      <c r="BB9" s="285">
        <f t="shared" si="11"/>
        <v>0</v>
      </c>
      <c r="BC9" s="115" t="s">
        <v>389</v>
      </c>
      <c r="BD9" s="113"/>
      <c r="BE9" s="138"/>
      <c r="BF9" s="116"/>
      <c r="BG9" s="287">
        <f t="shared" si="12"/>
        <v>0</v>
      </c>
      <c r="BH9" s="289">
        <f t="shared" si="13"/>
        <v>0</v>
      </c>
      <c r="BI9" s="117" t="s">
        <v>390</v>
      </c>
      <c r="BJ9" s="113"/>
      <c r="BK9" s="116"/>
      <c r="BL9" s="290">
        <f t="shared" si="14"/>
        <v>0</v>
      </c>
      <c r="BM9" s="291">
        <f t="shared" si="15"/>
        <v>0</v>
      </c>
      <c r="DH9" s="118">
        <f t="shared" si="16"/>
        <v>1528.3548185821774</v>
      </c>
      <c r="DI9" s="119">
        <f t="shared" si="17"/>
        <v>0</v>
      </c>
      <c r="DJ9" s="119">
        <f t="shared" si="18"/>
        <v>0</v>
      </c>
      <c r="DK9" s="119">
        <f t="shared" si="19"/>
        <v>0</v>
      </c>
      <c r="DL9" s="119">
        <f t="shared" si="20"/>
        <v>0</v>
      </c>
      <c r="DM9" s="119">
        <f t="shared" si="21"/>
        <v>0</v>
      </c>
      <c r="DN9" s="119">
        <f t="shared" si="22"/>
        <v>0</v>
      </c>
      <c r="DO9" s="119">
        <f t="shared" si="23"/>
        <v>0</v>
      </c>
      <c r="DP9" s="119">
        <f t="shared" si="24"/>
        <v>0</v>
      </c>
      <c r="DQ9" s="119">
        <f t="shared" si="25"/>
        <v>0</v>
      </c>
      <c r="DR9" s="119">
        <f t="shared" si="26"/>
        <v>0</v>
      </c>
      <c r="DS9" s="119">
        <f t="shared" si="27"/>
        <v>0</v>
      </c>
      <c r="DT9" s="119">
        <f t="shared" si="28"/>
        <v>0</v>
      </c>
      <c r="DU9" s="119">
        <f t="shared" si="29"/>
        <v>0</v>
      </c>
      <c r="DV9" s="119">
        <f t="shared" si="30"/>
        <v>0</v>
      </c>
      <c r="DW9" s="119">
        <f t="shared" si="31"/>
        <v>0</v>
      </c>
      <c r="DX9" s="119">
        <f t="shared" si="32"/>
        <v>0</v>
      </c>
      <c r="DY9" s="119">
        <f t="shared" si="33"/>
        <v>0</v>
      </c>
      <c r="DZ9" s="119">
        <f t="shared" si="34"/>
        <v>0</v>
      </c>
      <c r="EA9" s="119">
        <f t="shared" si="35"/>
        <v>0</v>
      </c>
      <c r="EB9" s="119">
        <f t="shared" si="36"/>
        <v>0</v>
      </c>
      <c r="EC9" s="119">
        <f t="shared" si="37"/>
        <v>0</v>
      </c>
      <c r="ED9" s="119">
        <f t="shared" si="38"/>
        <v>0</v>
      </c>
      <c r="EE9" s="119">
        <f t="shared" si="39"/>
        <v>0</v>
      </c>
      <c r="EF9" s="119">
        <f t="shared" si="40"/>
        <v>0</v>
      </c>
      <c r="EG9" s="119">
        <f t="shared" si="41"/>
        <v>0</v>
      </c>
      <c r="EH9" s="119">
        <f t="shared" si="42"/>
        <v>0</v>
      </c>
      <c r="EI9" s="119">
        <f t="shared" si="43"/>
        <v>0</v>
      </c>
      <c r="EJ9" s="119">
        <f t="shared" si="44"/>
        <v>0</v>
      </c>
      <c r="EK9" s="119">
        <f t="shared" si="45"/>
        <v>0</v>
      </c>
      <c r="EL9" s="119">
        <f t="shared" si="46"/>
        <v>0</v>
      </c>
      <c r="EM9" s="119">
        <f t="shared" si="47"/>
        <v>0</v>
      </c>
      <c r="EN9" s="119">
        <f t="shared" si="48"/>
        <v>0</v>
      </c>
      <c r="EO9" s="119">
        <f t="shared" si="49"/>
        <v>0</v>
      </c>
      <c r="EP9" s="119">
        <f t="shared" si="50"/>
        <v>0</v>
      </c>
      <c r="EQ9" s="119">
        <f t="shared" si="51"/>
        <v>0</v>
      </c>
      <c r="ER9" s="120"/>
      <c r="ES9" s="121">
        <f t="shared" si="52"/>
        <v>0</v>
      </c>
      <c r="ET9" s="120"/>
      <c r="EU9" s="133"/>
      <c r="EV9" s="123"/>
      <c r="EW9" s="124">
        <f t="shared" si="53"/>
        <v>0</v>
      </c>
      <c r="EX9" s="67"/>
      <c r="EY9" s="118">
        <f t="shared" si="54"/>
        <v>1528.3548185821774</v>
      </c>
      <c r="EZ9" s="119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19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19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19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19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19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19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19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19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19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19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19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19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19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19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19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19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19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19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19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19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19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19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19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19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19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19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19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19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19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19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19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19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19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19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0"/>
      <c r="GJ9" s="121">
        <f t="shared" ca="1" si="55"/>
        <v>0</v>
      </c>
      <c r="GK9" s="120"/>
      <c r="GL9" s="133"/>
      <c r="GM9" s="123"/>
      <c r="GN9" s="124">
        <f t="shared" ca="1" si="56"/>
        <v>0</v>
      </c>
    </row>
    <row r="10" spans="1:196" ht="15">
      <c r="A10" s="125" t="s">
        <v>391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6" t="str">
        <f>IFERROR(D9/D10,"")</f>
        <v/>
      </c>
      <c r="K10" s="127" t="str">
        <f>IFERROR(G9/G10,"")</f>
        <v/>
      </c>
      <c r="L10" s="128" t="str">
        <f>IFERROR(K10/J10-1,"")</f>
        <v/>
      </c>
      <c r="M10" s="129">
        <f>I9+I10</f>
        <v>0</v>
      </c>
      <c r="N10" s="141"/>
      <c r="O10" s="277">
        <f t="shared" si="3"/>
        <v>1608.7945458759762</v>
      </c>
      <c r="P10" s="130">
        <f t="shared" si="4"/>
        <v>0</v>
      </c>
      <c r="Q10" s="130">
        <f t="shared" ca="1" si="5"/>
        <v>0</v>
      </c>
      <c r="R10" s="57"/>
      <c r="S10" s="240">
        <f>IF(AA10&gt;0,ABS((U10+AA10)),"")</f>
        <v>3301.88</v>
      </c>
      <c r="T10" s="105">
        <f t="shared" ref="T10:T17" si="70">SUMIFS(B$3:B$37,C$3:C$37,U10)</f>
        <v>0</v>
      </c>
      <c r="U10" s="234">
        <v>3300</v>
      </c>
      <c r="V10" s="359">
        <f t="shared" ca="1" si="59"/>
        <v>0</v>
      </c>
      <c r="W10" s="360" t="str">
        <f t="shared" si="60"/>
        <v>MERV - XMEV - GFGC3300FE - 24hs</v>
      </c>
      <c r="X10" s="360" t="str">
        <f t="shared" si="61"/>
        <v>GFGC3300FE</v>
      </c>
      <c r="Y10" s="358">
        <f>IFERROR(VLOOKUP($X10,HomeBroker!$A$2:$F$29,2,0),0)</f>
        <v>0</v>
      </c>
      <c r="Z10" s="358">
        <f>IFERROR(VLOOKUP($X10,HomeBroker!$A$2:$F$29,3,0),0)</f>
        <v>0</v>
      </c>
      <c r="AA10" s="237">
        <f>IFERROR(VLOOKUP($X10,HomeBroker!$A$2:$F$29,6,0),0)</f>
        <v>1.88</v>
      </c>
      <c r="AB10" s="358">
        <f>IFERROR(VLOOKUP($X10,HomeBroker!$A$2:$F$29,4,0),0)</f>
        <v>0</v>
      </c>
      <c r="AC10" s="358">
        <f>IFERROR(VLOOKUP($X10,HomeBroker!$A$2:$F$29,5,0),0)</f>
        <v>0</v>
      </c>
      <c r="AD10" s="361">
        <f>IFERROR(VLOOKUP($X10,HomeBroker!$A$2:$N$29,14,0),0)</f>
        <v>668</v>
      </c>
      <c r="AE10" s="241">
        <f t="shared" si="62"/>
        <v>1852.0219999999999</v>
      </c>
      <c r="AF10" s="105">
        <f t="shared" si="63"/>
        <v>0</v>
      </c>
      <c r="AG10" s="234">
        <v>1851.5</v>
      </c>
      <c r="AH10" s="359">
        <f t="shared" ca="1" si="64"/>
        <v>0</v>
      </c>
      <c r="AI10" s="360" t="str">
        <f t="shared" si="65"/>
        <v>MERV - XMEV - GFGV18515F - 24hs</v>
      </c>
      <c r="AJ10" s="360" t="str">
        <f t="shared" si="66"/>
        <v>GFGV18515F</v>
      </c>
      <c r="AK10" s="362">
        <f>IFERROR(VLOOKUP($AJ10,HomeBroker!$A$2:$F$29,2,0),0)</f>
        <v>0</v>
      </c>
      <c r="AL10" s="358">
        <f>IFERROR(VLOOKUP($AJ10,HomeBroker!$A$2:$F$29,3,0),0)</f>
        <v>0</v>
      </c>
      <c r="AM10" s="237">
        <f>IFERROR(VLOOKUP($AJ10,HomeBroker!$A$2:$F$29,6,0),0)</f>
        <v>0.52200000000000002</v>
      </c>
      <c r="AN10" s="358">
        <f>IFERROR(VLOOKUP($AJ10,HomeBroker!$A$2:$F$29,4,0),0)</f>
        <v>0</v>
      </c>
      <c r="AO10" s="362">
        <f>IFERROR(VLOOKUP($AJ10,HomeBroker!$A$2:$F$29,5,0),0)</f>
        <v>0</v>
      </c>
      <c r="AP10" s="362">
        <f>IFERROR(VLOOKUP($AJ10,HomeBroker!$A$2:$N$29,14,0),0)</f>
        <v>1186</v>
      </c>
      <c r="AQ10" s="57"/>
      <c r="AR10" s="104">
        <f t="shared" si="67"/>
        <v>876.35800000000017</v>
      </c>
      <c r="AS10" s="104">
        <f t="shared" si="68"/>
        <v>-874.47799999999995</v>
      </c>
      <c r="AT10" s="104">
        <f t="shared" si="69"/>
        <v>875</v>
      </c>
      <c r="AU10" s="57"/>
      <c r="AV10" s="111"/>
      <c r="AW10" s="131" t="s">
        <v>335</v>
      </c>
      <c r="AX10" s="113"/>
      <c r="AY10" s="135"/>
      <c r="AZ10" s="136"/>
      <c r="BA10" s="284">
        <f t="shared" si="10"/>
        <v>0</v>
      </c>
      <c r="BB10" s="285">
        <f t="shared" si="11"/>
        <v>0</v>
      </c>
      <c r="BC10" s="115" t="s">
        <v>389</v>
      </c>
      <c r="BD10" s="113"/>
      <c r="BE10" s="138"/>
      <c r="BF10" s="116"/>
      <c r="BG10" s="287">
        <f t="shared" si="12"/>
        <v>0</v>
      </c>
      <c r="BH10" s="289">
        <f t="shared" si="13"/>
        <v>0</v>
      </c>
      <c r="BI10" s="117" t="s">
        <v>390</v>
      </c>
      <c r="BJ10" s="113"/>
      <c r="BK10" s="116"/>
      <c r="BL10" s="290">
        <f t="shared" si="14"/>
        <v>0</v>
      </c>
      <c r="BM10" s="291">
        <f t="shared" si="15"/>
        <v>0</v>
      </c>
      <c r="DH10" s="118">
        <f t="shared" si="16"/>
        <v>1608.7945458759762</v>
      </c>
      <c r="DI10" s="119">
        <f t="shared" si="17"/>
        <v>0</v>
      </c>
      <c r="DJ10" s="119">
        <f t="shared" si="18"/>
        <v>0</v>
      </c>
      <c r="DK10" s="119">
        <f t="shared" si="19"/>
        <v>0</v>
      </c>
      <c r="DL10" s="119">
        <f t="shared" si="20"/>
        <v>0</v>
      </c>
      <c r="DM10" s="119">
        <f t="shared" si="21"/>
        <v>0</v>
      </c>
      <c r="DN10" s="119">
        <f t="shared" si="22"/>
        <v>0</v>
      </c>
      <c r="DO10" s="119">
        <f t="shared" si="23"/>
        <v>0</v>
      </c>
      <c r="DP10" s="119">
        <f t="shared" si="24"/>
        <v>0</v>
      </c>
      <c r="DQ10" s="119">
        <f t="shared" si="25"/>
        <v>0</v>
      </c>
      <c r="DR10" s="119">
        <f t="shared" si="26"/>
        <v>0</v>
      </c>
      <c r="DS10" s="119">
        <f t="shared" si="27"/>
        <v>0</v>
      </c>
      <c r="DT10" s="119">
        <f t="shared" si="28"/>
        <v>0</v>
      </c>
      <c r="DU10" s="119">
        <f t="shared" si="29"/>
        <v>0</v>
      </c>
      <c r="DV10" s="119">
        <f t="shared" si="30"/>
        <v>0</v>
      </c>
      <c r="DW10" s="119">
        <f t="shared" si="31"/>
        <v>0</v>
      </c>
      <c r="DX10" s="119">
        <f t="shared" si="32"/>
        <v>0</v>
      </c>
      <c r="DY10" s="119">
        <f t="shared" si="33"/>
        <v>0</v>
      </c>
      <c r="DZ10" s="119">
        <f t="shared" si="34"/>
        <v>0</v>
      </c>
      <c r="EA10" s="119">
        <f t="shared" si="35"/>
        <v>0</v>
      </c>
      <c r="EB10" s="119">
        <f t="shared" si="36"/>
        <v>0</v>
      </c>
      <c r="EC10" s="119">
        <f t="shared" si="37"/>
        <v>0</v>
      </c>
      <c r="ED10" s="119">
        <f t="shared" si="38"/>
        <v>0</v>
      </c>
      <c r="EE10" s="119">
        <f t="shared" si="39"/>
        <v>0</v>
      </c>
      <c r="EF10" s="119">
        <f t="shared" si="40"/>
        <v>0</v>
      </c>
      <c r="EG10" s="119">
        <f t="shared" si="41"/>
        <v>0</v>
      </c>
      <c r="EH10" s="119">
        <f t="shared" si="42"/>
        <v>0</v>
      </c>
      <c r="EI10" s="119">
        <f t="shared" si="43"/>
        <v>0</v>
      </c>
      <c r="EJ10" s="119">
        <f t="shared" si="44"/>
        <v>0</v>
      </c>
      <c r="EK10" s="119">
        <f t="shared" si="45"/>
        <v>0</v>
      </c>
      <c r="EL10" s="119">
        <f t="shared" si="46"/>
        <v>0</v>
      </c>
      <c r="EM10" s="119">
        <f t="shared" si="47"/>
        <v>0</v>
      </c>
      <c r="EN10" s="119">
        <f t="shared" si="48"/>
        <v>0</v>
      </c>
      <c r="EO10" s="119">
        <f t="shared" si="49"/>
        <v>0</v>
      </c>
      <c r="EP10" s="119">
        <f t="shared" si="50"/>
        <v>0</v>
      </c>
      <c r="EQ10" s="119">
        <f t="shared" si="51"/>
        <v>0</v>
      </c>
      <c r="ER10" s="120"/>
      <c r="ES10" s="121">
        <f t="shared" si="52"/>
        <v>0</v>
      </c>
      <c r="ET10" s="120"/>
      <c r="EU10" s="133"/>
      <c r="EV10" s="123"/>
      <c r="EW10" s="124">
        <f t="shared" si="53"/>
        <v>0</v>
      </c>
      <c r="EX10" s="67"/>
      <c r="EY10" s="118">
        <f t="shared" si="54"/>
        <v>1608.7945458759762</v>
      </c>
      <c r="EZ10" s="119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19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19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19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19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19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19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19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19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19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19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19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19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19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19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19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19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19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19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19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19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19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19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19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19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19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19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19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19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19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19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19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19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19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19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0"/>
      <c r="GJ10" s="121">
        <f t="shared" ca="1" si="55"/>
        <v>0</v>
      </c>
      <c r="GK10" s="120"/>
      <c r="GL10" s="133"/>
      <c r="GM10" s="123"/>
      <c r="GN10" s="124">
        <f t="shared" ca="1" si="56"/>
        <v>0</v>
      </c>
    </row>
    <row r="11" spans="1:196" ht="15">
      <c r="A11" s="134" t="s">
        <v>392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4"/>
      <c r="K11" s="64"/>
      <c r="L11" s="64"/>
      <c r="M11" s="64"/>
      <c r="N11" s="141"/>
      <c r="O11" s="277">
        <f t="shared" si="3"/>
        <v>1693.4679430273434</v>
      </c>
      <c r="P11" s="130">
        <f t="shared" si="4"/>
        <v>0</v>
      </c>
      <c r="Q11" s="130">
        <f t="shared" ca="1" si="5"/>
        <v>0</v>
      </c>
      <c r="R11" s="57"/>
      <c r="S11" s="240">
        <f t="shared" ref="S11:S42" si="71">IF(AA11&gt;0,ABS((U11+AA11)),"")</f>
        <v>3451.25</v>
      </c>
      <c r="T11" s="105">
        <f t="shared" si="70"/>
        <v>0</v>
      </c>
      <c r="U11" s="234">
        <v>3450</v>
      </c>
      <c r="V11" s="359">
        <f t="shared" ca="1" si="59"/>
        <v>0</v>
      </c>
      <c r="W11" s="360" t="str">
        <f t="shared" si="60"/>
        <v>MERV - XMEV - GFGC3450FE - 24hs</v>
      </c>
      <c r="X11" s="360" t="str">
        <f t="shared" si="61"/>
        <v>GFGC3450FE</v>
      </c>
      <c r="Y11" s="358">
        <f>IFERROR(VLOOKUP($X11,HomeBroker!$A$2:$F$29,2,0),0)</f>
        <v>0</v>
      </c>
      <c r="Z11" s="358">
        <f>IFERROR(VLOOKUP($X11,HomeBroker!$A$2:$F$29,3,0),0)</f>
        <v>0</v>
      </c>
      <c r="AA11" s="237">
        <f>IFERROR(VLOOKUP($X11,HomeBroker!$A$2:$F$29,6,0),0)</f>
        <v>1.25</v>
      </c>
      <c r="AB11" s="358">
        <f>IFERROR(VLOOKUP($X11,HomeBroker!$A$2:$F$29,4,0),0)</f>
        <v>0</v>
      </c>
      <c r="AC11" s="358">
        <f>IFERROR(VLOOKUP($X11,HomeBroker!$A$2:$F$29,5,0),0)</f>
        <v>0</v>
      </c>
      <c r="AD11" s="361">
        <f>IFERROR(VLOOKUP($X11,HomeBroker!$A$2:$N$29,14,0),0)</f>
        <v>404</v>
      </c>
      <c r="AE11" s="241">
        <f t="shared" si="62"/>
        <v>1932.61</v>
      </c>
      <c r="AF11" s="105">
        <f t="shared" si="63"/>
        <v>0</v>
      </c>
      <c r="AG11" s="234">
        <v>1931.5</v>
      </c>
      <c r="AH11" s="359">
        <f t="shared" ca="1" si="64"/>
        <v>0</v>
      </c>
      <c r="AI11" s="360" t="str">
        <f t="shared" si="65"/>
        <v>MERV - XMEV - GFGV19315F - 24hs</v>
      </c>
      <c r="AJ11" s="360" t="str">
        <f t="shared" si="66"/>
        <v>GFGV19315F</v>
      </c>
      <c r="AK11" s="362">
        <f>IFERROR(VLOOKUP($AJ11,HomeBroker!$A$2:$F$29,2,0),0)</f>
        <v>0</v>
      </c>
      <c r="AL11" s="358">
        <f>IFERROR(VLOOKUP($AJ11,HomeBroker!$A$2:$F$29,3,0),0)</f>
        <v>0</v>
      </c>
      <c r="AM11" s="237">
        <f>IFERROR(VLOOKUP($AJ11,HomeBroker!$A$2:$F$29,6,0),0)</f>
        <v>1.1100000000000001</v>
      </c>
      <c r="AN11" s="358">
        <f>IFERROR(VLOOKUP($AJ11,HomeBroker!$A$2:$F$29,4,0),0)</f>
        <v>0</v>
      </c>
      <c r="AO11" s="362">
        <f>IFERROR(VLOOKUP($AJ11,HomeBroker!$A$2:$F$29,5,0),0)</f>
        <v>0</v>
      </c>
      <c r="AP11" s="362">
        <f>IFERROR(VLOOKUP($AJ11,HomeBroker!$A$2:$N$29,14,0),0)</f>
        <v>1348</v>
      </c>
      <c r="AQ11" s="57"/>
      <c r="AR11" s="104">
        <f t="shared" si="67"/>
        <v>1025.1399999999999</v>
      </c>
      <c r="AS11" s="104">
        <f t="shared" si="68"/>
        <v>-1023.89</v>
      </c>
      <c r="AT11" s="104">
        <f t="shared" si="69"/>
        <v>1025</v>
      </c>
      <c r="AU11" s="57"/>
      <c r="AV11" s="111"/>
      <c r="AW11" s="131" t="s">
        <v>335</v>
      </c>
      <c r="AX11" s="113"/>
      <c r="AY11" s="135"/>
      <c r="AZ11" s="136"/>
      <c r="BA11" s="284">
        <f t="shared" si="10"/>
        <v>0</v>
      </c>
      <c r="BB11" s="285">
        <f t="shared" si="11"/>
        <v>0</v>
      </c>
      <c r="BC11" s="115" t="s">
        <v>389</v>
      </c>
      <c r="BD11" s="113"/>
      <c r="BE11" s="138"/>
      <c r="BF11" s="116"/>
      <c r="BG11" s="287">
        <f t="shared" si="12"/>
        <v>0</v>
      </c>
      <c r="BH11" s="289">
        <f t="shared" si="13"/>
        <v>0</v>
      </c>
      <c r="BI11" s="117" t="s">
        <v>390</v>
      </c>
      <c r="BJ11" s="113"/>
      <c r="BK11" s="116"/>
      <c r="BL11" s="290">
        <f t="shared" si="14"/>
        <v>0</v>
      </c>
      <c r="BM11" s="291">
        <f t="shared" si="15"/>
        <v>0</v>
      </c>
      <c r="DH11" s="118">
        <f t="shared" si="16"/>
        <v>1693.4679430273434</v>
      </c>
      <c r="DI11" s="119">
        <f t="shared" si="17"/>
        <v>0</v>
      </c>
      <c r="DJ11" s="119">
        <f t="shared" si="18"/>
        <v>0</v>
      </c>
      <c r="DK11" s="119">
        <f t="shared" si="19"/>
        <v>0</v>
      </c>
      <c r="DL11" s="119">
        <f t="shared" si="20"/>
        <v>0</v>
      </c>
      <c r="DM11" s="119">
        <f t="shared" si="21"/>
        <v>0</v>
      </c>
      <c r="DN11" s="119">
        <f t="shared" si="22"/>
        <v>0</v>
      </c>
      <c r="DO11" s="119">
        <f t="shared" si="23"/>
        <v>0</v>
      </c>
      <c r="DP11" s="119">
        <f t="shared" si="24"/>
        <v>0</v>
      </c>
      <c r="DQ11" s="119">
        <f t="shared" si="25"/>
        <v>0</v>
      </c>
      <c r="DR11" s="119">
        <f t="shared" si="26"/>
        <v>0</v>
      </c>
      <c r="DS11" s="119">
        <f t="shared" si="27"/>
        <v>0</v>
      </c>
      <c r="DT11" s="119">
        <f t="shared" si="28"/>
        <v>0</v>
      </c>
      <c r="DU11" s="119">
        <f t="shared" si="29"/>
        <v>0</v>
      </c>
      <c r="DV11" s="119">
        <f t="shared" si="30"/>
        <v>0</v>
      </c>
      <c r="DW11" s="119">
        <f t="shared" si="31"/>
        <v>0</v>
      </c>
      <c r="DX11" s="119">
        <f t="shared" si="32"/>
        <v>0</v>
      </c>
      <c r="DY11" s="119">
        <f t="shared" si="33"/>
        <v>0</v>
      </c>
      <c r="DZ11" s="119">
        <f t="shared" si="34"/>
        <v>0</v>
      </c>
      <c r="EA11" s="119">
        <f t="shared" si="35"/>
        <v>0</v>
      </c>
      <c r="EB11" s="119">
        <f t="shared" si="36"/>
        <v>0</v>
      </c>
      <c r="EC11" s="119">
        <f t="shared" si="37"/>
        <v>0</v>
      </c>
      <c r="ED11" s="119">
        <f t="shared" si="38"/>
        <v>0</v>
      </c>
      <c r="EE11" s="119">
        <f t="shared" si="39"/>
        <v>0</v>
      </c>
      <c r="EF11" s="119">
        <f t="shared" si="40"/>
        <v>0</v>
      </c>
      <c r="EG11" s="119">
        <f t="shared" si="41"/>
        <v>0</v>
      </c>
      <c r="EH11" s="119">
        <f t="shared" si="42"/>
        <v>0</v>
      </c>
      <c r="EI11" s="119">
        <f t="shared" si="43"/>
        <v>0</v>
      </c>
      <c r="EJ11" s="119">
        <f t="shared" si="44"/>
        <v>0</v>
      </c>
      <c r="EK11" s="119">
        <f t="shared" si="45"/>
        <v>0</v>
      </c>
      <c r="EL11" s="119">
        <f t="shared" si="46"/>
        <v>0</v>
      </c>
      <c r="EM11" s="119">
        <f t="shared" si="47"/>
        <v>0</v>
      </c>
      <c r="EN11" s="119">
        <f t="shared" si="48"/>
        <v>0</v>
      </c>
      <c r="EO11" s="119">
        <f t="shared" si="49"/>
        <v>0</v>
      </c>
      <c r="EP11" s="119">
        <f t="shared" si="50"/>
        <v>0</v>
      </c>
      <c r="EQ11" s="119">
        <f t="shared" si="51"/>
        <v>0</v>
      </c>
      <c r="ER11" s="120"/>
      <c r="ES11" s="121">
        <f t="shared" si="52"/>
        <v>0</v>
      </c>
      <c r="ET11" s="120"/>
      <c r="EU11" s="133"/>
      <c r="EV11" s="123"/>
      <c r="EW11" s="124">
        <f t="shared" si="53"/>
        <v>0</v>
      </c>
      <c r="EX11" s="67"/>
      <c r="EY11" s="118">
        <f t="shared" si="54"/>
        <v>1693.4679430273434</v>
      </c>
      <c r="EZ11" s="119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19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19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19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19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19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19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19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19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19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19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19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19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19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19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19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19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19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19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19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19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19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19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19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19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19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19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19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19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19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19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19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19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19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19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0"/>
      <c r="GJ11" s="121">
        <f t="shared" ca="1" si="55"/>
        <v>0</v>
      </c>
      <c r="GK11" s="120"/>
      <c r="GL11" s="133"/>
      <c r="GM11" s="123"/>
      <c r="GN11" s="124">
        <f t="shared" ca="1" si="56"/>
        <v>0</v>
      </c>
    </row>
    <row r="12" spans="1:196" ht="15">
      <c r="A12" s="100" t="s">
        <v>388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4"/>
      <c r="K12" s="64"/>
      <c r="L12" s="64"/>
      <c r="M12" s="64"/>
      <c r="N12" s="141">
        <f>IFERROR(-1+(O12/$O$18),"")</f>
        <v>-0.2649081093750002</v>
      </c>
      <c r="O12" s="277">
        <f t="shared" si="3"/>
        <v>1782.5978347656246</v>
      </c>
      <c r="P12" s="137">
        <f t="shared" si="4"/>
        <v>0</v>
      </c>
      <c r="Q12" s="137">
        <f t="shared" ca="1" si="5"/>
        <v>0</v>
      </c>
      <c r="R12" s="57"/>
      <c r="S12" s="240">
        <f t="shared" si="71"/>
        <v>3601.12</v>
      </c>
      <c r="T12" s="105">
        <f t="shared" si="70"/>
        <v>0</v>
      </c>
      <c r="U12" s="234">
        <v>3600</v>
      </c>
      <c r="V12" s="359">
        <f t="shared" ca="1" si="59"/>
        <v>0</v>
      </c>
      <c r="W12" s="360" t="str">
        <f t="shared" si="60"/>
        <v>MERV - XMEV - GFGC3600FE - 24hs</v>
      </c>
      <c r="X12" s="360" t="str">
        <f t="shared" si="61"/>
        <v>GFGC3600FE</v>
      </c>
      <c r="Y12" s="358">
        <f>IFERROR(VLOOKUP($X12,HomeBroker!$A$2:$F$29,2,0),0)</f>
        <v>18</v>
      </c>
      <c r="Z12" s="358">
        <f>IFERROR(VLOOKUP($X12,HomeBroker!$A$2:$F$29,3,0),0)</f>
        <v>1.0009999999999999</v>
      </c>
      <c r="AA12" s="237">
        <f>IFERROR(VLOOKUP($X12,HomeBroker!$A$2:$F$29,6,0),0)</f>
        <v>1.1200000000000001</v>
      </c>
      <c r="AB12" s="358">
        <f>IFERROR(VLOOKUP($X12,HomeBroker!$A$2:$F$29,4,0),0)</f>
        <v>1.1200000000000001</v>
      </c>
      <c r="AC12" s="358">
        <f>IFERROR(VLOOKUP($X12,HomeBroker!$A$2:$F$29,5,0),0)</f>
        <v>19</v>
      </c>
      <c r="AD12" s="361">
        <f>IFERROR(VLOOKUP($X12,HomeBroker!$A$2:$N$29,14,0),0)</f>
        <v>651</v>
      </c>
      <c r="AE12" s="241">
        <f t="shared" si="62"/>
        <v>2021.8989999999999</v>
      </c>
      <c r="AF12" s="105">
        <f t="shared" si="63"/>
        <v>0</v>
      </c>
      <c r="AG12" s="234">
        <v>2020</v>
      </c>
      <c r="AH12" s="359">
        <f t="shared" ca="1" si="64"/>
        <v>0</v>
      </c>
      <c r="AI12" s="360" t="str">
        <f t="shared" si="65"/>
        <v>MERV - XMEV - GFGV2020FE - 24hs</v>
      </c>
      <c r="AJ12" s="360" t="str">
        <f t="shared" si="66"/>
        <v>GFGV2020FE</v>
      </c>
      <c r="AK12" s="362">
        <f>IFERROR(VLOOKUP($AJ12,HomeBroker!$A$2:$F$29,2,0),0)</f>
        <v>20</v>
      </c>
      <c r="AL12" s="358">
        <f>IFERROR(VLOOKUP($AJ12,HomeBroker!$A$2:$F$29,3,0),0)</f>
        <v>1.5</v>
      </c>
      <c r="AM12" s="237">
        <f>IFERROR(VLOOKUP($AJ12,HomeBroker!$A$2:$F$29,6,0),0)</f>
        <v>1.899</v>
      </c>
      <c r="AN12" s="358">
        <f>IFERROR(VLOOKUP($AJ12,HomeBroker!$A$2:$F$29,4,0),0)</f>
        <v>1.9</v>
      </c>
      <c r="AO12" s="362">
        <f>IFERROR(VLOOKUP($AJ12,HomeBroker!$A$2:$F$29,5,0),0)</f>
        <v>120</v>
      </c>
      <c r="AP12" s="362">
        <f>IFERROR(VLOOKUP($AJ12,HomeBroker!$A$2:$N$29,14,0),0)</f>
        <v>1144</v>
      </c>
      <c r="AQ12" s="57"/>
      <c r="AR12" s="104">
        <f t="shared" si="67"/>
        <v>1174.221</v>
      </c>
      <c r="AS12" s="104">
        <f t="shared" si="68"/>
        <v>-1173.1010000000001</v>
      </c>
      <c r="AT12" s="104">
        <f t="shared" si="69"/>
        <v>1175</v>
      </c>
      <c r="AU12" s="57"/>
      <c r="AV12" s="111"/>
      <c r="AW12" s="131" t="s">
        <v>335</v>
      </c>
      <c r="AX12" s="113"/>
      <c r="AY12" s="135"/>
      <c r="AZ12" s="136"/>
      <c r="BA12" s="284">
        <f t="shared" si="10"/>
        <v>0</v>
      </c>
      <c r="BB12" s="285">
        <f t="shared" si="11"/>
        <v>0</v>
      </c>
      <c r="BC12" s="115" t="s">
        <v>389</v>
      </c>
      <c r="BD12" s="113"/>
      <c r="BE12" s="138"/>
      <c r="BF12" s="116"/>
      <c r="BG12" s="287">
        <f t="shared" si="12"/>
        <v>0</v>
      </c>
      <c r="BH12" s="289">
        <f t="shared" si="13"/>
        <v>0</v>
      </c>
      <c r="BI12" s="117" t="s">
        <v>390</v>
      </c>
      <c r="BJ12" s="113"/>
      <c r="BK12" s="116"/>
      <c r="BL12" s="290">
        <f t="shared" si="14"/>
        <v>0</v>
      </c>
      <c r="BM12" s="291">
        <f t="shared" si="15"/>
        <v>0</v>
      </c>
      <c r="DH12" s="118">
        <f t="shared" si="16"/>
        <v>1782.5978347656246</v>
      </c>
      <c r="DI12" s="119">
        <f t="shared" si="17"/>
        <v>0</v>
      </c>
      <c r="DJ12" s="119">
        <f t="shared" si="18"/>
        <v>0</v>
      </c>
      <c r="DK12" s="119">
        <f t="shared" si="19"/>
        <v>0</v>
      </c>
      <c r="DL12" s="119">
        <f t="shared" si="20"/>
        <v>0</v>
      </c>
      <c r="DM12" s="119">
        <f t="shared" si="21"/>
        <v>0</v>
      </c>
      <c r="DN12" s="119">
        <f t="shared" si="22"/>
        <v>0</v>
      </c>
      <c r="DO12" s="119">
        <f t="shared" si="23"/>
        <v>0</v>
      </c>
      <c r="DP12" s="119">
        <f t="shared" si="24"/>
        <v>0</v>
      </c>
      <c r="DQ12" s="119">
        <f t="shared" si="25"/>
        <v>0</v>
      </c>
      <c r="DR12" s="119">
        <f t="shared" si="26"/>
        <v>0</v>
      </c>
      <c r="DS12" s="119">
        <f t="shared" si="27"/>
        <v>0</v>
      </c>
      <c r="DT12" s="119">
        <f t="shared" si="28"/>
        <v>0</v>
      </c>
      <c r="DU12" s="119">
        <f t="shared" si="29"/>
        <v>0</v>
      </c>
      <c r="DV12" s="119">
        <f t="shared" si="30"/>
        <v>0</v>
      </c>
      <c r="DW12" s="119">
        <f t="shared" si="31"/>
        <v>0</v>
      </c>
      <c r="DX12" s="119">
        <f t="shared" si="32"/>
        <v>0</v>
      </c>
      <c r="DY12" s="119">
        <f t="shared" si="33"/>
        <v>0</v>
      </c>
      <c r="DZ12" s="119">
        <f t="shared" si="34"/>
        <v>0</v>
      </c>
      <c r="EA12" s="119">
        <f t="shared" si="35"/>
        <v>0</v>
      </c>
      <c r="EB12" s="119">
        <f t="shared" si="36"/>
        <v>0</v>
      </c>
      <c r="EC12" s="119">
        <f t="shared" si="37"/>
        <v>0</v>
      </c>
      <c r="ED12" s="119">
        <f t="shared" si="38"/>
        <v>0</v>
      </c>
      <c r="EE12" s="119">
        <f t="shared" si="39"/>
        <v>0</v>
      </c>
      <c r="EF12" s="119">
        <f t="shared" si="40"/>
        <v>0</v>
      </c>
      <c r="EG12" s="119">
        <f t="shared" si="41"/>
        <v>0</v>
      </c>
      <c r="EH12" s="119">
        <f t="shared" si="42"/>
        <v>0</v>
      </c>
      <c r="EI12" s="119">
        <f t="shared" si="43"/>
        <v>0</v>
      </c>
      <c r="EJ12" s="119">
        <f t="shared" si="44"/>
        <v>0</v>
      </c>
      <c r="EK12" s="119">
        <f t="shared" si="45"/>
        <v>0</v>
      </c>
      <c r="EL12" s="119">
        <f t="shared" si="46"/>
        <v>0</v>
      </c>
      <c r="EM12" s="119">
        <f t="shared" si="47"/>
        <v>0</v>
      </c>
      <c r="EN12" s="119">
        <f t="shared" si="48"/>
        <v>0</v>
      </c>
      <c r="EO12" s="119">
        <f t="shared" si="49"/>
        <v>0</v>
      </c>
      <c r="EP12" s="119">
        <f t="shared" si="50"/>
        <v>0</v>
      </c>
      <c r="EQ12" s="119">
        <f t="shared" si="51"/>
        <v>0</v>
      </c>
      <c r="ER12" s="120"/>
      <c r="ES12" s="121">
        <f t="shared" si="52"/>
        <v>0</v>
      </c>
      <c r="ET12" s="120"/>
      <c r="EU12" s="133"/>
      <c r="EV12" s="123"/>
      <c r="EW12" s="124">
        <f t="shared" si="53"/>
        <v>0</v>
      </c>
      <c r="EX12" s="67"/>
      <c r="EY12" s="118">
        <f t="shared" si="54"/>
        <v>1782.5978347656246</v>
      </c>
      <c r="EZ12" s="119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19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19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19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19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19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19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19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19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19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19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19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19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19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19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19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19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19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19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19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19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19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19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19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19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19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19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19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19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19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19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19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19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19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19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0"/>
      <c r="GJ12" s="121">
        <f t="shared" ca="1" si="55"/>
        <v>0</v>
      </c>
      <c r="GK12" s="120"/>
      <c r="GL12" s="133"/>
      <c r="GM12" s="123"/>
      <c r="GN12" s="124">
        <f t="shared" ca="1" si="56"/>
        <v>0</v>
      </c>
    </row>
    <row r="13" spans="1:196" ht="15">
      <c r="A13" s="125" t="s">
        <v>391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6" t="str">
        <f>IFERROR(D12/D13,"")</f>
        <v/>
      </c>
      <c r="K13" s="127" t="str">
        <f>IFERROR(G12/G13,"")</f>
        <v/>
      </c>
      <c r="L13" s="128" t="str">
        <f>IFERROR(K13/J13-1,"")</f>
        <v/>
      </c>
      <c r="M13" s="129">
        <f>I12+I13</f>
        <v>0</v>
      </c>
      <c r="N13" s="142">
        <f>IFERROR(-1+(O13/$O$18),"")</f>
        <v>-0.22621906250000012</v>
      </c>
      <c r="O13" s="278">
        <f t="shared" si="3"/>
        <v>1876.4187734374998</v>
      </c>
      <c r="P13" s="130">
        <f t="shared" si="4"/>
        <v>0</v>
      </c>
      <c r="Q13" s="130">
        <f t="shared" ca="1" si="5"/>
        <v>0</v>
      </c>
      <c r="R13" s="57"/>
      <c r="S13" s="240">
        <f t="shared" si="71"/>
        <v>3750.9</v>
      </c>
      <c r="T13" s="105">
        <f t="shared" si="70"/>
        <v>0</v>
      </c>
      <c r="U13" s="234">
        <v>3750</v>
      </c>
      <c r="V13" s="359">
        <f t="shared" ca="1" si="59"/>
        <v>0</v>
      </c>
      <c r="W13" s="360" t="str">
        <f t="shared" si="60"/>
        <v>MERV - XMEV - GFGC3750FE - 24hs</v>
      </c>
      <c r="X13" s="360" t="str">
        <f t="shared" si="61"/>
        <v>GFGC3750FE</v>
      </c>
      <c r="Y13" s="358">
        <f>IFERROR(VLOOKUP($X13,HomeBroker!$A$2:$F$29,2,0),0)</f>
        <v>0</v>
      </c>
      <c r="Z13" s="358">
        <f>IFERROR(VLOOKUP($X13,HomeBroker!$A$2:$F$29,3,0),0)</f>
        <v>0</v>
      </c>
      <c r="AA13" s="237">
        <f>IFERROR(VLOOKUP($X13,HomeBroker!$A$2:$F$29,6,0),0)</f>
        <v>0.9</v>
      </c>
      <c r="AB13" s="358">
        <f>IFERROR(VLOOKUP($X13,HomeBroker!$A$2:$F$29,4,0),0)</f>
        <v>0</v>
      </c>
      <c r="AC13" s="358">
        <f>IFERROR(VLOOKUP($X13,HomeBroker!$A$2:$F$29,5,0),0)</f>
        <v>0</v>
      </c>
      <c r="AD13" s="361">
        <f>IFERROR(VLOOKUP($X13,HomeBroker!$A$2:$N$29,14,0),0)</f>
        <v>693</v>
      </c>
      <c r="AE13" s="241">
        <f t="shared" si="62"/>
        <v>2103.3000000000002</v>
      </c>
      <c r="AF13" s="105">
        <f t="shared" si="63"/>
        <v>0</v>
      </c>
      <c r="AG13" s="234">
        <v>2100</v>
      </c>
      <c r="AH13" s="359">
        <f t="shared" ca="1" si="64"/>
        <v>0</v>
      </c>
      <c r="AI13" s="360" t="str">
        <f t="shared" si="65"/>
        <v>MERV - XMEV - GFGV2100FE - 24hs</v>
      </c>
      <c r="AJ13" s="360" t="str">
        <f t="shared" si="66"/>
        <v>GFGV2100FE</v>
      </c>
      <c r="AK13" s="362">
        <f>IFERROR(VLOOKUP($AJ13,HomeBroker!$A$2:$F$29,2,0),0)</f>
        <v>0</v>
      </c>
      <c r="AL13" s="358">
        <f>IFERROR(VLOOKUP($AJ13,HomeBroker!$A$2:$F$29,3,0),0)</f>
        <v>0</v>
      </c>
      <c r="AM13" s="237">
        <f>IFERROR(VLOOKUP($AJ13,HomeBroker!$A$2:$F$29,6,0),0)</f>
        <v>3.3</v>
      </c>
      <c r="AN13" s="358">
        <f>IFERROR(VLOOKUP($AJ13,HomeBroker!$A$2:$F$29,4,0),0)</f>
        <v>0</v>
      </c>
      <c r="AO13" s="362">
        <f>IFERROR(VLOOKUP($AJ13,HomeBroker!$A$2:$F$29,5,0),0)</f>
        <v>0</v>
      </c>
      <c r="AP13" s="362">
        <f>IFERROR(VLOOKUP($AJ13,HomeBroker!$A$2:$N$29,14,0),0)</f>
        <v>1216</v>
      </c>
      <c r="AQ13" s="57"/>
      <c r="AR13" s="104">
        <f t="shared" si="67"/>
        <v>1322.6</v>
      </c>
      <c r="AS13" s="104">
        <f t="shared" si="68"/>
        <v>-1321.7</v>
      </c>
      <c r="AT13" s="104">
        <f t="shared" si="69"/>
        <v>1325</v>
      </c>
      <c r="AU13" s="57"/>
      <c r="AV13" s="111"/>
      <c r="AW13" s="131" t="s">
        <v>335</v>
      </c>
      <c r="AX13" s="113"/>
      <c r="AY13" s="135"/>
      <c r="AZ13" s="136"/>
      <c r="BA13" s="284">
        <f t="shared" si="10"/>
        <v>0</v>
      </c>
      <c r="BB13" s="285">
        <f t="shared" si="11"/>
        <v>0</v>
      </c>
      <c r="BC13" s="115" t="s">
        <v>389</v>
      </c>
      <c r="BD13" s="113"/>
      <c r="BE13" s="138"/>
      <c r="BF13" s="116"/>
      <c r="BG13" s="287">
        <f t="shared" si="12"/>
        <v>0</v>
      </c>
      <c r="BH13" s="289">
        <f t="shared" si="13"/>
        <v>0</v>
      </c>
      <c r="BI13" s="117" t="s">
        <v>390</v>
      </c>
      <c r="BJ13" s="113"/>
      <c r="BK13" s="116"/>
      <c r="BL13" s="290">
        <f t="shared" si="14"/>
        <v>0</v>
      </c>
      <c r="BM13" s="291">
        <f t="shared" si="15"/>
        <v>0</v>
      </c>
      <c r="DH13" s="118">
        <f t="shared" si="16"/>
        <v>1876.4187734374998</v>
      </c>
      <c r="DI13" s="119">
        <f t="shared" si="17"/>
        <v>0</v>
      </c>
      <c r="DJ13" s="119">
        <f t="shared" si="18"/>
        <v>0</v>
      </c>
      <c r="DK13" s="119">
        <f t="shared" si="19"/>
        <v>0</v>
      </c>
      <c r="DL13" s="119">
        <f t="shared" si="20"/>
        <v>0</v>
      </c>
      <c r="DM13" s="119">
        <f t="shared" si="21"/>
        <v>0</v>
      </c>
      <c r="DN13" s="119">
        <f t="shared" si="22"/>
        <v>0</v>
      </c>
      <c r="DO13" s="119">
        <f t="shared" si="23"/>
        <v>0</v>
      </c>
      <c r="DP13" s="119">
        <f t="shared" si="24"/>
        <v>0</v>
      </c>
      <c r="DQ13" s="119">
        <f t="shared" si="25"/>
        <v>0</v>
      </c>
      <c r="DR13" s="119">
        <f t="shared" si="26"/>
        <v>0</v>
      </c>
      <c r="DS13" s="119">
        <f t="shared" si="27"/>
        <v>0</v>
      </c>
      <c r="DT13" s="119">
        <f t="shared" si="28"/>
        <v>0</v>
      </c>
      <c r="DU13" s="119">
        <f t="shared" si="29"/>
        <v>0</v>
      </c>
      <c r="DV13" s="119">
        <f t="shared" si="30"/>
        <v>0</v>
      </c>
      <c r="DW13" s="119">
        <f t="shared" si="31"/>
        <v>0</v>
      </c>
      <c r="DX13" s="119">
        <f t="shared" si="32"/>
        <v>0</v>
      </c>
      <c r="DY13" s="119">
        <f t="shared" si="33"/>
        <v>0</v>
      </c>
      <c r="DZ13" s="119">
        <f t="shared" si="34"/>
        <v>0</v>
      </c>
      <c r="EA13" s="119">
        <f t="shared" si="35"/>
        <v>0</v>
      </c>
      <c r="EB13" s="119">
        <f t="shared" si="36"/>
        <v>0</v>
      </c>
      <c r="EC13" s="119">
        <f t="shared" si="37"/>
        <v>0</v>
      </c>
      <c r="ED13" s="119">
        <f t="shared" si="38"/>
        <v>0</v>
      </c>
      <c r="EE13" s="119">
        <f t="shared" si="39"/>
        <v>0</v>
      </c>
      <c r="EF13" s="119">
        <f t="shared" si="40"/>
        <v>0</v>
      </c>
      <c r="EG13" s="119">
        <f t="shared" si="41"/>
        <v>0</v>
      </c>
      <c r="EH13" s="119">
        <f t="shared" si="42"/>
        <v>0</v>
      </c>
      <c r="EI13" s="119">
        <f t="shared" si="43"/>
        <v>0</v>
      </c>
      <c r="EJ13" s="119">
        <f t="shared" si="44"/>
        <v>0</v>
      </c>
      <c r="EK13" s="119">
        <f t="shared" si="45"/>
        <v>0</v>
      </c>
      <c r="EL13" s="119">
        <f t="shared" si="46"/>
        <v>0</v>
      </c>
      <c r="EM13" s="119">
        <f t="shared" si="47"/>
        <v>0</v>
      </c>
      <c r="EN13" s="119">
        <f t="shared" si="48"/>
        <v>0</v>
      </c>
      <c r="EO13" s="119">
        <f t="shared" si="49"/>
        <v>0</v>
      </c>
      <c r="EP13" s="119">
        <f t="shared" si="50"/>
        <v>0</v>
      </c>
      <c r="EQ13" s="119">
        <f t="shared" si="51"/>
        <v>0</v>
      </c>
      <c r="ER13" s="120"/>
      <c r="ES13" s="121">
        <f t="shared" si="52"/>
        <v>0</v>
      </c>
      <c r="ET13" s="120"/>
      <c r="EU13" s="133"/>
      <c r="EV13" s="123"/>
      <c r="EW13" s="124">
        <f t="shared" si="53"/>
        <v>0</v>
      </c>
      <c r="EX13" s="67"/>
      <c r="EY13" s="118">
        <f t="shared" si="54"/>
        <v>1876.4187734374998</v>
      </c>
      <c r="EZ13" s="119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19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19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19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19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19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19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19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19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19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19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19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19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19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19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19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19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19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19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19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19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19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19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19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19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19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19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19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19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19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19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19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19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19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19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0"/>
      <c r="GJ13" s="121">
        <f t="shared" ca="1" si="55"/>
        <v>0</v>
      </c>
      <c r="GK13" s="120"/>
      <c r="GL13" s="133"/>
      <c r="GM13" s="123"/>
      <c r="GN13" s="124">
        <f t="shared" ca="1" si="56"/>
        <v>0</v>
      </c>
    </row>
    <row r="14" spans="1:196" ht="15">
      <c r="A14" s="134" t="s">
        <v>392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4"/>
      <c r="K14" s="64"/>
      <c r="L14" s="64"/>
      <c r="M14" s="64"/>
      <c r="N14" s="143">
        <f>IFERROR(-1+(O14/$O$18),"")</f>
        <v>-0.18549375000000001</v>
      </c>
      <c r="O14" s="278">
        <f t="shared" si="3"/>
        <v>1975.1776562499999</v>
      </c>
      <c r="P14" s="130">
        <f t="shared" si="4"/>
        <v>0</v>
      </c>
      <c r="Q14" s="130">
        <f t="shared" ca="1" si="5"/>
        <v>0</v>
      </c>
      <c r="R14" s="57"/>
      <c r="S14" s="240">
        <f t="shared" si="71"/>
        <v>3900.748</v>
      </c>
      <c r="T14" s="105">
        <f t="shared" si="70"/>
        <v>0</v>
      </c>
      <c r="U14" s="234">
        <v>3900</v>
      </c>
      <c r="V14" s="359">
        <f t="shared" ca="1" si="59"/>
        <v>0</v>
      </c>
      <c r="W14" s="360" t="str">
        <f t="shared" si="60"/>
        <v>MERV - XMEV - GFGC3900FE - 24hs</v>
      </c>
      <c r="X14" s="360" t="str">
        <f t="shared" si="61"/>
        <v>GFGC3900FE</v>
      </c>
      <c r="Y14" s="358">
        <f>IFERROR(VLOOKUP($X14,HomeBroker!$A$2:$F$29,2,0),0)</f>
        <v>0</v>
      </c>
      <c r="Z14" s="358">
        <f>IFERROR(VLOOKUP($X14,HomeBroker!$A$2:$F$29,3,0),0)</f>
        <v>0</v>
      </c>
      <c r="AA14" s="237">
        <f>IFERROR(VLOOKUP($X14,HomeBroker!$A$2:$F$29,6,0),0)</f>
        <v>0.748</v>
      </c>
      <c r="AB14" s="358">
        <f>IFERROR(VLOOKUP($X14,HomeBroker!$A$2:$F$29,4,0),0)</f>
        <v>0</v>
      </c>
      <c r="AC14" s="358">
        <f>IFERROR(VLOOKUP($X14,HomeBroker!$A$2:$F$29,5,0),0)</f>
        <v>0</v>
      </c>
      <c r="AD14" s="361">
        <f>IFERROR(VLOOKUP($X14,HomeBroker!$A$2:$N$29,14,0),0)</f>
        <v>819</v>
      </c>
      <c r="AE14" s="241">
        <f t="shared" si="62"/>
        <v>2206.79</v>
      </c>
      <c r="AF14" s="105">
        <f t="shared" si="63"/>
        <v>0</v>
      </c>
      <c r="AG14" s="234">
        <v>2200</v>
      </c>
      <c r="AH14" s="359">
        <f t="shared" ca="1" si="64"/>
        <v>0</v>
      </c>
      <c r="AI14" s="360" t="str">
        <f t="shared" si="65"/>
        <v>MERV - XMEV - GFGV2200FE - 24hs</v>
      </c>
      <c r="AJ14" s="360" t="str">
        <f t="shared" si="66"/>
        <v>GFGV2200FE</v>
      </c>
      <c r="AK14" s="362">
        <f>IFERROR(VLOOKUP($AJ14,HomeBroker!$A$2:$F$29,2,0),0)</f>
        <v>0</v>
      </c>
      <c r="AL14" s="358">
        <f>IFERROR(VLOOKUP($AJ14,HomeBroker!$A$2:$F$29,3,0),0)</f>
        <v>0</v>
      </c>
      <c r="AM14" s="237">
        <f>IFERROR(VLOOKUP($AJ14,HomeBroker!$A$2:$F$29,6,0),0)</f>
        <v>6.79</v>
      </c>
      <c r="AN14" s="358">
        <f>IFERROR(VLOOKUP($AJ14,HomeBroker!$A$2:$F$29,4,0),0)</f>
        <v>14</v>
      </c>
      <c r="AO14" s="362">
        <f>IFERROR(VLOOKUP($AJ14,HomeBroker!$A$2:$F$29,5,0),0)</f>
        <v>8</v>
      </c>
      <c r="AP14" s="362">
        <f>IFERROR(VLOOKUP($AJ14,HomeBroker!$A$2:$N$29,14,0),0)</f>
        <v>1483</v>
      </c>
      <c r="AQ14" s="57"/>
      <c r="AR14" s="104">
        <f t="shared" si="67"/>
        <v>1468.9580000000001</v>
      </c>
      <c r="AS14" s="104">
        <f t="shared" si="68"/>
        <v>-1468.21</v>
      </c>
      <c r="AT14" s="104">
        <f t="shared" si="69"/>
        <v>1475</v>
      </c>
      <c r="AU14" s="57"/>
      <c r="AV14" s="111"/>
      <c r="AW14" s="131" t="s">
        <v>335</v>
      </c>
      <c r="AX14" s="113"/>
      <c r="AY14" s="135"/>
      <c r="AZ14" s="136"/>
      <c r="BA14" s="284">
        <f t="shared" si="10"/>
        <v>0</v>
      </c>
      <c r="BB14" s="285">
        <f t="shared" si="11"/>
        <v>0</v>
      </c>
      <c r="BC14" s="115" t="s">
        <v>389</v>
      </c>
      <c r="BD14" s="113"/>
      <c r="BE14" s="138"/>
      <c r="BF14" s="116"/>
      <c r="BG14" s="287">
        <f t="shared" si="12"/>
        <v>0</v>
      </c>
      <c r="BH14" s="289">
        <f t="shared" si="13"/>
        <v>0</v>
      </c>
      <c r="BI14" s="117" t="s">
        <v>390</v>
      </c>
      <c r="BJ14" s="113"/>
      <c r="BK14" s="116"/>
      <c r="BL14" s="290">
        <f t="shared" si="14"/>
        <v>0</v>
      </c>
      <c r="BM14" s="291">
        <f t="shared" si="15"/>
        <v>0</v>
      </c>
      <c r="DH14" s="118">
        <f t="shared" si="16"/>
        <v>1975.1776562499999</v>
      </c>
      <c r="DI14" s="119">
        <f t="shared" si="17"/>
        <v>0</v>
      </c>
      <c r="DJ14" s="119">
        <f t="shared" si="18"/>
        <v>0</v>
      </c>
      <c r="DK14" s="119">
        <f t="shared" si="19"/>
        <v>0</v>
      </c>
      <c r="DL14" s="119">
        <f t="shared" si="20"/>
        <v>0</v>
      </c>
      <c r="DM14" s="119">
        <f t="shared" si="21"/>
        <v>0</v>
      </c>
      <c r="DN14" s="119">
        <f t="shared" si="22"/>
        <v>0</v>
      </c>
      <c r="DO14" s="119">
        <f t="shared" si="23"/>
        <v>0</v>
      </c>
      <c r="DP14" s="119">
        <f t="shared" si="24"/>
        <v>0</v>
      </c>
      <c r="DQ14" s="119">
        <f t="shared" si="25"/>
        <v>0</v>
      </c>
      <c r="DR14" s="119">
        <f t="shared" si="26"/>
        <v>0</v>
      </c>
      <c r="DS14" s="119">
        <f t="shared" si="27"/>
        <v>0</v>
      </c>
      <c r="DT14" s="119">
        <f t="shared" si="28"/>
        <v>0</v>
      </c>
      <c r="DU14" s="119">
        <f t="shared" si="29"/>
        <v>0</v>
      </c>
      <c r="DV14" s="119">
        <f t="shared" si="30"/>
        <v>0</v>
      </c>
      <c r="DW14" s="119">
        <f t="shared" si="31"/>
        <v>0</v>
      </c>
      <c r="DX14" s="119">
        <f t="shared" si="32"/>
        <v>0</v>
      </c>
      <c r="DY14" s="119">
        <f t="shared" si="33"/>
        <v>0</v>
      </c>
      <c r="DZ14" s="119">
        <f t="shared" si="34"/>
        <v>0</v>
      </c>
      <c r="EA14" s="119">
        <f t="shared" si="35"/>
        <v>0</v>
      </c>
      <c r="EB14" s="119">
        <f t="shared" si="36"/>
        <v>0</v>
      </c>
      <c r="EC14" s="119">
        <f t="shared" si="37"/>
        <v>0</v>
      </c>
      <c r="ED14" s="119">
        <f t="shared" si="38"/>
        <v>0</v>
      </c>
      <c r="EE14" s="119">
        <f t="shared" si="39"/>
        <v>0</v>
      </c>
      <c r="EF14" s="119">
        <f t="shared" si="40"/>
        <v>0</v>
      </c>
      <c r="EG14" s="119">
        <f t="shared" si="41"/>
        <v>0</v>
      </c>
      <c r="EH14" s="119">
        <f t="shared" si="42"/>
        <v>0</v>
      </c>
      <c r="EI14" s="119">
        <f t="shared" si="43"/>
        <v>0</v>
      </c>
      <c r="EJ14" s="119">
        <f t="shared" si="44"/>
        <v>0</v>
      </c>
      <c r="EK14" s="119">
        <f t="shared" si="45"/>
        <v>0</v>
      </c>
      <c r="EL14" s="119">
        <f t="shared" si="46"/>
        <v>0</v>
      </c>
      <c r="EM14" s="119">
        <f t="shared" si="47"/>
        <v>0</v>
      </c>
      <c r="EN14" s="119">
        <f t="shared" si="48"/>
        <v>0</v>
      </c>
      <c r="EO14" s="119">
        <f t="shared" si="49"/>
        <v>0</v>
      </c>
      <c r="EP14" s="119">
        <f t="shared" si="50"/>
        <v>0</v>
      </c>
      <c r="EQ14" s="119">
        <f t="shared" si="51"/>
        <v>0</v>
      </c>
      <c r="ER14" s="120"/>
      <c r="ES14" s="121">
        <f t="shared" si="52"/>
        <v>0</v>
      </c>
      <c r="ET14" s="120"/>
      <c r="EU14" s="133"/>
      <c r="EV14" s="123"/>
      <c r="EW14" s="124">
        <f t="shared" si="53"/>
        <v>0</v>
      </c>
      <c r="EX14" s="67"/>
      <c r="EY14" s="118">
        <f t="shared" si="54"/>
        <v>1975.1776562499999</v>
      </c>
      <c r="EZ14" s="119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19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19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19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19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19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19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19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19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19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19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19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19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19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19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19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19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19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19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19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19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19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19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19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19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19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19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19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19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19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19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19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19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19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19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0"/>
      <c r="GJ14" s="121">
        <f t="shared" ca="1" si="55"/>
        <v>0</v>
      </c>
      <c r="GK14" s="120"/>
      <c r="GL14" s="133"/>
      <c r="GM14" s="123"/>
      <c r="GN14" s="124">
        <f t="shared" ca="1" si="56"/>
        <v>0</v>
      </c>
    </row>
    <row r="15" spans="1:196" ht="15">
      <c r="A15" s="100" t="s">
        <v>388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4"/>
      <c r="K15" s="64"/>
      <c r="L15" s="64"/>
      <c r="M15" s="64"/>
      <c r="N15" s="143">
        <f t="shared" ref="N15:N17" si="72">IFERROR(-1+(O15/$O$18),"")</f>
        <v>-0.142625</v>
      </c>
      <c r="O15" s="278">
        <f t="shared" si="3"/>
        <v>2079.1343750000001</v>
      </c>
      <c r="P15" s="137">
        <f t="shared" si="4"/>
        <v>0</v>
      </c>
      <c r="Q15" s="137">
        <f t="shared" ca="1" si="5"/>
        <v>0</v>
      </c>
      <c r="R15" s="57"/>
      <c r="S15" s="240" t="str">
        <f t="shared" si="71"/>
        <v/>
      </c>
      <c r="T15" s="105">
        <f t="shared" si="70"/>
        <v>0</v>
      </c>
      <c r="U15" s="234"/>
      <c r="V15" s="359">
        <f t="shared" ca="1" si="59"/>
        <v>0</v>
      </c>
      <c r="W15" s="360" t="str">
        <f t="shared" si="60"/>
        <v/>
      </c>
      <c r="X15" s="360" t="str">
        <f t="shared" si="61"/>
        <v/>
      </c>
      <c r="Y15" s="358">
        <f>IFERROR(VLOOKUP($X15,HomeBroker!$A$2:$F$29,2,0),0)</f>
        <v>0</v>
      </c>
      <c r="Z15" s="358">
        <f>IFERROR(VLOOKUP($X15,HomeBroker!$A$2:$F$29,3,0),0)</f>
        <v>0</v>
      </c>
      <c r="AA15" s="237">
        <f>IFERROR(VLOOKUP($X15,HomeBroker!$A$2:$F$29,6,0),0)</f>
        <v>0</v>
      </c>
      <c r="AB15" s="358">
        <f>IFERROR(VLOOKUP($X15,HomeBroker!$A$2:$F$29,4,0),0)</f>
        <v>0</v>
      </c>
      <c r="AC15" s="358">
        <f>IFERROR(VLOOKUP($X15,HomeBroker!$A$2:$F$29,5,0),0)</f>
        <v>0</v>
      </c>
      <c r="AD15" s="286">
        <f>IFERROR(VLOOKUP($X15,HomeBroker!$A$2:$N$29,14,0),0)</f>
        <v>0</v>
      </c>
      <c r="AE15" s="241" t="str">
        <f t="shared" si="62"/>
        <v/>
      </c>
      <c r="AF15" s="105">
        <f t="shared" si="63"/>
        <v>0</v>
      </c>
      <c r="AG15" s="234"/>
      <c r="AH15" s="359">
        <f t="shared" ca="1" si="64"/>
        <v>0</v>
      </c>
      <c r="AI15" s="360" t="str">
        <f t="shared" si="65"/>
        <v/>
      </c>
      <c r="AJ15" s="360" t="str">
        <f t="shared" si="66"/>
        <v/>
      </c>
      <c r="AK15" s="362">
        <f>IFERROR(VLOOKUP($AJ15,HomeBroker!$A$2:$F$29,2,0),0)</f>
        <v>0</v>
      </c>
      <c r="AL15" s="358">
        <f>IFERROR(VLOOKUP($AJ15,HomeBroker!$A$2:$F$29,3,0),0)</f>
        <v>0</v>
      </c>
      <c r="AM15" s="237">
        <f>IFERROR(VLOOKUP($AJ15,HomeBroker!$A$2:$F$29,6,0),0)</f>
        <v>0</v>
      </c>
      <c r="AN15" s="358">
        <f>IFERROR(VLOOKUP($AJ15,HomeBroker!$A$2:$F$29,4,0),0)</f>
        <v>0</v>
      </c>
      <c r="AO15" s="362">
        <f>IFERROR(VLOOKUP($AJ15,HomeBroker!$A$2:$F$29,5,0),0)</f>
        <v>0</v>
      </c>
      <c r="AP15" s="110">
        <f>IFERROR(VLOOKUP($AJ15,HomeBroker!$A$2:$N$29,14,0),0)</f>
        <v>0</v>
      </c>
      <c r="AQ15" s="57"/>
      <c r="AR15" s="104" t="str">
        <f t="shared" si="67"/>
        <v>-</v>
      </c>
      <c r="AS15" s="104" t="str">
        <f t="shared" si="68"/>
        <v>-</v>
      </c>
      <c r="AT15" s="104" t="str">
        <f t="shared" si="69"/>
        <v>-</v>
      </c>
      <c r="AU15" s="57"/>
      <c r="AV15" s="111"/>
      <c r="AW15" s="131" t="s">
        <v>335</v>
      </c>
      <c r="AX15" s="113"/>
      <c r="AY15" s="135"/>
      <c r="AZ15" s="136"/>
      <c r="BA15" s="284">
        <f t="shared" si="10"/>
        <v>0</v>
      </c>
      <c r="BB15" s="285">
        <f t="shared" si="11"/>
        <v>0</v>
      </c>
      <c r="BC15" s="115" t="s">
        <v>389</v>
      </c>
      <c r="BD15" s="113"/>
      <c r="BE15" s="138"/>
      <c r="BF15" s="116"/>
      <c r="BG15" s="287">
        <f t="shared" si="12"/>
        <v>0</v>
      </c>
      <c r="BH15" s="289">
        <f t="shared" si="13"/>
        <v>0</v>
      </c>
      <c r="BI15" s="117" t="s">
        <v>390</v>
      </c>
      <c r="BJ15" s="113"/>
      <c r="BK15" s="116"/>
      <c r="BL15" s="290">
        <f t="shared" si="14"/>
        <v>0</v>
      </c>
      <c r="BM15" s="291">
        <f t="shared" si="15"/>
        <v>0</v>
      </c>
      <c r="DH15" s="118">
        <f t="shared" si="16"/>
        <v>2079.1343750000001</v>
      </c>
      <c r="DI15" s="119">
        <f t="shared" si="17"/>
        <v>0</v>
      </c>
      <c r="DJ15" s="119">
        <f t="shared" si="18"/>
        <v>0</v>
      </c>
      <c r="DK15" s="119">
        <f t="shared" si="19"/>
        <v>0</v>
      </c>
      <c r="DL15" s="119">
        <f t="shared" si="20"/>
        <v>0</v>
      </c>
      <c r="DM15" s="119">
        <f t="shared" si="21"/>
        <v>0</v>
      </c>
      <c r="DN15" s="119">
        <f t="shared" si="22"/>
        <v>0</v>
      </c>
      <c r="DO15" s="119">
        <f t="shared" si="23"/>
        <v>0</v>
      </c>
      <c r="DP15" s="119">
        <f t="shared" si="24"/>
        <v>0</v>
      </c>
      <c r="DQ15" s="119">
        <f t="shared" si="25"/>
        <v>0</v>
      </c>
      <c r="DR15" s="119">
        <f t="shared" si="26"/>
        <v>0</v>
      </c>
      <c r="DS15" s="119">
        <f t="shared" si="27"/>
        <v>0</v>
      </c>
      <c r="DT15" s="119">
        <f t="shared" si="28"/>
        <v>0</v>
      </c>
      <c r="DU15" s="119">
        <f t="shared" si="29"/>
        <v>0</v>
      </c>
      <c r="DV15" s="119">
        <f t="shared" si="30"/>
        <v>0</v>
      </c>
      <c r="DW15" s="119">
        <f t="shared" si="31"/>
        <v>0</v>
      </c>
      <c r="DX15" s="119">
        <f t="shared" si="32"/>
        <v>0</v>
      </c>
      <c r="DY15" s="119">
        <f t="shared" si="33"/>
        <v>0</v>
      </c>
      <c r="DZ15" s="119">
        <f t="shared" si="34"/>
        <v>0</v>
      </c>
      <c r="EA15" s="119">
        <f t="shared" si="35"/>
        <v>0</v>
      </c>
      <c r="EB15" s="119">
        <f t="shared" si="36"/>
        <v>0</v>
      </c>
      <c r="EC15" s="119">
        <f t="shared" si="37"/>
        <v>0</v>
      </c>
      <c r="ED15" s="119">
        <f t="shared" si="38"/>
        <v>0</v>
      </c>
      <c r="EE15" s="119">
        <f t="shared" si="39"/>
        <v>0</v>
      </c>
      <c r="EF15" s="119">
        <f t="shared" si="40"/>
        <v>0</v>
      </c>
      <c r="EG15" s="119">
        <f t="shared" si="41"/>
        <v>0</v>
      </c>
      <c r="EH15" s="119">
        <f t="shared" si="42"/>
        <v>0</v>
      </c>
      <c r="EI15" s="119">
        <f t="shared" si="43"/>
        <v>0</v>
      </c>
      <c r="EJ15" s="119">
        <f t="shared" si="44"/>
        <v>0</v>
      </c>
      <c r="EK15" s="119">
        <f t="shared" si="45"/>
        <v>0</v>
      </c>
      <c r="EL15" s="119">
        <f t="shared" si="46"/>
        <v>0</v>
      </c>
      <c r="EM15" s="119">
        <f t="shared" si="47"/>
        <v>0</v>
      </c>
      <c r="EN15" s="119">
        <f t="shared" si="48"/>
        <v>0</v>
      </c>
      <c r="EO15" s="119">
        <f t="shared" si="49"/>
        <v>0</v>
      </c>
      <c r="EP15" s="119">
        <f t="shared" si="50"/>
        <v>0</v>
      </c>
      <c r="EQ15" s="119">
        <f t="shared" si="51"/>
        <v>0</v>
      </c>
      <c r="ER15" s="120"/>
      <c r="ES15" s="121">
        <f t="shared" si="52"/>
        <v>0</v>
      </c>
      <c r="ET15" s="120"/>
      <c r="EU15" s="133"/>
      <c r="EV15" s="123"/>
      <c r="EW15" s="124">
        <f t="shared" si="53"/>
        <v>0</v>
      </c>
      <c r="EX15" s="67"/>
      <c r="EY15" s="118">
        <f t="shared" si="54"/>
        <v>2079.1343750000001</v>
      </c>
      <c r="EZ15" s="119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19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19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19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19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19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19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19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19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19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19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19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19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19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19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19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19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19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19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19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19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19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19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19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19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19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19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19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19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19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19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19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19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19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19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0"/>
      <c r="GJ15" s="121">
        <f t="shared" ca="1" si="55"/>
        <v>0</v>
      </c>
      <c r="GK15" s="120"/>
      <c r="GL15" s="133"/>
      <c r="GM15" s="123"/>
      <c r="GN15" s="124">
        <f t="shared" ca="1" si="56"/>
        <v>0</v>
      </c>
    </row>
    <row r="16" spans="1:196" ht="15">
      <c r="A16" s="125" t="s">
        <v>391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6" t="str">
        <f>IFERROR(D15/D16,"")</f>
        <v/>
      </c>
      <c r="K16" s="127" t="str">
        <f>IFERROR(G15/G16,"")</f>
        <v/>
      </c>
      <c r="L16" s="128" t="str">
        <f>IFERROR(K16/J16-1,"")</f>
        <v/>
      </c>
      <c r="M16" s="129">
        <f>I15+I16</f>
        <v>0</v>
      </c>
      <c r="N16" s="143">
        <f t="shared" si="72"/>
        <v>-9.7500000000000031E-2</v>
      </c>
      <c r="O16" s="278">
        <f t="shared" si="3"/>
        <v>2188.5625</v>
      </c>
      <c r="P16" s="130">
        <f t="shared" si="4"/>
        <v>0</v>
      </c>
      <c r="Q16" s="130">
        <f t="shared" ca="1" si="5"/>
        <v>0</v>
      </c>
      <c r="R16" s="57"/>
      <c r="S16" s="240" t="str">
        <f t="shared" si="71"/>
        <v/>
      </c>
      <c r="T16" s="105">
        <f t="shared" si="70"/>
        <v>0</v>
      </c>
      <c r="U16" s="234"/>
      <c r="V16" s="359">
        <f t="shared" ca="1" si="59"/>
        <v>0</v>
      </c>
      <c r="W16" s="360" t="str">
        <f t="shared" si="60"/>
        <v/>
      </c>
      <c r="X16" s="360" t="str">
        <f t="shared" si="61"/>
        <v/>
      </c>
      <c r="Y16" s="358">
        <f>IFERROR(VLOOKUP($X16,HomeBroker!$A$2:$F$29,2,0),0)</f>
        <v>0</v>
      </c>
      <c r="Z16" s="358">
        <f>IFERROR(VLOOKUP($X16,HomeBroker!$A$2:$F$29,3,0),0)</f>
        <v>0</v>
      </c>
      <c r="AA16" s="237">
        <f>IFERROR(VLOOKUP($X16,HomeBroker!$A$2:$F$29,6,0),0)</f>
        <v>0</v>
      </c>
      <c r="AB16" s="358">
        <f>IFERROR(VLOOKUP($X16,HomeBroker!$A$2:$F$29,4,0),0)</f>
        <v>0</v>
      </c>
      <c r="AC16" s="358">
        <f>IFERROR(VLOOKUP($X16,HomeBroker!$A$2:$F$29,5,0),0)</f>
        <v>0</v>
      </c>
      <c r="AD16" s="286">
        <f>IFERROR(VLOOKUP($X16,HomeBroker!$A$2:$N$29,14,0),0)</f>
        <v>0</v>
      </c>
      <c r="AE16" s="241" t="str">
        <f t="shared" si="62"/>
        <v/>
      </c>
      <c r="AF16" s="105">
        <f t="shared" si="63"/>
        <v>0</v>
      </c>
      <c r="AG16" s="234"/>
      <c r="AH16" s="359">
        <f t="shared" ca="1" si="64"/>
        <v>0</v>
      </c>
      <c r="AI16" s="360" t="str">
        <f t="shared" si="65"/>
        <v/>
      </c>
      <c r="AJ16" s="360" t="str">
        <f t="shared" si="66"/>
        <v/>
      </c>
      <c r="AK16" s="362">
        <f>IFERROR(VLOOKUP($AJ16,HomeBroker!$A$2:$F$29,2,0),0)</f>
        <v>0</v>
      </c>
      <c r="AL16" s="358">
        <f>IFERROR(VLOOKUP($AJ16,HomeBroker!$A$2:$F$29,3,0),0)</f>
        <v>0</v>
      </c>
      <c r="AM16" s="237">
        <f>IFERROR(VLOOKUP($AJ16,HomeBroker!$A$2:$F$29,6,0),0)</f>
        <v>0</v>
      </c>
      <c r="AN16" s="358">
        <f>IFERROR(VLOOKUP($AJ16,HomeBroker!$A$2:$F$29,4,0),0)</f>
        <v>0</v>
      </c>
      <c r="AO16" s="362">
        <f>IFERROR(VLOOKUP($AJ16,HomeBroker!$A$2:$F$29,5,0),0)</f>
        <v>0</v>
      </c>
      <c r="AP16" s="110">
        <f>IFERROR(VLOOKUP($AJ16,HomeBroker!$A$2:$N$29,14,0),0)</f>
        <v>0</v>
      </c>
      <c r="AQ16" s="57"/>
      <c r="AR16" s="104" t="str">
        <f t="shared" si="67"/>
        <v>-</v>
      </c>
      <c r="AS16" s="104" t="str">
        <f t="shared" si="68"/>
        <v>-</v>
      </c>
      <c r="AT16" s="104" t="str">
        <f t="shared" si="69"/>
        <v>-</v>
      </c>
      <c r="AU16" s="57"/>
      <c r="AV16" s="111"/>
      <c r="AW16" s="131" t="s">
        <v>335</v>
      </c>
      <c r="AX16" s="113"/>
      <c r="AY16" s="135"/>
      <c r="AZ16" s="136"/>
      <c r="BA16" s="284">
        <f t="shared" si="10"/>
        <v>0</v>
      </c>
      <c r="BB16" s="285">
        <f t="shared" si="11"/>
        <v>0</v>
      </c>
      <c r="BC16" s="115" t="s">
        <v>389</v>
      </c>
      <c r="BD16" s="113"/>
      <c r="BE16" s="138"/>
      <c r="BF16" s="116"/>
      <c r="BG16" s="287">
        <f t="shared" si="12"/>
        <v>0</v>
      </c>
      <c r="BH16" s="289">
        <f t="shared" si="13"/>
        <v>0</v>
      </c>
      <c r="BI16" s="117" t="s">
        <v>390</v>
      </c>
      <c r="BJ16" s="113"/>
      <c r="BK16" s="116"/>
      <c r="BL16" s="290">
        <f t="shared" si="14"/>
        <v>0</v>
      </c>
      <c r="BM16" s="291">
        <f t="shared" si="15"/>
        <v>0</v>
      </c>
      <c r="DH16" s="118">
        <f t="shared" si="16"/>
        <v>2188.5625</v>
      </c>
      <c r="DI16" s="119">
        <f t="shared" si="17"/>
        <v>0</v>
      </c>
      <c r="DJ16" s="119">
        <f t="shared" si="18"/>
        <v>0</v>
      </c>
      <c r="DK16" s="119">
        <f t="shared" si="19"/>
        <v>0</v>
      </c>
      <c r="DL16" s="119">
        <f t="shared" si="20"/>
        <v>0</v>
      </c>
      <c r="DM16" s="119">
        <f t="shared" si="21"/>
        <v>0</v>
      </c>
      <c r="DN16" s="119">
        <f t="shared" si="22"/>
        <v>0</v>
      </c>
      <c r="DO16" s="119">
        <f t="shared" si="23"/>
        <v>0</v>
      </c>
      <c r="DP16" s="119">
        <f t="shared" si="24"/>
        <v>0</v>
      </c>
      <c r="DQ16" s="119">
        <f t="shared" si="25"/>
        <v>0</v>
      </c>
      <c r="DR16" s="119">
        <f t="shared" si="26"/>
        <v>0</v>
      </c>
      <c r="DS16" s="119">
        <f t="shared" si="27"/>
        <v>0</v>
      </c>
      <c r="DT16" s="119">
        <f t="shared" si="28"/>
        <v>0</v>
      </c>
      <c r="DU16" s="119">
        <f t="shared" si="29"/>
        <v>0</v>
      </c>
      <c r="DV16" s="119">
        <f t="shared" si="30"/>
        <v>0</v>
      </c>
      <c r="DW16" s="119">
        <f t="shared" si="31"/>
        <v>0</v>
      </c>
      <c r="DX16" s="119">
        <f t="shared" si="32"/>
        <v>0</v>
      </c>
      <c r="DY16" s="119">
        <f t="shared" si="33"/>
        <v>0</v>
      </c>
      <c r="DZ16" s="119">
        <f t="shared" si="34"/>
        <v>0</v>
      </c>
      <c r="EA16" s="119">
        <f t="shared" si="35"/>
        <v>0</v>
      </c>
      <c r="EB16" s="119">
        <f t="shared" si="36"/>
        <v>0</v>
      </c>
      <c r="EC16" s="119">
        <f t="shared" si="37"/>
        <v>0</v>
      </c>
      <c r="ED16" s="119">
        <f t="shared" si="38"/>
        <v>0</v>
      </c>
      <c r="EE16" s="119">
        <f t="shared" si="39"/>
        <v>0</v>
      </c>
      <c r="EF16" s="119">
        <f t="shared" si="40"/>
        <v>0</v>
      </c>
      <c r="EG16" s="119">
        <f t="shared" si="41"/>
        <v>0</v>
      </c>
      <c r="EH16" s="119">
        <f t="shared" si="42"/>
        <v>0</v>
      </c>
      <c r="EI16" s="119">
        <f t="shared" si="43"/>
        <v>0</v>
      </c>
      <c r="EJ16" s="119">
        <f t="shared" si="44"/>
        <v>0</v>
      </c>
      <c r="EK16" s="119">
        <f t="shared" si="45"/>
        <v>0</v>
      </c>
      <c r="EL16" s="119">
        <f t="shared" si="46"/>
        <v>0</v>
      </c>
      <c r="EM16" s="119">
        <f t="shared" si="47"/>
        <v>0</v>
      </c>
      <c r="EN16" s="119">
        <f t="shared" si="48"/>
        <v>0</v>
      </c>
      <c r="EO16" s="119">
        <f t="shared" si="49"/>
        <v>0</v>
      </c>
      <c r="EP16" s="119">
        <f t="shared" si="50"/>
        <v>0</v>
      </c>
      <c r="EQ16" s="119">
        <f t="shared" si="51"/>
        <v>0</v>
      </c>
      <c r="ER16" s="120"/>
      <c r="ES16" s="121">
        <f t="shared" si="52"/>
        <v>0</v>
      </c>
      <c r="ET16" s="120"/>
      <c r="EU16" s="133"/>
      <c r="EV16" s="123"/>
      <c r="EW16" s="124">
        <f t="shared" si="53"/>
        <v>0</v>
      </c>
      <c r="EX16" s="67"/>
      <c r="EY16" s="118">
        <f t="shared" si="54"/>
        <v>2188.5625</v>
      </c>
      <c r="EZ16" s="119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19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19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19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19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19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19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19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19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19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19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19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19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19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19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19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19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19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19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19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19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19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19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19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19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19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19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19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19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19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19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19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19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19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19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0"/>
      <c r="GJ16" s="121">
        <f t="shared" ca="1" si="55"/>
        <v>0</v>
      </c>
      <c r="GK16" s="120"/>
      <c r="GL16" s="133"/>
      <c r="GM16" s="123"/>
      <c r="GN16" s="124">
        <f t="shared" ca="1" si="56"/>
        <v>0</v>
      </c>
    </row>
    <row r="17" spans="1:196" ht="15.75">
      <c r="A17" s="134" t="s">
        <v>392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4"/>
      <c r="K17" s="64"/>
      <c r="L17" s="64"/>
      <c r="M17" s="64"/>
      <c r="N17" s="143">
        <f t="shared" si="72"/>
        <v>-5.0000000000000044E-2</v>
      </c>
      <c r="O17" s="278">
        <f t="shared" si="3"/>
        <v>2303.75</v>
      </c>
      <c r="P17" s="130">
        <f t="shared" si="4"/>
        <v>0</v>
      </c>
      <c r="Q17" s="130">
        <f t="shared" ca="1" si="5"/>
        <v>0</v>
      </c>
      <c r="R17" s="57"/>
      <c r="S17" s="240" t="str">
        <f t="shared" si="71"/>
        <v/>
      </c>
      <c r="T17" s="105">
        <f t="shared" si="70"/>
        <v>0</v>
      </c>
      <c r="U17" s="234"/>
      <c r="V17" s="359">
        <f t="shared" ca="1" si="59"/>
        <v>0</v>
      </c>
      <c r="W17" s="360" t="str">
        <f t="shared" si="60"/>
        <v/>
      </c>
      <c r="X17" s="360" t="str">
        <f t="shared" si="61"/>
        <v/>
      </c>
      <c r="Y17" s="358">
        <f>IFERROR(VLOOKUP($X17,HomeBroker!$A$2:$F$29,2,0),0)</f>
        <v>0</v>
      </c>
      <c r="Z17" s="358">
        <f>IFERROR(VLOOKUP($X17,HomeBroker!$A$2:$F$29,3,0),0)</f>
        <v>0</v>
      </c>
      <c r="AA17" s="237">
        <f>IFERROR(VLOOKUP($X17,HomeBroker!$A$2:$F$29,6,0),0)</f>
        <v>0</v>
      </c>
      <c r="AB17" s="358">
        <f>IFERROR(VLOOKUP($X17,HomeBroker!$A$2:$F$29,4,0),0)</f>
        <v>0</v>
      </c>
      <c r="AC17" s="358">
        <f>IFERROR(VLOOKUP($X17,HomeBroker!$A$2:$F$29,5,0),0)</f>
        <v>0</v>
      </c>
      <c r="AD17" s="286">
        <f>IFERROR(VLOOKUP($X17,HomeBroker!$A$2:$N$29,14,0),0)</f>
        <v>0</v>
      </c>
      <c r="AE17" s="241" t="str">
        <f t="shared" si="62"/>
        <v/>
      </c>
      <c r="AF17" s="105">
        <f t="shared" si="63"/>
        <v>0</v>
      </c>
      <c r="AG17" s="234"/>
      <c r="AH17" s="359">
        <f t="shared" ca="1" si="64"/>
        <v>0</v>
      </c>
      <c r="AI17" s="360" t="str">
        <f t="shared" si="65"/>
        <v/>
      </c>
      <c r="AJ17" s="360" t="str">
        <f t="shared" si="66"/>
        <v/>
      </c>
      <c r="AK17" s="362">
        <f>IFERROR(VLOOKUP($AJ17,HomeBroker!$A$2:$F$29,2,0),0)</f>
        <v>0</v>
      </c>
      <c r="AL17" s="358">
        <f>IFERROR(VLOOKUP($AJ17,HomeBroker!$A$2:$F$29,3,0),0)</f>
        <v>0</v>
      </c>
      <c r="AM17" s="237">
        <f>IFERROR(VLOOKUP($AJ17,HomeBroker!$A$2:$F$29,6,0),0)</f>
        <v>0</v>
      </c>
      <c r="AN17" s="358">
        <f>IFERROR(VLOOKUP($AJ17,HomeBroker!$A$2:$F$29,4,0),0)</f>
        <v>0</v>
      </c>
      <c r="AO17" s="362">
        <f>IFERROR(VLOOKUP($AJ17,HomeBroker!$A$2:$F$29,5,0),0)</f>
        <v>0</v>
      </c>
      <c r="AP17" s="110">
        <f>IFERROR(VLOOKUP($AJ17,HomeBroker!$A$2:$N$29,14,0),0)</f>
        <v>0</v>
      </c>
      <c r="AQ17" s="57"/>
      <c r="AR17" s="104" t="str">
        <f t="shared" si="67"/>
        <v>-</v>
      </c>
      <c r="AS17" s="104" t="str">
        <f t="shared" si="68"/>
        <v>-</v>
      </c>
      <c r="AT17" s="104" t="str">
        <f t="shared" si="69"/>
        <v>-</v>
      </c>
      <c r="AU17" s="57"/>
      <c r="AV17" s="111"/>
      <c r="AW17" s="131" t="s">
        <v>335</v>
      </c>
      <c r="AX17" s="113"/>
      <c r="AY17" s="135"/>
      <c r="AZ17" s="136"/>
      <c r="BA17" s="284">
        <f t="shared" si="10"/>
        <v>0</v>
      </c>
      <c r="BB17" s="285">
        <f t="shared" si="11"/>
        <v>0</v>
      </c>
      <c r="BC17" s="115" t="s">
        <v>389</v>
      </c>
      <c r="BD17" s="113"/>
      <c r="BE17" s="138"/>
      <c r="BF17" s="116"/>
      <c r="BG17" s="287">
        <f t="shared" si="12"/>
        <v>0</v>
      </c>
      <c r="BH17" s="289">
        <f t="shared" si="13"/>
        <v>0</v>
      </c>
      <c r="BI17" s="117" t="s">
        <v>390</v>
      </c>
      <c r="BJ17" s="113"/>
      <c r="BK17" s="116"/>
      <c r="BL17" s="290">
        <f t="shared" si="14"/>
        <v>0</v>
      </c>
      <c r="BM17" s="291">
        <f t="shared" si="15"/>
        <v>0</v>
      </c>
      <c r="DH17" s="118">
        <f t="shared" si="16"/>
        <v>2303.75</v>
      </c>
      <c r="DI17" s="119">
        <f t="shared" si="17"/>
        <v>0</v>
      </c>
      <c r="DJ17" s="119">
        <f t="shared" si="18"/>
        <v>0</v>
      </c>
      <c r="DK17" s="119">
        <f t="shared" si="19"/>
        <v>0</v>
      </c>
      <c r="DL17" s="119">
        <f t="shared" si="20"/>
        <v>0</v>
      </c>
      <c r="DM17" s="119">
        <f t="shared" si="21"/>
        <v>0</v>
      </c>
      <c r="DN17" s="119">
        <f t="shared" si="22"/>
        <v>0</v>
      </c>
      <c r="DO17" s="119">
        <f t="shared" si="23"/>
        <v>0</v>
      </c>
      <c r="DP17" s="119">
        <f t="shared" si="24"/>
        <v>0</v>
      </c>
      <c r="DQ17" s="119">
        <f t="shared" si="25"/>
        <v>0</v>
      </c>
      <c r="DR17" s="119">
        <f t="shared" si="26"/>
        <v>0</v>
      </c>
      <c r="DS17" s="119">
        <f t="shared" si="27"/>
        <v>0</v>
      </c>
      <c r="DT17" s="119">
        <f t="shared" si="28"/>
        <v>0</v>
      </c>
      <c r="DU17" s="119">
        <f t="shared" si="29"/>
        <v>0</v>
      </c>
      <c r="DV17" s="119">
        <f t="shared" si="30"/>
        <v>0</v>
      </c>
      <c r="DW17" s="119">
        <f t="shared" si="31"/>
        <v>0</v>
      </c>
      <c r="DX17" s="119">
        <f t="shared" si="32"/>
        <v>0</v>
      </c>
      <c r="DY17" s="119">
        <f t="shared" si="33"/>
        <v>0</v>
      </c>
      <c r="DZ17" s="119">
        <f t="shared" si="34"/>
        <v>0</v>
      </c>
      <c r="EA17" s="119">
        <f t="shared" si="35"/>
        <v>0</v>
      </c>
      <c r="EB17" s="119">
        <f t="shared" si="36"/>
        <v>0</v>
      </c>
      <c r="EC17" s="119">
        <f t="shared" si="37"/>
        <v>0</v>
      </c>
      <c r="ED17" s="119">
        <f t="shared" si="38"/>
        <v>0</v>
      </c>
      <c r="EE17" s="119">
        <f t="shared" si="39"/>
        <v>0</v>
      </c>
      <c r="EF17" s="119">
        <f t="shared" si="40"/>
        <v>0</v>
      </c>
      <c r="EG17" s="119">
        <f t="shared" si="41"/>
        <v>0</v>
      </c>
      <c r="EH17" s="119">
        <f t="shared" si="42"/>
        <v>0</v>
      </c>
      <c r="EI17" s="119">
        <f t="shared" si="43"/>
        <v>0</v>
      </c>
      <c r="EJ17" s="119">
        <f t="shared" si="44"/>
        <v>0</v>
      </c>
      <c r="EK17" s="119">
        <f t="shared" si="45"/>
        <v>0</v>
      </c>
      <c r="EL17" s="119">
        <f t="shared" si="46"/>
        <v>0</v>
      </c>
      <c r="EM17" s="119">
        <f t="shared" si="47"/>
        <v>0</v>
      </c>
      <c r="EN17" s="119">
        <f t="shared" si="48"/>
        <v>0</v>
      </c>
      <c r="EO17" s="119">
        <f t="shared" si="49"/>
        <v>0</v>
      </c>
      <c r="EP17" s="119">
        <f t="shared" si="50"/>
        <v>0</v>
      </c>
      <c r="EQ17" s="119">
        <f t="shared" si="51"/>
        <v>0</v>
      </c>
      <c r="ER17" s="120"/>
      <c r="ES17" s="121">
        <f t="shared" si="52"/>
        <v>0</v>
      </c>
      <c r="ET17" s="120"/>
      <c r="EU17" s="133"/>
      <c r="EV17" s="123"/>
      <c r="EW17" s="124">
        <f t="shared" si="53"/>
        <v>0</v>
      </c>
      <c r="EX17" s="67"/>
      <c r="EY17" s="118">
        <f t="shared" si="54"/>
        <v>2303.75</v>
      </c>
      <c r="EZ17" s="119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19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19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19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19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19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19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19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19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19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19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19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19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19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19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19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19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19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19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19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19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19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19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19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19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19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19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19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19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19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19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19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19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19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19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0"/>
      <c r="GJ17" s="121">
        <f t="shared" ca="1" si="55"/>
        <v>0</v>
      </c>
      <c r="GK17" s="120"/>
      <c r="GL17" s="133"/>
      <c r="GM17" s="123"/>
      <c r="GN17" s="124">
        <f t="shared" ca="1" si="56"/>
        <v>0</v>
      </c>
    </row>
    <row r="18" spans="1:196" ht="15">
      <c r="A18" s="100" t="s">
        <v>388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4"/>
      <c r="K18" s="64"/>
      <c r="L18" s="64"/>
      <c r="M18" s="64"/>
      <c r="N18" s="145">
        <v>0</v>
      </c>
      <c r="O18" s="279">
        <f>IF($Q$45&lt;&gt;"",$Q$45,$B$76)</f>
        <v>2425</v>
      </c>
      <c r="P18" s="137">
        <f t="shared" si="4"/>
        <v>0</v>
      </c>
      <c r="Q18" s="137">
        <f t="shared" ca="1" si="5"/>
        <v>0</v>
      </c>
      <c r="R18" s="57"/>
      <c r="S18" s="240" t="str">
        <f t="shared" si="71"/>
        <v/>
      </c>
      <c r="T18" s="105">
        <f t="shared" ref="T18:T42" si="73">SUMIFS(AX:AX,AY:AY,U18)</f>
        <v>0</v>
      </c>
      <c r="U18" s="234"/>
      <c r="V18" s="359">
        <f t="shared" ca="1" si="59"/>
        <v>0</v>
      </c>
      <c r="W18" s="360" t="str">
        <f t="shared" si="60"/>
        <v/>
      </c>
      <c r="X18" s="360" t="str">
        <f t="shared" si="61"/>
        <v/>
      </c>
      <c r="Y18" s="358">
        <f>IFERROR(VLOOKUP($X18,HomeBroker!$A$2:$F$29,2,0),0)</f>
        <v>0</v>
      </c>
      <c r="Z18" s="358">
        <f>IFERROR(VLOOKUP($X18,HomeBroker!$A$2:$F$29,3,0),0)</f>
        <v>0</v>
      </c>
      <c r="AA18" s="237">
        <f>IFERROR(VLOOKUP($X18,HomeBroker!$A$2:$F$29,6,0),0)</f>
        <v>0</v>
      </c>
      <c r="AB18" s="358">
        <f>IFERROR(VLOOKUP($X18,HomeBroker!$A$2:$F$29,4,0),0)</f>
        <v>0</v>
      </c>
      <c r="AC18" s="358">
        <f>IFERROR(VLOOKUP($X18,HomeBroker!$A$2:$F$29,5,0),0)</f>
        <v>0</v>
      </c>
      <c r="AD18" s="286">
        <f>IFERROR(VLOOKUP($X18,HomeBroker!$A$2:$N$29,14,0),0)</f>
        <v>0</v>
      </c>
      <c r="AE18" s="241" t="str">
        <f t="shared" si="62"/>
        <v/>
      </c>
      <c r="AF18" s="105">
        <f t="shared" ref="AF18:AF42" si="74">SUMIFS(BD:BD,BE:BE,AG18)</f>
        <v>0</v>
      </c>
      <c r="AG18" s="234"/>
      <c r="AH18" s="359">
        <f t="shared" ca="1" si="64"/>
        <v>0</v>
      </c>
      <c r="AI18" s="360" t="str">
        <f t="shared" si="65"/>
        <v/>
      </c>
      <c r="AJ18" s="360" t="str">
        <f t="shared" si="66"/>
        <v/>
      </c>
      <c r="AK18" s="362">
        <f>IFERROR(VLOOKUP($AJ18,HomeBroker!$A$2:$F$29,2,0),0)</f>
        <v>0</v>
      </c>
      <c r="AL18" s="358">
        <f>IFERROR(VLOOKUP($AJ18,HomeBroker!$A$2:$F$29,3,0),0)</f>
        <v>0</v>
      </c>
      <c r="AM18" s="237">
        <f>IFERROR(VLOOKUP($AJ18,HomeBroker!$A$2:$F$29,6,0),0)</f>
        <v>0</v>
      </c>
      <c r="AN18" s="358">
        <f>IFERROR(VLOOKUP($AJ18,HomeBroker!$A$2:$F$29,4,0),0)</f>
        <v>0</v>
      </c>
      <c r="AO18" s="362">
        <f>IFERROR(VLOOKUP($AJ18,HomeBroker!$A$2:$F$29,5,0),0)</f>
        <v>0</v>
      </c>
      <c r="AP18" s="110">
        <f>IFERROR(VLOOKUP($AJ18,HomeBroker!$A$2:$N$29,14,0),0)</f>
        <v>0</v>
      </c>
      <c r="AQ18" s="57"/>
      <c r="AR18" s="104" t="str">
        <f t="shared" si="67"/>
        <v>-</v>
      </c>
      <c r="AS18" s="104" t="str">
        <f t="shared" si="68"/>
        <v>-</v>
      </c>
      <c r="AT18" s="104" t="str">
        <f t="shared" si="69"/>
        <v>-</v>
      </c>
      <c r="AU18" s="57"/>
      <c r="AV18" s="111"/>
      <c r="AW18" s="131" t="s">
        <v>335</v>
      </c>
      <c r="AX18" s="113"/>
      <c r="AY18" s="135"/>
      <c r="AZ18" s="136"/>
      <c r="BA18" s="284">
        <f t="shared" si="10"/>
        <v>0</v>
      </c>
      <c r="BB18" s="285">
        <f t="shared" si="11"/>
        <v>0</v>
      </c>
      <c r="BC18" s="115" t="s">
        <v>389</v>
      </c>
      <c r="BD18" s="113"/>
      <c r="BE18" s="138"/>
      <c r="BF18" s="116"/>
      <c r="BG18" s="287">
        <f t="shared" si="12"/>
        <v>0</v>
      </c>
      <c r="BH18" s="289">
        <f t="shared" si="13"/>
        <v>0</v>
      </c>
      <c r="BI18" s="117" t="s">
        <v>390</v>
      </c>
      <c r="BJ18" s="113"/>
      <c r="BK18" s="116"/>
      <c r="BL18" s="290">
        <f t="shared" si="14"/>
        <v>0</v>
      </c>
      <c r="BM18" s="291">
        <f t="shared" si="15"/>
        <v>0</v>
      </c>
      <c r="DH18" s="118">
        <f t="shared" si="16"/>
        <v>2425</v>
      </c>
      <c r="DI18" s="119">
        <f t="shared" si="17"/>
        <v>0</v>
      </c>
      <c r="DJ18" s="119">
        <f t="shared" si="18"/>
        <v>0</v>
      </c>
      <c r="DK18" s="119">
        <f t="shared" si="19"/>
        <v>0</v>
      </c>
      <c r="DL18" s="119">
        <f t="shared" si="20"/>
        <v>0</v>
      </c>
      <c r="DM18" s="119">
        <f t="shared" si="21"/>
        <v>0</v>
      </c>
      <c r="DN18" s="119">
        <f t="shared" si="22"/>
        <v>0</v>
      </c>
      <c r="DO18" s="119">
        <f t="shared" si="23"/>
        <v>0</v>
      </c>
      <c r="DP18" s="119">
        <f t="shared" si="24"/>
        <v>0</v>
      </c>
      <c r="DQ18" s="119">
        <f t="shared" si="25"/>
        <v>0</v>
      </c>
      <c r="DR18" s="119">
        <f t="shared" si="26"/>
        <v>0</v>
      </c>
      <c r="DS18" s="119">
        <f t="shared" si="27"/>
        <v>0</v>
      </c>
      <c r="DT18" s="119">
        <f t="shared" si="28"/>
        <v>0</v>
      </c>
      <c r="DU18" s="119">
        <f t="shared" si="29"/>
        <v>0</v>
      </c>
      <c r="DV18" s="119">
        <f t="shared" si="30"/>
        <v>0</v>
      </c>
      <c r="DW18" s="119">
        <f t="shared" si="31"/>
        <v>0</v>
      </c>
      <c r="DX18" s="119">
        <f t="shared" si="32"/>
        <v>0</v>
      </c>
      <c r="DY18" s="119">
        <f t="shared" si="33"/>
        <v>0</v>
      </c>
      <c r="DZ18" s="119">
        <f t="shared" si="34"/>
        <v>0</v>
      </c>
      <c r="EA18" s="119">
        <f t="shared" si="35"/>
        <v>0</v>
      </c>
      <c r="EB18" s="119">
        <f t="shared" si="36"/>
        <v>0</v>
      </c>
      <c r="EC18" s="119">
        <f t="shared" si="37"/>
        <v>0</v>
      </c>
      <c r="ED18" s="119">
        <f t="shared" si="38"/>
        <v>0</v>
      </c>
      <c r="EE18" s="119">
        <f t="shared" si="39"/>
        <v>0</v>
      </c>
      <c r="EF18" s="119">
        <f t="shared" si="40"/>
        <v>0</v>
      </c>
      <c r="EG18" s="119">
        <f t="shared" si="41"/>
        <v>0</v>
      </c>
      <c r="EH18" s="119">
        <f t="shared" si="42"/>
        <v>0</v>
      </c>
      <c r="EI18" s="119">
        <f t="shared" si="43"/>
        <v>0</v>
      </c>
      <c r="EJ18" s="119">
        <f t="shared" si="44"/>
        <v>0</v>
      </c>
      <c r="EK18" s="119">
        <f t="shared" si="45"/>
        <v>0</v>
      </c>
      <c r="EL18" s="119">
        <f t="shared" si="46"/>
        <v>0</v>
      </c>
      <c r="EM18" s="119">
        <f t="shared" si="47"/>
        <v>0</v>
      </c>
      <c r="EN18" s="119">
        <f t="shared" si="48"/>
        <v>0</v>
      </c>
      <c r="EO18" s="119">
        <f t="shared" si="49"/>
        <v>0</v>
      </c>
      <c r="EP18" s="119">
        <f t="shared" si="50"/>
        <v>0</v>
      </c>
      <c r="EQ18" s="119">
        <f t="shared" si="51"/>
        <v>0</v>
      </c>
      <c r="ER18" s="120"/>
      <c r="ES18" s="121">
        <f t="shared" si="52"/>
        <v>0</v>
      </c>
      <c r="ET18" s="120"/>
      <c r="EU18" s="133"/>
      <c r="EV18" s="123"/>
      <c r="EW18" s="146">
        <f t="shared" si="53"/>
        <v>0</v>
      </c>
      <c r="EX18" s="67"/>
      <c r="EY18" s="118">
        <f t="shared" si="54"/>
        <v>2425</v>
      </c>
      <c r="EZ18" s="119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19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19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19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19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19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19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19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19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19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19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19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19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19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19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19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19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19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19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19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19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19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19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19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19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19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19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19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19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19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19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19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19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19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19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0"/>
      <c r="GJ18" s="121">
        <f t="shared" ca="1" si="55"/>
        <v>0</v>
      </c>
      <c r="GK18" s="120"/>
      <c r="GL18" s="133"/>
      <c r="GM18" s="123"/>
      <c r="GN18" s="124">
        <f t="shared" ca="1" si="56"/>
        <v>0</v>
      </c>
    </row>
    <row r="19" spans="1:196" ht="15">
      <c r="A19" s="125" t="s">
        <v>391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6" t="str">
        <f>IFERROR(D18/D19,"")</f>
        <v/>
      </c>
      <c r="K19" s="127" t="str">
        <f>IFERROR(G18/G19,"")</f>
        <v/>
      </c>
      <c r="L19" s="128" t="str">
        <f>IFERROR(K19/J19-1,"")</f>
        <v/>
      </c>
      <c r="M19" s="129">
        <f>I18+I19</f>
        <v>0</v>
      </c>
      <c r="N19" s="142">
        <f>IFERROR(+O19/$O$18-1,"")</f>
        <v>5.0000000000000044E-2</v>
      </c>
      <c r="O19" s="278">
        <f t="shared" ref="O19:O34" si="75">+O18*(1+$Q$42)</f>
        <v>2546.25</v>
      </c>
      <c r="P19" s="130">
        <f t="shared" si="4"/>
        <v>0</v>
      </c>
      <c r="Q19" s="130">
        <f t="shared" ca="1" si="5"/>
        <v>0</v>
      </c>
      <c r="R19" s="57"/>
      <c r="S19" s="240" t="str">
        <f t="shared" si="71"/>
        <v/>
      </c>
      <c r="T19" s="105">
        <f t="shared" si="73"/>
        <v>0</v>
      </c>
      <c r="U19" s="234"/>
      <c r="V19" s="359">
        <f t="shared" ca="1" si="59"/>
        <v>0</v>
      </c>
      <c r="W19" s="360" t="str">
        <f t="shared" si="60"/>
        <v/>
      </c>
      <c r="X19" s="360" t="str">
        <f t="shared" si="61"/>
        <v/>
      </c>
      <c r="Y19" s="358">
        <f>IFERROR(VLOOKUP($X19,HomeBroker!$A$2:$F$29,2,0),0)</f>
        <v>0</v>
      </c>
      <c r="Z19" s="358">
        <f>IFERROR(VLOOKUP($X19,HomeBroker!$A$2:$F$29,3,0),0)</f>
        <v>0</v>
      </c>
      <c r="AA19" s="237">
        <f>IFERROR(VLOOKUP($X19,HomeBroker!$A$2:$F$29,6,0),0)</f>
        <v>0</v>
      </c>
      <c r="AB19" s="358">
        <f>IFERROR(VLOOKUP($X19,HomeBroker!$A$2:$F$29,4,0),0)</f>
        <v>0</v>
      </c>
      <c r="AC19" s="358">
        <f>IFERROR(VLOOKUP($X19,HomeBroker!$A$2:$F$29,5,0),0)</f>
        <v>0</v>
      </c>
      <c r="AD19" s="286">
        <f>IFERROR(VLOOKUP($X19,HomeBroker!$A$2:$N$29,14,0),0)</f>
        <v>0</v>
      </c>
      <c r="AE19" s="241" t="str">
        <f t="shared" si="62"/>
        <v/>
      </c>
      <c r="AF19" s="105">
        <f t="shared" si="74"/>
        <v>0</v>
      </c>
      <c r="AG19" s="234"/>
      <c r="AH19" s="359">
        <f t="shared" ca="1" si="64"/>
        <v>0</v>
      </c>
      <c r="AI19" s="360" t="str">
        <f t="shared" si="65"/>
        <v/>
      </c>
      <c r="AJ19" s="360" t="str">
        <f t="shared" si="66"/>
        <v/>
      </c>
      <c r="AK19" s="362">
        <f>IFERROR(VLOOKUP($AJ19,HomeBroker!$A$2:$F$29,2,0),0)</f>
        <v>0</v>
      </c>
      <c r="AL19" s="358">
        <f>IFERROR(VLOOKUP($AJ19,HomeBroker!$A$2:$F$29,3,0),0)</f>
        <v>0</v>
      </c>
      <c r="AM19" s="237">
        <f>IFERROR(VLOOKUP($AJ19,HomeBroker!$A$2:$F$29,6,0),0)</f>
        <v>0</v>
      </c>
      <c r="AN19" s="358">
        <f>IFERROR(VLOOKUP($AJ19,HomeBroker!$A$2:$F$29,4,0),0)</f>
        <v>0</v>
      </c>
      <c r="AO19" s="362">
        <f>IFERROR(VLOOKUP($AJ19,HomeBroker!$A$2:$F$29,5,0),0)</f>
        <v>0</v>
      </c>
      <c r="AP19" s="110">
        <f>IFERROR(VLOOKUP($AJ19,HomeBroker!$A$2:$N$29,14,0),0)</f>
        <v>0</v>
      </c>
      <c r="AQ19" s="57"/>
      <c r="AR19" s="104" t="str">
        <f t="shared" si="67"/>
        <v>-</v>
      </c>
      <c r="AS19" s="104" t="str">
        <f t="shared" si="68"/>
        <v>-</v>
      </c>
      <c r="AT19" s="104" t="str">
        <f t="shared" si="69"/>
        <v>-</v>
      </c>
      <c r="AU19" s="57"/>
      <c r="AV19" s="111"/>
      <c r="AW19" s="131" t="s">
        <v>335</v>
      </c>
      <c r="AX19" s="113"/>
      <c r="AY19" s="135"/>
      <c r="AZ19" s="136"/>
      <c r="BA19" s="284">
        <f t="shared" si="10"/>
        <v>0</v>
      </c>
      <c r="BB19" s="285">
        <f t="shared" si="11"/>
        <v>0</v>
      </c>
      <c r="BC19" s="115" t="s">
        <v>389</v>
      </c>
      <c r="BD19" s="113"/>
      <c r="BE19" s="138"/>
      <c r="BF19" s="116"/>
      <c r="BG19" s="287">
        <f t="shared" si="12"/>
        <v>0</v>
      </c>
      <c r="BH19" s="289">
        <f t="shared" si="13"/>
        <v>0</v>
      </c>
      <c r="BI19" s="117" t="s">
        <v>390</v>
      </c>
      <c r="BJ19" s="113"/>
      <c r="BK19" s="116"/>
      <c r="BL19" s="290">
        <f t="shared" si="14"/>
        <v>0</v>
      </c>
      <c r="BM19" s="291">
        <f t="shared" si="15"/>
        <v>0</v>
      </c>
      <c r="DH19" s="118">
        <f t="shared" si="16"/>
        <v>2546.25</v>
      </c>
      <c r="DI19" s="119">
        <f t="shared" si="17"/>
        <v>0</v>
      </c>
      <c r="DJ19" s="119">
        <f t="shared" si="18"/>
        <v>0</v>
      </c>
      <c r="DK19" s="119">
        <f t="shared" si="19"/>
        <v>0</v>
      </c>
      <c r="DL19" s="119">
        <f t="shared" si="20"/>
        <v>0</v>
      </c>
      <c r="DM19" s="119">
        <f t="shared" si="21"/>
        <v>0</v>
      </c>
      <c r="DN19" s="119">
        <f t="shared" si="22"/>
        <v>0</v>
      </c>
      <c r="DO19" s="119">
        <f t="shared" si="23"/>
        <v>0</v>
      </c>
      <c r="DP19" s="119">
        <f t="shared" si="24"/>
        <v>0</v>
      </c>
      <c r="DQ19" s="119">
        <f t="shared" si="25"/>
        <v>0</v>
      </c>
      <c r="DR19" s="119">
        <f t="shared" si="26"/>
        <v>0</v>
      </c>
      <c r="DS19" s="119">
        <f t="shared" si="27"/>
        <v>0</v>
      </c>
      <c r="DT19" s="119">
        <f t="shared" si="28"/>
        <v>0</v>
      </c>
      <c r="DU19" s="119">
        <f t="shared" si="29"/>
        <v>0</v>
      </c>
      <c r="DV19" s="119">
        <f t="shared" si="30"/>
        <v>0</v>
      </c>
      <c r="DW19" s="119">
        <f t="shared" si="31"/>
        <v>0</v>
      </c>
      <c r="DX19" s="119">
        <f t="shared" si="32"/>
        <v>0</v>
      </c>
      <c r="DY19" s="119">
        <f t="shared" si="33"/>
        <v>0</v>
      </c>
      <c r="DZ19" s="119">
        <f t="shared" si="34"/>
        <v>0</v>
      </c>
      <c r="EA19" s="119">
        <f t="shared" si="35"/>
        <v>0</v>
      </c>
      <c r="EB19" s="119">
        <f t="shared" si="36"/>
        <v>0</v>
      </c>
      <c r="EC19" s="119">
        <f t="shared" si="37"/>
        <v>0</v>
      </c>
      <c r="ED19" s="119">
        <f t="shared" si="38"/>
        <v>0</v>
      </c>
      <c r="EE19" s="119">
        <f t="shared" si="39"/>
        <v>0</v>
      </c>
      <c r="EF19" s="119">
        <f t="shared" si="40"/>
        <v>0</v>
      </c>
      <c r="EG19" s="119">
        <f t="shared" si="41"/>
        <v>0</v>
      </c>
      <c r="EH19" s="119">
        <f t="shared" si="42"/>
        <v>0</v>
      </c>
      <c r="EI19" s="119">
        <f t="shared" si="43"/>
        <v>0</v>
      </c>
      <c r="EJ19" s="119">
        <f t="shared" si="44"/>
        <v>0</v>
      </c>
      <c r="EK19" s="119">
        <f t="shared" si="45"/>
        <v>0</v>
      </c>
      <c r="EL19" s="119">
        <f t="shared" si="46"/>
        <v>0</v>
      </c>
      <c r="EM19" s="119">
        <f t="shared" si="47"/>
        <v>0</v>
      </c>
      <c r="EN19" s="119">
        <f t="shared" si="48"/>
        <v>0</v>
      </c>
      <c r="EO19" s="119">
        <f t="shared" si="49"/>
        <v>0</v>
      </c>
      <c r="EP19" s="119">
        <f t="shared" si="50"/>
        <v>0</v>
      </c>
      <c r="EQ19" s="119">
        <f t="shared" si="51"/>
        <v>0</v>
      </c>
      <c r="ER19" s="120"/>
      <c r="ES19" s="121">
        <f t="shared" si="52"/>
        <v>0</v>
      </c>
      <c r="ET19" s="120"/>
      <c r="EU19" s="133"/>
      <c r="EV19" s="123"/>
      <c r="EW19" s="124">
        <f t="shared" si="53"/>
        <v>0</v>
      </c>
      <c r="EX19" s="67"/>
      <c r="EY19" s="118">
        <f t="shared" si="54"/>
        <v>2546.25</v>
      </c>
      <c r="EZ19" s="119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19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19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19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19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19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19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19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19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19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19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19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19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19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19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19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19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19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19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19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19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19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19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19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19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19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19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19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19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19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19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19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19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19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19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0"/>
      <c r="GJ19" s="121">
        <f t="shared" ca="1" si="55"/>
        <v>0</v>
      </c>
      <c r="GK19" s="120"/>
      <c r="GL19" s="133"/>
      <c r="GM19" s="123"/>
      <c r="GN19" s="124">
        <f t="shared" ca="1" si="56"/>
        <v>0</v>
      </c>
    </row>
    <row r="20" spans="1:196" ht="15">
      <c r="A20" s="134" t="s">
        <v>392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4"/>
      <c r="K20" s="64"/>
      <c r="L20" s="64"/>
      <c r="M20" s="64"/>
      <c r="N20" s="143">
        <f t="shared" ref="N20:N23" si="76">IFERROR(+O20/$O$18-1,"")</f>
        <v>0.10250000000000004</v>
      </c>
      <c r="O20" s="278">
        <f t="shared" si="75"/>
        <v>2673.5625</v>
      </c>
      <c r="P20" s="130">
        <f t="shared" si="4"/>
        <v>0</v>
      </c>
      <c r="Q20" s="130">
        <f t="shared" ca="1" si="5"/>
        <v>0</v>
      </c>
      <c r="R20" s="57"/>
      <c r="S20" s="240" t="str">
        <f t="shared" si="71"/>
        <v/>
      </c>
      <c r="T20" s="105">
        <f t="shared" si="73"/>
        <v>0</v>
      </c>
      <c r="U20" s="234"/>
      <c r="V20" s="359">
        <f t="shared" ca="1" si="59"/>
        <v>0</v>
      </c>
      <c r="W20" s="360" t="str">
        <f t="shared" si="60"/>
        <v/>
      </c>
      <c r="X20" s="360" t="str">
        <f t="shared" si="61"/>
        <v/>
      </c>
      <c r="Y20" s="358">
        <f>IFERROR(VLOOKUP($X20,HomeBroker!$A$2:$F$29,2,0),0)</f>
        <v>0</v>
      </c>
      <c r="Z20" s="358">
        <f>IFERROR(VLOOKUP($X20,HomeBroker!$A$2:$F$29,3,0),0)</f>
        <v>0</v>
      </c>
      <c r="AA20" s="237">
        <f>IFERROR(VLOOKUP($X20,HomeBroker!$A$2:$F$29,6,0),0)</f>
        <v>0</v>
      </c>
      <c r="AB20" s="358">
        <f>IFERROR(VLOOKUP($X20,HomeBroker!$A$2:$F$29,4,0),0)</f>
        <v>0</v>
      </c>
      <c r="AC20" s="358">
        <f>IFERROR(VLOOKUP($X20,HomeBroker!$A$2:$F$29,5,0),0)</f>
        <v>0</v>
      </c>
      <c r="AD20" s="286">
        <f>IFERROR(VLOOKUP($X20,HomeBroker!$A$2:$N$29,14,0),0)</f>
        <v>0</v>
      </c>
      <c r="AE20" s="241" t="str">
        <f t="shared" si="62"/>
        <v/>
      </c>
      <c r="AF20" s="105">
        <f t="shared" si="74"/>
        <v>0</v>
      </c>
      <c r="AG20" s="234"/>
      <c r="AH20" s="359">
        <f t="shared" ca="1" si="64"/>
        <v>0</v>
      </c>
      <c r="AI20" s="360" t="str">
        <f t="shared" si="65"/>
        <v/>
      </c>
      <c r="AJ20" s="360" t="str">
        <f t="shared" si="66"/>
        <v/>
      </c>
      <c r="AK20" s="362">
        <f>IFERROR(VLOOKUP($AJ20,HomeBroker!$A$2:$F$29,2,0),0)</f>
        <v>0</v>
      </c>
      <c r="AL20" s="358">
        <f>IFERROR(VLOOKUP($AJ20,HomeBroker!$A$2:$F$29,3,0),0)</f>
        <v>0</v>
      </c>
      <c r="AM20" s="237">
        <f>IFERROR(VLOOKUP($AJ20,HomeBroker!$A$2:$F$29,6,0),0)</f>
        <v>0</v>
      </c>
      <c r="AN20" s="358">
        <f>IFERROR(VLOOKUP($AJ20,HomeBroker!$A$2:$F$29,4,0),0)</f>
        <v>0</v>
      </c>
      <c r="AO20" s="362">
        <f>IFERROR(VLOOKUP($AJ20,HomeBroker!$A$2:$F$29,5,0),0)</f>
        <v>0</v>
      </c>
      <c r="AP20" s="110">
        <f>IFERROR(VLOOKUP($AJ20,HomeBroker!$A$2:$N$29,14,0),0)</f>
        <v>0</v>
      </c>
      <c r="AQ20" s="57"/>
      <c r="AR20" s="104" t="str">
        <f t="shared" si="67"/>
        <v>-</v>
      </c>
      <c r="AS20" s="104" t="str">
        <f t="shared" si="68"/>
        <v>-</v>
      </c>
      <c r="AT20" s="104" t="str">
        <f t="shared" si="69"/>
        <v>-</v>
      </c>
      <c r="AU20" s="57"/>
      <c r="AV20" s="111"/>
      <c r="AW20" s="131" t="s">
        <v>335</v>
      </c>
      <c r="AX20" s="113"/>
      <c r="AY20" s="135"/>
      <c r="AZ20" s="136"/>
      <c r="BA20" s="284">
        <f t="shared" si="10"/>
        <v>0</v>
      </c>
      <c r="BB20" s="285">
        <f t="shared" si="11"/>
        <v>0</v>
      </c>
      <c r="BC20" s="115" t="s">
        <v>389</v>
      </c>
      <c r="BD20" s="113"/>
      <c r="BE20" s="138"/>
      <c r="BF20" s="116"/>
      <c r="BG20" s="287">
        <f t="shared" si="12"/>
        <v>0</v>
      </c>
      <c r="BH20" s="289">
        <f t="shared" si="13"/>
        <v>0</v>
      </c>
      <c r="BI20" s="117" t="s">
        <v>390</v>
      </c>
      <c r="BJ20" s="113"/>
      <c r="BK20" s="116"/>
      <c r="BL20" s="290">
        <f t="shared" si="14"/>
        <v>0</v>
      </c>
      <c r="BM20" s="291">
        <f t="shared" si="15"/>
        <v>0</v>
      </c>
      <c r="DH20" s="118">
        <f t="shared" si="16"/>
        <v>2673.5625</v>
      </c>
      <c r="DI20" s="119">
        <f t="shared" si="17"/>
        <v>0</v>
      </c>
      <c r="DJ20" s="119">
        <f t="shared" si="18"/>
        <v>0</v>
      </c>
      <c r="DK20" s="119">
        <f t="shared" si="19"/>
        <v>0</v>
      </c>
      <c r="DL20" s="119">
        <f t="shared" si="20"/>
        <v>0</v>
      </c>
      <c r="DM20" s="119">
        <f t="shared" si="21"/>
        <v>0</v>
      </c>
      <c r="DN20" s="119">
        <f t="shared" si="22"/>
        <v>0</v>
      </c>
      <c r="DO20" s="119">
        <f t="shared" si="23"/>
        <v>0</v>
      </c>
      <c r="DP20" s="119">
        <f t="shared" si="24"/>
        <v>0</v>
      </c>
      <c r="DQ20" s="119">
        <f t="shared" si="25"/>
        <v>0</v>
      </c>
      <c r="DR20" s="119">
        <f t="shared" si="26"/>
        <v>0</v>
      </c>
      <c r="DS20" s="119">
        <f t="shared" si="27"/>
        <v>0</v>
      </c>
      <c r="DT20" s="119">
        <f t="shared" si="28"/>
        <v>0</v>
      </c>
      <c r="DU20" s="119">
        <f t="shared" si="29"/>
        <v>0</v>
      </c>
      <c r="DV20" s="119">
        <f t="shared" si="30"/>
        <v>0</v>
      </c>
      <c r="DW20" s="119">
        <f t="shared" si="31"/>
        <v>0</v>
      </c>
      <c r="DX20" s="119">
        <f t="shared" si="32"/>
        <v>0</v>
      </c>
      <c r="DY20" s="119">
        <f t="shared" si="33"/>
        <v>0</v>
      </c>
      <c r="DZ20" s="119">
        <f t="shared" si="34"/>
        <v>0</v>
      </c>
      <c r="EA20" s="119">
        <f t="shared" si="35"/>
        <v>0</v>
      </c>
      <c r="EB20" s="119">
        <f t="shared" si="36"/>
        <v>0</v>
      </c>
      <c r="EC20" s="119">
        <f t="shared" si="37"/>
        <v>0</v>
      </c>
      <c r="ED20" s="119">
        <f t="shared" si="38"/>
        <v>0</v>
      </c>
      <c r="EE20" s="119">
        <f t="shared" si="39"/>
        <v>0</v>
      </c>
      <c r="EF20" s="119">
        <f t="shared" si="40"/>
        <v>0</v>
      </c>
      <c r="EG20" s="119">
        <f t="shared" si="41"/>
        <v>0</v>
      </c>
      <c r="EH20" s="119">
        <f t="shared" si="42"/>
        <v>0</v>
      </c>
      <c r="EI20" s="119">
        <f t="shared" si="43"/>
        <v>0</v>
      </c>
      <c r="EJ20" s="119">
        <f t="shared" si="44"/>
        <v>0</v>
      </c>
      <c r="EK20" s="119">
        <f t="shared" si="45"/>
        <v>0</v>
      </c>
      <c r="EL20" s="119">
        <f t="shared" si="46"/>
        <v>0</v>
      </c>
      <c r="EM20" s="119">
        <f t="shared" si="47"/>
        <v>0</v>
      </c>
      <c r="EN20" s="119">
        <f t="shared" si="48"/>
        <v>0</v>
      </c>
      <c r="EO20" s="119">
        <f t="shared" si="49"/>
        <v>0</v>
      </c>
      <c r="EP20" s="119">
        <f t="shared" si="50"/>
        <v>0</v>
      </c>
      <c r="EQ20" s="119">
        <f t="shared" si="51"/>
        <v>0</v>
      </c>
      <c r="ER20" s="120"/>
      <c r="ES20" s="121">
        <f t="shared" si="52"/>
        <v>0</v>
      </c>
      <c r="ET20" s="120"/>
      <c r="EU20" s="133"/>
      <c r="EV20" s="123"/>
      <c r="EW20" s="124">
        <f t="shared" si="53"/>
        <v>0</v>
      </c>
      <c r="EX20" s="67"/>
      <c r="EY20" s="118">
        <f t="shared" si="54"/>
        <v>2673.5625</v>
      </c>
      <c r="EZ20" s="119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19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19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19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19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19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19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19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19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19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19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19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19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19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19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19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19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19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19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19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19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19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19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19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19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19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19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19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19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19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19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19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19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19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19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0"/>
      <c r="GJ20" s="121">
        <f t="shared" ca="1" si="55"/>
        <v>0</v>
      </c>
      <c r="GK20" s="120"/>
      <c r="GL20" s="133"/>
      <c r="GM20" s="123"/>
      <c r="GN20" s="124">
        <f t="shared" ca="1" si="56"/>
        <v>0</v>
      </c>
    </row>
    <row r="21" spans="1:196" ht="15">
      <c r="A21" s="100" t="s">
        <v>388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4"/>
      <c r="K21" s="64"/>
      <c r="L21" s="64"/>
      <c r="M21" s="64"/>
      <c r="N21" s="143">
        <f t="shared" si="76"/>
        <v>0.1576249999999999</v>
      </c>
      <c r="O21" s="278">
        <f t="shared" si="75"/>
        <v>2807.2406249999999</v>
      </c>
      <c r="P21" s="137">
        <f t="shared" si="4"/>
        <v>0</v>
      </c>
      <c r="Q21" s="137">
        <f t="shared" ca="1" si="5"/>
        <v>0</v>
      </c>
      <c r="R21" s="57"/>
      <c r="S21" s="240" t="str">
        <f t="shared" si="71"/>
        <v/>
      </c>
      <c r="T21" s="105">
        <f t="shared" si="73"/>
        <v>0</v>
      </c>
      <c r="U21" s="234"/>
      <c r="V21" s="359">
        <f t="shared" ca="1" si="59"/>
        <v>0</v>
      </c>
      <c r="W21" s="360" t="str">
        <f t="shared" si="60"/>
        <v/>
      </c>
      <c r="X21" s="360" t="str">
        <f t="shared" si="61"/>
        <v/>
      </c>
      <c r="Y21" s="358">
        <f>IFERROR(VLOOKUP($X21,HomeBroker!$A$2:$F$29,2,0),0)</f>
        <v>0</v>
      </c>
      <c r="Z21" s="358">
        <f>IFERROR(VLOOKUP($X21,HomeBroker!$A$2:$F$29,3,0),0)</f>
        <v>0</v>
      </c>
      <c r="AA21" s="237">
        <f>IFERROR(VLOOKUP($X21,HomeBroker!$A$2:$F$29,6,0),0)</f>
        <v>0</v>
      </c>
      <c r="AB21" s="358">
        <f>IFERROR(VLOOKUP($X21,HomeBroker!$A$2:$F$29,4,0),0)</f>
        <v>0</v>
      </c>
      <c r="AC21" s="358">
        <f>IFERROR(VLOOKUP($X21,HomeBroker!$A$2:$F$29,5,0),0)</f>
        <v>0</v>
      </c>
      <c r="AD21" s="286">
        <f>IFERROR(VLOOKUP($X21,HomeBroker!$A$2:$N$29,14,0),0)</f>
        <v>0</v>
      </c>
      <c r="AE21" s="241" t="str">
        <f t="shared" si="62"/>
        <v/>
      </c>
      <c r="AF21" s="105">
        <f t="shared" si="74"/>
        <v>0</v>
      </c>
      <c r="AG21" s="234"/>
      <c r="AH21" s="359">
        <f t="shared" ca="1" si="64"/>
        <v>0</v>
      </c>
      <c r="AI21" s="360" t="str">
        <f t="shared" si="65"/>
        <v/>
      </c>
      <c r="AJ21" s="360" t="str">
        <f t="shared" si="66"/>
        <v/>
      </c>
      <c r="AK21" s="362">
        <f>IFERROR(VLOOKUP($AJ21,HomeBroker!$A$2:$F$29,2,0),0)</f>
        <v>0</v>
      </c>
      <c r="AL21" s="358">
        <f>IFERROR(VLOOKUP($AJ21,HomeBroker!$A$2:$F$29,3,0),0)</f>
        <v>0</v>
      </c>
      <c r="AM21" s="237">
        <f>IFERROR(VLOOKUP($AJ21,HomeBroker!$A$2:$F$29,6,0),0)</f>
        <v>0</v>
      </c>
      <c r="AN21" s="358">
        <f>IFERROR(VLOOKUP($AJ21,HomeBroker!$A$2:$F$29,4,0),0)</f>
        <v>0</v>
      </c>
      <c r="AO21" s="362">
        <f>IFERROR(VLOOKUP($AJ21,HomeBroker!$A$2:$F$29,5,0),0)</f>
        <v>0</v>
      </c>
      <c r="AP21" s="110">
        <f>IFERROR(VLOOKUP($AJ21,HomeBroker!$A$2:$N$29,14,0),0)</f>
        <v>0</v>
      </c>
      <c r="AQ21" s="57"/>
      <c r="AR21" s="104" t="str">
        <f t="shared" si="67"/>
        <v>-</v>
      </c>
      <c r="AS21" s="104" t="str">
        <f t="shared" si="68"/>
        <v>-</v>
      </c>
      <c r="AT21" s="104" t="str">
        <f t="shared" si="69"/>
        <v>-</v>
      </c>
      <c r="AU21" s="57"/>
      <c r="AV21" s="111"/>
      <c r="AW21" s="131" t="s">
        <v>335</v>
      </c>
      <c r="AX21" s="113"/>
      <c r="AY21" s="135"/>
      <c r="AZ21" s="136"/>
      <c r="BA21" s="284">
        <f t="shared" si="10"/>
        <v>0</v>
      </c>
      <c r="BB21" s="285">
        <f t="shared" si="11"/>
        <v>0</v>
      </c>
      <c r="BC21" s="115" t="s">
        <v>389</v>
      </c>
      <c r="BD21" s="113"/>
      <c r="BE21" s="138"/>
      <c r="BF21" s="116"/>
      <c r="BG21" s="287">
        <f t="shared" si="12"/>
        <v>0</v>
      </c>
      <c r="BH21" s="289">
        <f t="shared" si="13"/>
        <v>0</v>
      </c>
      <c r="BI21" s="117" t="s">
        <v>390</v>
      </c>
      <c r="BJ21" s="113"/>
      <c r="BK21" s="116"/>
      <c r="BL21" s="290">
        <f t="shared" si="14"/>
        <v>0</v>
      </c>
      <c r="BM21" s="291">
        <f t="shared" si="15"/>
        <v>0</v>
      </c>
      <c r="DH21" s="118">
        <f t="shared" si="16"/>
        <v>2807.2406249999999</v>
      </c>
      <c r="DI21" s="119">
        <f t="shared" si="17"/>
        <v>0</v>
      </c>
      <c r="DJ21" s="119">
        <f t="shared" si="18"/>
        <v>0</v>
      </c>
      <c r="DK21" s="119">
        <f t="shared" si="19"/>
        <v>0</v>
      </c>
      <c r="DL21" s="119">
        <f t="shared" si="20"/>
        <v>0</v>
      </c>
      <c r="DM21" s="119">
        <f t="shared" si="21"/>
        <v>0</v>
      </c>
      <c r="DN21" s="119">
        <f t="shared" si="22"/>
        <v>0</v>
      </c>
      <c r="DO21" s="119">
        <f t="shared" si="23"/>
        <v>0</v>
      </c>
      <c r="DP21" s="119">
        <f t="shared" si="24"/>
        <v>0</v>
      </c>
      <c r="DQ21" s="119">
        <f t="shared" si="25"/>
        <v>0</v>
      </c>
      <c r="DR21" s="119">
        <f t="shared" si="26"/>
        <v>0</v>
      </c>
      <c r="DS21" s="119">
        <f t="shared" si="27"/>
        <v>0</v>
      </c>
      <c r="DT21" s="119">
        <f t="shared" si="28"/>
        <v>0</v>
      </c>
      <c r="DU21" s="119">
        <f t="shared" si="29"/>
        <v>0</v>
      </c>
      <c r="DV21" s="119">
        <f t="shared" si="30"/>
        <v>0</v>
      </c>
      <c r="DW21" s="119">
        <f t="shared" si="31"/>
        <v>0</v>
      </c>
      <c r="DX21" s="119">
        <f t="shared" si="32"/>
        <v>0</v>
      </c>
      <c r="DY21" s="119">
        <f t="shared" si="33"/>
        <v>0</v>
      </c>
      <c r="DZ21" s="119">
        <f t="shared" si="34"/>
        <v>0</v>
      </c>
      <c r="EA21" s="119">
        <f t="shared" si="35"/>
        <v>0</v>
      </c>
      <c r="EB21" s="119">
        <f t="shared" si="36"/>
        <v>0</v>
      </c>
      <c r="EC21" s="119">
        <f t="shared" si="37"/>
        <v>0</v>
      </c>
      <c r="ED21" s="119">
        <f t="shared" si="38"/>
        <v>0</v>
      </c>
      <c r="EE21" s="119">
        <f t="shared" si="39"/>
        <v>0</v>
      </c>
      <c r="EF21" s="119">
        <f t="shared" si="40"/>
        <v>0</v>
      </c>
      <c r="EG21" s="119">
        <f t="shared" si="41"/>
        <v>0</v>
      </c>
      <c r="EH21" s="119">
        <f t="shared" si="42"/>
        <v>0</v>
      </c>
      <c r="EI21" s="119">
        <f t="shared" si="43"/>
        <v>0</v>
      </c>
      <c r="EJ21" s="119">
        <f t="shared" si="44"/>
        <v>0</v>
      </c>
      <c r="EK21" s="119">
        <f t="shared" si="45"/>
        <v>0</v>
      </c>
      <c r="EL21" s="119">
        <f t="shared" si="46"/>
        <v>0</v>
      </c>
      <c r="EM21" s="119">
        <f t="shared" si="47"/>
        <v>0</v>
      </c>
      <c r="EN21" s="119">
        <f t="shared" si="48"/>
        <v>0</v>
      </c>
      <c r="EO21" s="119">
        <f t="shared" si="49"/>
        <v>0</v>
      </c>
      <c r="EP21" s="119">
        <f t="shared" si="50"/>
        <v>0</v>
      </c>
      <c r="EQ21" s="119">
        <f t="shared" si="51"/>
        <v>0</v>
      </c>
      <c r="ER21" s="120"/>
      <c r="ES21" s="121">
        <f t="shared" si="52"/>
        <v>0</v>
      </c>
      <c r="ET21" s="120"/>
      <c r="EU21" s="133"/>
      <c r="EV21" s="123"/>
      <c r="EW21" s="124">
        <f t="shared" si="53"/>
        <v>0</v>
      </c>
      <c r="EX21" s="67"/>
      <c r="EY21" s="118">
        <f t="shared" si="54"/>
        <v>2807.2406249999999</v>
      </c>
      <c r="EZ21" s="119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19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19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19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19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19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19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19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19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19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19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19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19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19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19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19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19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19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19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19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19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19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19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19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19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19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19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19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19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19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19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19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19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19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19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0"/>
      <c r="GJ21" s="121">
        <f t="shared" ca="1" si="55"/>
        <v>0</v>
      </c>
      <c r="GK21" s="120"/>
      <c r="GL21" s="133"/>
      <c r="GM21" s="123"/>
      <c r="GN21" s="124">
        <f t="shared" ca="1" si="56"/>
        <v>0</v>
      </c>
    </row>
    <row r="22" spans="1:196" ht="15">
      <c r="A22" s="125" t="s">
        <v>391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6" t="str">
        <f>IFERROR(D21/D22,"")</f>
        <v/>
      </c>
      <c r="K22" s="127" t="str">
        <f>IFERROR(G21/G22,"")</f>
        <v/>
      </c>
      <c r="L22" s="128" t="str">
        <f>IFERROR(K22/J22-1,"")</f>
        <v/>
      </c>
      <c r="M22" s="129">
        <f>I21+I22</f>
        <v>0</v>
      </c>
      <c r="N22" s="143">
        <f t="shared" si="76"/>
        <v>0.21550625000000001</v>
      </c>
      <c r="O22" s="278">
        <f t="shared" si="75"/>
        <v>2947.6026562500001</v>
      </c>
      <c r="P22" s="130">
        <f t="shared" si="4"/>
        <v>0</v>
      </c>
      <c r="Q22" s="130">
        <f t="shared" ca="1" si="5"/>
        <v>0</v>
      </c>
      <c r="R22" s="57"/>
      <c r="S22" s="240" t="str">
        <f t="shared" si="71"/>
        <v/>
      </c>
      <c r="T22" s="105">
        <f t="shared" si="73"/>
        <v>0</v>
      </c>
      <c r="U22" s="234"/>
      <c r="V22" s="359">
        <f t="shared" ca="1" si="59"/>
        <v>0</v>
      </c>
      <c r="W22" s="360" t="str">
        <f t="shared" si="60"/>
        <v/>
      </c>
      <c r="X22" s="360" t="str">
        <f t="shared" si="61"/>
        <v/>
      </c>
      <c r="Y22" s="358">
        <f>IFERROR(VLOOKUP($X22,HomeBroker!$A$2:$F$29,2,0),0)</f>
        <v>0</v>
      </c>
      <c r="Z22" s="358">
        <f>IFERROR(VLOOKUP($X22,HomeBroker!$A$2:$F$29,3,0),0)</f>
        <v>0</v>
      </c>
      <c r="AA22" s="237">
        <f>IFERROR(VLOOKUP($X22,HomeBroker!$A$2:$F$29,6,0),0)</f>
        <v>0</v>
      </c>
      <c r="AB22" s="358">
        <f>IFERROR(VLOOKUP($X22,HomeBroker!$A$2:$F$29,4,0),0)</f>
        <v>0</v>
      </c>
      <c r="AC22" s="358">
        <f>IFERROR(VLOOKUP($X22,HomeBroker!$A$2:$F$29,5,0),0)</f>
        <v>0</v>
      </c>
      <c r="AD22" s="286">
        <f>IFERROR(VLOOKUP($X22,HomeBroker!$A$2:$N$29,14,0),0)</f>
        <v>0</v>
      </c>
      <c r="AE22" s="241" t="str">
        <f t="shared" si="62"/>
        <v/>
      </c>
      <c r="AF22" s="105">
        <f t="shared" si="74"/>
        <v>0</v>
      </c>
      <c r="AG22" s="234"/>
      <c r="AH22" s="359">
        <f t="shared" ca="1" si="64"/>
        <v>0</v>
      </c>
      <c r="AI22" s="360" t="str">
        <f t="shared" si="65"/>
        <v/>
      </c>
      <c r="AJ22" s="360" t="str">
        <f t="shared" si="66"/>
        <v/>
      </c>
      <c r="AK22" s="362">
        <f>IFERROR(VLOOKUP($AJ22,HomeBroker!$A$2:$F$29,2,0),0)</f>
        <v>0</v>
      </c>
      <c r="AL22" s="358">
        <f>IFERROR(VLOOKUP($AJ22,HomeBroker!$A$2:$F$29,3,0),0)</f>
        <v>0</v>
      </c>
      <c r="AM22" s="237">
        <f>IFERROR(VLOOKUP($AJ22,HomeBroker!$A$2:$F$29,6,0),0)</f>
        <v>0</v>
      </c>
      <c r="AN22" s="358">
        <f>IFERROR(VLOOKUP($AJ22,HomeBroker!$A$2:$F$29,4,0),0)</f>
        <v>0</v>
      </c>
      <c r="AO22" s="362">
        <f>IFERROR(VLOOKUP($AJ22,HomeBroker!$A$2:$F$29,5,0),0)</f>
        <v>0</v>
      </c>
      <c r="AP22" s="110">
        <f>IFERROR(VLOOKUP($AJ22,HomeBroker!$A$2:$N$29,14,0),0)</f>
        <v>0</v>
      </c>
      <c r="AQ22" s="57"/>
      <c r="AR22" s="104" t="str">
        <f t="shared" si="67"/>
        <v>-</v>
      </c>
      <c r="AS22" s="104" t="str">
        <f t="shared" si="68"/>
        <v>-</v>
      </c>
      <c r="AT22" s="104" t="str">
        <f t="shared" si="69"/>
        <v>-</v>
      </c>
      <c r="AU22" s="57"/>
      <c r="AV22" s="111"/>
      <c r="AW22" s="131" t="s">
        <v>335</v>
      </c>
      <c r="AX22" s="113"/>
      <c r="AY22" s="135"/>
      <c r="AZ22" s="136"/>
      <c r="BA22" s="284">
        <f t="shared" si="10"/>
        <v>0</v>
      </c>
      <c r="BB22" s="285">
        <f t="shared" si="11"/>
        <v>0</v>
      </c>
      <c r="BC22" s="115" t="s">
        <v>389</v>
      </c>
      <c r="BD22" s="113"/>
      <c r="BE22" s="138"/>
      <c r="BF22" s="116"/>
      <c r="BG22" s="287">
        <f t="shared" si="12"/>
        <v>0</v>
      </c>
      <c r="BH22" s="289">
        <f t="shared" si="13"/>
        <v>0</v>
      </c>
      <c r="BI22" s="117" t="s">
        <v>390</v>
      </c>
      <c r="BJ22" s="113"/>
      <c r="BK22" s="116"/>
      <c r="BL22" s="290">
        <f t="shared" si="14"/>
        <v>0</v>
      </c>
      <c r="BM22" s="291">
        <f t="shared" si="15"/>
        <v>0</v>
      </c>
      <c r="DH22" s="118">
        <f t="shared" si="16"/>
        <v>2947.6026562500001</v>
      </c>
      <c r="DI22" s="119">
        <f t="shared" si="17"/>
        <v>0</v>
      </c>
      <c r="DJ22" s="119">
        <f t="shared" si="18"/>
        <v>0</v>
      </c>
      <c r="DK22" s="119">
        <f t="shared" si="19"/>
        <v>0</v>
      </c>
      <c r="DL22" s="119">
        <f t="shared" si="20"/>
        <v>0</v>
      </c>
      <c r="DM22" s="119">
        <f t="shared" si="21"/>
        <v>0</v>
      </c>
      <c r="DN22" s="119">
        <f t="shared" si="22"/>
        <v>0</v>
      </c>
      <c r="DO22" s="119">
        <f t="shared" si="23"/>
        <v>0</v>
      </c>
      <c r="DP22" s="119">
        <f t="shared" si="24"/>
        <v>0</v>
      </c>
      <c r="DQ22" s="119">
        <f t="shared" si="25"/>
        <v>0</v>
      </c>
      <c r="DR22" s="119">
        <f t="shared" si="26"/>
        <v>0</v>
      </c>
      <c r="DS22" s="119">
        <f t="shared" si="27"/>
        <v>0</v>
      </c>
      <c r="DT22" s="119">
        <f t="shared" si="28"/>
        <v>0</v>
      </c>
      <c r="DU22" s="119">
        <f t="shared" si="29"/>
        <v>0</v>
      </c>
      <c r="DV22" s="119">
        <f t="shared" si="30"/>
        <v>0</v>
      </c>
      <c r="DW22" s="119">
        <f t="shared" si="31"/>
        <v>0</v>
      </c>
      <c r="DX22" s="119">
        <f t="shared" si="32"/>
        <v>0</v>
      </c>
      <c r="DY22" s="119">
        <f t="shared" si="33"/>
        <v>0</v>
      </c>
      <c r="DZ22" s="119">
        <f t="shared" si="34"/>
        <v>0</v>
      </c>
      <c r="EA22" s="119">
        <f t="shared" si="35"/>
        <v>0</v>
      </c>
      <c r="EB22" s="119">
        <f t="shared" si="36"/>
        <v>0</v>
      </c>
      <c r="EC22" s="119">
        <f t="shared" si="37"/>
        <v>0</v>
      </c>
      <c r="ED22" s="119">
        <f t="shared" si="38"/>
        <v>0</v>
      </c>
      <c r="EE22" s="119">
        <f t="shared" si="39"/>
        <v>0</v>
      </c>
      <c r="EF22" s="119">
        <f t="shared" si="40"/>
        <v>0</v>
      </c>
      <c r="EG22" s="119">
        <f t="shared" si="41"/>
        <v>0</v>
      </c>
      <c r="EH22" s="119">
        <f t="shared" si="42"/>
        <v>0</v>
      </c>
      <c r="EI22" s="119">
        <f t="shared" si="43"/>
        <v>0</v>
      </c>
      <c r="EJ22" s="119">
        <f t="shared" si="44"/>
        <v>0</v>
      </c>
      <c r="EK22" s="119">
        <f t="shared" si="45"/>
        <v>0</v>
      </c>
      <c r="EL22" s="119">
        <f t="shared" si="46"/>
        <v>0</v>
      </c>
      <c r="EM22" s="119">
        <f t="shared" si="47"/>
        <v>0</v>
      </c>
      <c r="EN22" s="119">
        <f t="shared" si="48"/>
        <v>0</v>
      </c>
      <c r="EO22" s="119">
        <f t="shared" si="49"/>
        <v>0</v>
      </c>
      <c r="EP22" s="119">
        <f t="shared" si="50"/>
        <v>0</v>
      </c>
      <c r="EQ22" s="119">
        <f t="shared" si="51"/>
        <v>0</v>
      </c>
      <c r="ER22" s="120"/>
      <c r="ES22" s="121">
        <f t="shared" si="52"/>
        <v>0</v>
      </c>
      <c r="ET22" s="120"/>
      <c r="EU22" s="133"/>
      <c r="EV22" s="123"/>
      <c r="EW22" s="124">
        <f t="shared" si="53"/>
        <v>0</v>
      </c>
      <c r="EX22" s="67"/>
      <c r="EY22" s="118">
        <f t="shared" si="54"/>
        <v>2947.6026562500001</v>
      </c>
      <c r="EZ22" s="119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19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19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19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19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19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19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19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19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19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19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19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19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19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19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19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19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19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19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19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19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19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19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19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19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19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19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19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19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19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19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19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19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19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19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0"/>
      <c r="GJ22" s="121">
        <f t="shared" ca="1" si="55"/>
        <v>0</v>
      </c>
      <c r="GK22" s="120"/>
      <c r="GL22" s="133"/>
      <c r="GM22" s="123"/>
      <c r="GN22" s="124">
        <f t="shared" ca="1" si="56"/>
        <v>0</v>
      </c>
    </row>
    <row r="23" spans="1:196" ht="15">
      <c r="A23" s="134" t="s">
        <v>392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4"/>
      <c r="K23" s="64"/>
      <c r="L23" s="64"/>
      <c r="M23" s="64"/>
      <c r="N23" s="143">
        <f t="shared" si="76"/>
        <v>0.27628156250000013</v>
      </c>
      <c r="O23" s="278">
        <f t="shared" si="75"/>
        <v>3094.9827890625002</v>
      </c>
      <c r="P23" s="130">
        <f t="shared" si="4"/>
        <v>0</v>
      </c>
      <c r="Q23" s="130">
        <f t="shared" ca="1" si="5"/>
        <v>0</v>
      </c>
      <c r="R23" s="57"/>
      <c r="S23" s="240" t="str">
        <f t="shared" si="71"/>
        <v/>
      </c>
      <c r="T23" s="105">
        <f t="shared" si="73"/>
        <v>0</v>
      </c>
      <c r="U23" s="234"/>
      <c r="V23" s="359">
        <f t="shared" ca="1" si="59"/>
        <v>0</v>
      </c>
      <c r="W23" s="360" t="str">
        <f t="shared" si="60"/>
        <v/>
      </c>
      <c r="X23" s="360" t="str">
        <f t="shared" si="61"/>
        <v/>
      </c>
      <c r="Y23" s="358">
        <f>IFERROR(VLOOKUP($X23,HomeBroker!$A$2:$F$29,2,0),0)</f>
        <v>0</v>
      </c>
      <c r="Z23" s="358">
        <f>IFERROR(VLOOKUP($X23,HomeBroker!$A$2:$F$29,3,0),0)</f>
        <v>0</v>
      </c>
      <c r="AA23" s="237">
        <f>IFERROR(VLOOKUP($X23,HomeBroker!$A$2:$F$29,6,0),0)</f>
        <v>0</v>
      </c>
      <c r="AB23" s="358">
        <f>IFERROR(VLOOKUP($X23,HomeBroker!$A$2:$F$29,4,0),0)</f>
        <v>0</v>
      </c>
      <c r="AC23" s="358">
        <f>IFERROR(VLOOKUP($X23,HomeBroker!$A$2:$F$29,5,0),0)</f>
        <v>0</v>
      </c>
      <c r="AD23" s="286">
        <f>IFERROR(VLOOKUP($X23,HomeBroker!$A$2:$N$29,14,0),0)</f>
        <v>0</v>
      </c>
      <c r="AE23" s="241" t="str">
        <f t="shared" si="62"/>
        <v/>
      </c>
      <c r="AF23" s="105">
        <f t="shared" si="74"/>
        <v>0</v>
      </c>
      <c r="AG23" s="234"/>
      <c r="AH23" s="359">
        <f t="shared" ca="1" si="64"/>
        <v>0</v>
      </c>
      <c r="AI23" s="360" t="str">
        <f t="shared" si="65"/>
        <v/>
      </c>
      <c r="AJ23" s="360" t="str">
        <f t="shared" si="66"/>
        <v/>
      </c>
      <c r="AK23" s="362">
        <f>IFERROR(VLOOKUP($AJ23,HomeBroker!$A$2:$F$29,2,0),0)</f>
        <v>0</v>
      </c>
      <c r="AL23" s="358">
        <f>IFERROR(VLOOKUP($AJ23,HomeBroker!$A$2:$F$29,3,0),0)</f>
        <v>0</v>
      </c>
      <c r="AM23" s="237">
        <f>IFERROR(VLOOKUP($AJ23,HomeBroker!$A$2:$F$29,6,0),0)</f>
        <v>0</v>
      </c>
      <c r="AN23" s="358">
        <f>IFERROR(VLOOKUP($AJ23,HomeBroker!$A$2:$F$29,4,0),0)</f>
        <v>0</v>
      </c>
      <c r="AO23" s="362">
        <f>IFERROR(VLOOKUP($AJ23,HomeBroker!$A$2:$F$29,5,0),0)</f>
        <v>0</v>
      </c>
      <c r="AP23" s="110">
        <f>IFERROR(VLOOKUP($AJ23,HomeBroker!$A$2:$N$29,14,0),0)</f>
        <v>0</v>
      </c>
      <c r="AQ23" s="57"/>
      <c r="AR23" s="104" t="str">
        <f t="shared" si="67"/>
        <v>-</v>
      </c>
      <c r="AS23" s="104" t="str">
        <f t="shared" si="68"/>
        <v>-</v>
      </c>
      <c r="AT23" s="104" t="str">
        <f t="shared" si="69"/>
        <v>-</v>
      </c>
      <c r="AU23" s="57"/>
      <c r="AV23" s="111"/>
      <c r="AW23" s="131" t="s">
        <v>335</v>
      </c>
      <c r="AX23" s="113"/>
      <c r="AY23" s="135"/>
      <c r="AZ23" s="136"/>
      <c r="BA23" s="284">
        <f t="shared" si="10"/>
        <v>0</v>
      </c>
      <c r="BB23" s="285">
        <f t="shared" si="11"/>
        <v>0</v>
      </c>
      <c r="BC23" s="115" t="s">
        <v>389</v>
      </c>
      <c r="BD23" s="113"/>
      <c r="BE23" s="138"/>
      <c r="BF23" s="116"/>
      <c r="BG23" s="287">
        <f t="shared" si="12"/>
        <v>0</v>
      </c>
      <c r="BH23" s="289">
        <f t="shared" si="13"/>
        <v>0</v>
      </c>
      <c r="BI23" s="117" t="s">
        <v>390</v>
      </c>
      <c r="BJ23" s="113"/>
      <c r="BK23" s="116"/>
      <c r="BL23" s="290">
        <f t="shared" si="14"/>
        <v>0</v>
      </c>
      <c r="BM23" s="291">
        <f t="shared" si="15"/>
        <v>0</v>
      </c>
      <c r="DH23" s="118">
        <f t="shared" si="16"/>
        <v>3094.9827890625002</v>
      </c>
      <c r="DI23" s="119">
        <f t="shared" si="17"/>
        <v>0</v>
      </c>
      <c r="DJ23" s="119">
        <f t="shared" si="18"/>
        <v>0</v>
      </c>
      <c r="DK23" s="119">
        <f t="shared" si="19"/>
        <v>0</v>
      </c>
      <c r="DL23" s="119">
        <f t="shared" si="20"/>
        <v>0</v>
      </c>
      <c r="DM23" s="119">
        <f t="shared" si="21"/>
        <v>0</v>
      </c>
      <c r="DN23" s="119">
        <f t="shared" si="22"/>
        <v>0</v>
      </c>
      <c r="DO23" s="119">
        <f t="shared" si="23"/>
        <v>0</v>
      </c>
      <c r="DP23" s="119">
        <f t="shared" si="24"/>
        <v>0</v>
      </c>
      <c r="DQ23" s="119">
        <f t="shared" si="25"/>
        <v>0</v>
      </c>
      <c r="DR23" s="119">
        <f t="shared" si="26"/>
        <v>0</v>
      </c>
      <c r="DS23" s="119">
        <f t="shared" si="27"/>
        <v>0</v>
      </c>
      <c r="DT23" s="119">
        <f t="shared" si="28"/>
        <v>0</v>
      </c>
      <c r="DU23" s="119">
        <f t="shared" si="29"/>
        <v>0</v>
      </c>
      <c r="DV23" s="119">
        <f t="shared" si="30"/>
        <v>0</v>
      </c>
      <c r="DW23" s="119">
        <f t="shared" si="31"/>
        <v>0</v>
      </c>
      <c r="DX23" s="119">
        <f t="shared" si="32"/>
        <v>0</v>
      </c>
      <c r="DY23" s="119">
        <f t="shared" si="33"/>
        <v>0</v>
      </c>
      <c r="DZ23" s="119">
        <f t="shared" si="34"/>
        <v>0</v>
      </c>
      <c r="EA23" s="119">
        <f t="shared" si="35"/>
        <v>0</v>
      </c>
      <c r="EB23" s="119">
        <f t="shared" si="36"/>
        <v>0</v>
      </c>
      <c r="EC23" s="119">
        <f t="shared" si="37"/>
        <v>0</v>
      </c>
      <c r="ED23" s="119">
        <f t="shared" si="38"/>
        <v>0</v>
      </c>
      <c r="EE23" s="119">
        <f t="shared" si="39"/>
        <v>0</v>
      </c>
      <c r="EF23" s="119">
        <f t="shared" si="40"/>
        <v>0</v>
      </c>
      <c r="EG23" s="119">
        <f t="shared" si="41"/>
        <v>0</v>
      </c>
      <c r="EH23" s="119">
        <f t="shared" si="42"/>
        <v>0</v>
      </c>
      <c r="EI23" s="119">
        <f t="shared" si="43"/>
        <v>0</v>
      </c>
      <c r="EJ23" s="119">
        <f t="shared" si="44"/>
        <v>0</v>
      </c>
      <c r="EK23" s="119">
        <f t="shared" si="45"/>
        <v>0</v>
      </c>
      <c r="EL23" s="119">
        <f t="shared" si="46"/>
        <v>0</v>
      </c>
      <c r="EM23" s="119">
        <f t="shared" si="47"/>
        <v>0</v>
      </c>
      <c r="EN23" s="119">
        <f t="shared" si="48"/>
        <v>0</v>
      </c>
      <c r="EO23" s="119">
        <f t="shared" si="49"/>
        <v>0</v>
      </c>
      <c r="EP23" s="119">
        <f t="shared" si="50"/>
        <v>0</v>
      </c>
      <c r="EQ23" s="119">
        <f t="shared" si="51"/>
        <v>0</v>
      </c>
      <c r="ER23" s="120"/>
      <c r="ES23" s="121">
        <f t="shared" si="52"/>
        <v>0</v>
      </c>
      <c r="ET23" s="120"/>
      <c r="EU23" s="133"/>
      <c r="EV23" s="123"/>
      <c r="EW23" s="124">
        <f t="shared" si="53"/>
        <v>0</v>
      </c>
      <c r="EX23" s="67"/>
      <c r="EY23" s="118">
        <f t="shared" si="54"/>
        <v>3094.9827890625002</v>
      </c>
      <c r="EZ23" s="119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19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19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19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19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19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19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19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19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19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19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19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19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19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19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19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19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19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19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19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19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19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19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19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19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19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19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19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19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19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19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19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19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19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19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0"/>
      <c r="GJ23" s="121">
        <f t="shared" ca="1" si="55"/>
        <v>0</v>
      </c>
      <c r="GK23" s="120"/>
      <c r="GL23" s="133"/>
      <c r="GM23" s="123"/>
      <c r="GN23" s="124">
        <f t="shared" ca="1" si="56"/>
        <v>0</v>
      </c>
    </row>
    <row r="24" spans="1:196" ht="15">
      <c r="A24" s="100" t="s">
        <v>388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4"/>
      <c r="K24" s="64"/>
      <c r="L24" s="64"/>
      <c r="M24" s="64"/>
      <c r="N24" s="140">
        <f>IFERROR(+O24/$O$18-1,"")</f>
        <v>0.3400956406250002</v>
      </c>
      <c r="O24" s="277">
        <f t="shared" si="75"/>
        <v>3249.7319285156254</v>
      </c>
      <c r="P24" s="137">
        <f t="shared" si="4"/>
        <v>0</v>
      </c>
      <c r="Q24" s="137">
        <f t="shared" ca="1" si="5"/>
        <v>0</v>
      </c>
      <c r="R24" s="57"/>
      <c r="S24" s="240" t="str">
        <f t="shared" si="71"/>
        <v/>
      </c>
      <c r="T24" s="105">
        <f t="shared" si="73"/>
        <v>0</v>
      </c>
      <c r="U24" s="234"/>
      <c r="V24" s="359">
        <f t="shared" ca="1" si="59"/>
        <v>0</v>
      </c>
      <c r="W24" s="360" t="str">
        <f t="shared" si="60"/>
        <v/>
      </c>
      <c r="X24" s="360" t="str">
        <f t="shared" si="61"/>
        <v/>
      </c>
      <c r="Y24" s="358">
        <f>IFERROR(VLOOKUP($X24,HomeBroker!$A$2:$F$29,2,0),0)</f>
        <v>0</v>
      </c>
      <c r="Z24" s="358">
        <f>IFERROR(VLOOKUP($X24,HomeBroker!$A$2:$F$29,3,0),0)</f>
        <v>0</v>
      </c>
      <c r="AA24" s="237">
        <f>IFERROR(VLOOKUP($X24,HomeBroker!$A$2:$F$29,6,0),0)</f>
        <v>0</v>
      </c>
      <c r="AB24" s="358">
        <f>IFERROR(VLOOKUP($X24,HomeBroker!$A$2:$F$29,4,0),0)</f>
        <v>0</v>
      </c>
      <c r="AC24" s="358">
        <f>IFERROR(VLOOKUP($X24,HomeBroker!$A$2:$F$29,5,0),0)</f>
        <v>0</v>
      </c>
      <c r="AD24" s="286">
        <f>IFERROR(VLOOKUP($X24,HomeBroker!$A$2:$N$29,14,0),0)</f>
        <v>0</v>
      </c>
      <c r="AE24" s="241" t="str">
        <f t="shared" si="62"/>
        <v/>
      </c>
      <c r="AF24" s="105">
        <f t="shared" si="74"/>
        <v>0</v>
      </c>
      <c r="AG24" s="234"/>
      <c r="AH24" s="359">
        <f t="shared" ca="1" si="64"/>
        <v>0</v>
      </c>
      <c r="AI24" s="360" t="str">
        <f t="shared" si="65"/>
        <v/>
      </c>
      <c r="AJ24" s="360" t="str">
        <f t="shared" si="66"/>
        <v/>
      </c>
      <c r="AK24" s="362">
        <f>IFERROR(VLOOKUP($AJ24,HomeBroker!$A$2:$F$29,2,0),0)</f>
        <v>0</v>
      </c>
      <c r="AL24" s="358">
        <f>IFERROR(VLOOKUP($AJ24,HomeBroker!$A$2:$F$29,3,0),0)</f>
        <v>0</v>
      </c>
      <c r="AM24" s="237">
        <f>IFERROR(VLOOKUP($AJ24,HomeBroker!$A$2:$F$29,6,0),0)</f>
        <v>0</v>
      </c>
      <c r="AN24" s="358">
        <f>IFERROR(VLOOKUP($AJ24,HomeBroker!$A$2:$F$29,4,0),0)</f>
        <v>0</v>
      </c>
      <c r="AO24" s="362">
        <f>IFERROR(VLOOKUP($AJ24,HomeBroker!$A$2:$F$29,5,0),0)</f>
        <v>0</v>
      </c>
      <c r="AP24" s="110">
        <f>IFERROR(VLOOKUP($AJ24,HomeBroker!$A$2:$N$29,14,0),0)</f>
        <v>0</v>
      </c>
      <c r="AQ24" s="57"/>
      <c r="AR24" s="104" t="str">
        <f t="shared" si="67"/>
        <v>-</v>
      </c>
      <c r="AS24" s="104" t="str">
        <f t="shared" si="68"/>
        <v>-</v>
      </c>
      <c r="AT24" s="104" t="str">
        <f t="shared" si="69"/>
        <v>-</v>
      </c>
      <c r="AU24" s="57"/>
      <c r="AV24" s="111"/>
      <c r="AW24" s="131" t="s">
        <v>335</v>
      </c>
      <c r="AX24" s="113"/>
      <c r="AY24" s="135"/>
      <c r="AZ24" s="136"/>
      <c r="BA24" s="284">
        <f t="shared" si="10"/>
        <v>0</v>
      </c>
      <c r="BB24" s="285">
        <f t="shared" si="11"/>
        <v>0</v>
      </c>
      <c r="BC24" s="115" t="s">
        <v>389</v>
      </c>
      <c r="BD24" s="113"/>
      <c r="BE24" s="138"/>
      <c r="BF24" s="116"/>
      <c r="BG24" s="287">
        <f t="shared" si="12"/>
        <v>0</v>
      </c>
      <c r="BH24" s="289">
        <f t="shared" si="13"/>
        <v>0</v>
      </c>
      <c r="BI24" s="117" t="s">
        <v>390</v>
      </c>
      <c r="BJ24" s="113"/>
      <c r="BK24" s="116"/>
      <c r="BL24" s="290">
        <f t="shared" si="14"/>
        <v>0</v>
      </c>
      <c r="BM24" s="291">
        <f t="shared" si="15"/>
        <v>0</v>
      </c>
      <c r="DH24" s="118">
        <f t="shared" si="16"/>
        <v>3249.7319285156254</v>
      </c>
      <c r="DI24" s="119">
        <f t="shared" si="17"/>
        <v>0</v>
      </c>
      <c r="DJ24" s="119">
        <f t="shared" si="18"/>
        <v>0</v>
      </c>
      <c r="DK24" s="119">
        <f t="shared" si="19"/>
        <v>0</v>
      </c>
      <c r="DL24" s="119">
        <f t="shared" si="20"/>
        <v>0</v>
      </c>
      <c r="DM24" s="119">
        <f t="shared" si="21"/>
        <v>0</v>
      </c>
      <c r="DN24" s="119">
        <f t="shared" si="22"/>
        <v>0</v>
      </c>
      <c r="DO24" s="119">
        <f t="shared" si="23"/>
        <v>0</v>
      </c>
      <c r="DP24" s="119">
        <f t="shared" si="24"/>
        <v>0</v>
      </c>
      <c r="DQ24" s="119">
        <f t="shared" si="25"/>
        <v>0</v>
      </c>
      <c r="DR24" s="119">
        <f t="shared" si="26"/>
        <v>0</v>
      </c>
      <c r="DS24" s="119">
        <f t="shared" si="27"/>
        <v>0</v>
      </c>
      <c r="DT24" s="119">
        <f t="shared" si="28"/>
        <v>0</v>
      </c>
      <c r="DU24" s="119">
        <f t="shared" si="29"/>
        <v>0</v>
      </c>
      <c r="DV24" s="119">
        <f t="shared" si="30"/>
        <v>0</v>
      </c>
      <c r="DW24" s="119">
        <f t="shared" si="31"/>
        <v>0</v>
      </c>
      <c r="DX24" s="119">
        <f t="shared" si="32"/>
        <v>0</v>
      </c>
      <c r="DY24" s="119">
        <f t="shared" si="33"/>
        <v>0</v>
      </c>
      <c r="DZ24" s="119">
        <f t="shared" si="34"/>
        <v>0</v>
      </c>
      <c r="EA24" s="119">
        <f t="shared" si="35"/>
        <v>0</v>
      </c>
      <c r="EB24" s="119">
        <f t="shared" si="36"/>
        <v>0</v>
      </c>
      <c r="EC24" s="119">
        <f t="shared" si="37"/>
        <v>0</v>
      </c>
      <c r="ED24" s="119">
        <f t="shared" si="38"/>
        <v>0</v>
      </c>
      <c r="EE24" s="119">
        <f t="shared" si="39"/>
        <v>0</v>
      </c>
      <c r="EF24" s="119">
        <f t="shared" si="40"/>
        <v>0</v>
      </c>
      <c r="EG24" s="119">
        <f t="shared" si="41"/>
        <v>0</v>
      </c>
      <c r="EH24" s="119">
        <f t="shared" si="42"/>
        <v>0</v>
      </c>
      <c r="EI24" s="119">
        <f t="shared" si="43"/>
        <v>0</v>
      </c>
      <c r="EJ24" s="119">
        <f t="shared" si="44"/>
        <v>0</v>
      </c>
      <c r="EK24" s="119">
        <f t="shared" si="45"/>
        <v>0</v>
      </c>
      <c r="EL24" s="119">
        <f t="shared" si="46"/>
        <v>0</v>
      </c>
      <c r="EM24" s="119">
        <f t="shared" si="47"/>
        <v>0</v>
      </c>
      <c r="EN24" s="119">
        <f t="shared" si="48"/>
        <v>0</v>
      </c>
      <c r="EO24" s="119">
        <f t="shared" si="49"/>
        <v>0</v>
      </c>
      <c r="EP24" s="119">
        <f t="shared" si="50"/>
        <v>0</v>
      </c>
      <c r="EQ24" s="119">
        <f t="shared" si="51"/>
        <v>0</v>
      </c>
      <c r="ER24" s="120"/>
      <c r="ES24" s="121">
        <f t="shared" si="52"/>
        <v>0</v>
      </c>
      <c r="ET24" s="120"/>
      <c r="EU24" s="133"/>
      <c r="EV24" s="123"/>
      <c r="EW24" s="124">
        <f t="shared" si="53"/>
        <v>0</v>
      </c>
      <c r="EX24" s="67"/>
      <c r="EY24" s="118">
        <f t="shared" si="54"/>
        <v>3249.7319285156254</v>
      </c>
      <c r="EZ24" s="119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19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19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19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19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19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19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19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19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19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19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19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19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19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19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19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19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19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19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19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19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19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19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19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19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19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19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19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19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19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19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19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19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19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19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0"/>
      <c r="GJ24" s="121">
        <f t="shared" ca="1" si="55"/>
        <v>0</v>
      </c>
      <c r="GK24" s="120"/>
      <c r="GL24" s="133"/>
      <c r="GM24" s="123"/>
      <c r="GN24" s="124">
        <f t="shared" ca="1" si="56"/>
        <v>0</v>
      </c>
    </row>
    <row r="25" spans="1:196" ht="15">
      <c r="A25" s="125" t="s">
        <v>391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6" t="str">
        <f>IFERROR(D24/D25,"")</f>
        <v/>
      </c>
      <c r="K25" s="127" t="str">
        <f>IFERROR(G24/G25,"")</f>
        <v/>
      </c>
      <c r="L25" s="128" t="str">
        <f>IFERROR(K25/J25-1,"")</f>
        <v/>
      </c>
      <c r="M25" s="129">
        <f>I24+I25</f>
        <v>0</v>
      </c>
      <c r="N25" s="141"/>
      <c r="O25" s="277">
        <f t="shared" si="75"/>
        <v>3412.2185249414069</v>
      </c>
      <c r="P25" s="130">
        <f t="shared" si="4"/>
        <v>0</v>
      </c>
      <c r="Q25" s="130">
        <f t="shared" ca="1" si="5"/>
        <v>0</v>
      </c>
      <c r="R25" s="57"/>
      <c r="S25" s="240" t="str">
        <f t="shared" si="71"/>
        <v/>
      </c>
      <c r="T25" s="105">
        <f t="shared" si="73"/>
        <v>0</v>
      </c>
      <c r="U25" s="234"/>
      <c r="V25" s="359">
        <f t="shared" ca="1" si="59"/>
        <v>0</v>
      </c>
      <c r="W25" s="360" t="str">
        <f t="shared" si="60"/>
        <v/>
      </c>
      <c r="X25" s="360" t="str">
        <f t="shared" si="61"/>
        <v/>
      </c>
      <c r="Y25" s="358">
        <f>IFERROR(VLOOKUP($X25,HomeBroker!$A$2:$F$29,2,0),0)</f>
        <v>0</v>
      </c>
      <c r="Z25" s="358">
        <f>IFERROR(VLOOKUP($X25,HomeBroker!$A$2:$F$29,3,0),0)</f>
        <v>0</v>
      </c>
      <c r="AA25" s="237">
        <f>IFERROR(VLOOKUP($X25,HomeBroker!$A$2:$F$29,6,0),0)</f>
        <v>0</v>
      </c>
      <c r="AB25" s="358">
        <f>IFERROR(VLOOKUP($X25,HomeBroker!$A$2:$F$29,4,0),0)</f>
        <v>0</v>
      </c>
      <c r="AC25" s="358">
        <f>IFERROR(VLOOKUP($X25,HomeBroker!$A$2:$F$29,5,0),0)</f>
        <v>0</v>
      </c>
      <c r="AD25" s="286">
        <f>IFERROR(VLOOKUP($X25,HomeBroker!$A$2:$N$29,14,0),0)</f>
        <v>0</v>
      </c>
      <c r="AE25" s="241" t="str">
        <f t="shared" si="62"/>
        <v/>
      </c>
      <c r="AF25" s="105">
        <f t="shared" si="74"/>
        <v>0</v>
      </c>
      <c r="AG25" s="234"/>
      <c r="AH25" s="359">
        <f t="shared" ca="1" si="64"/>
        <v>0</v>
      </c>
      <c r="AI25" s="360" t="str">
        <f t="shared" si="65"/>
        <v/>
      </c>
      <c r="AJ25" s="360" t="str">
        <f t="shared" si="66"/>
        <v/>
      </c>
      <c r="AK25" s="362">
        <f>IFERROR(VLOOKUP($AJ25,HomeBroker!$A$2:$F$29,2,0),0)</f>
        <v>0</v>
      </c>
      <c r="AL25" s="358">
        <f>IFERROR(VLOOKUP($AJ25,HomeBroker!$A$2:$F$29,3,0),0)</f>
        <v>0</v>
      </c>
      <c r="AM25" s="237">
        <f>IFERROR(VLOOKUP($AJ25,HomeBroker!$A$2:$F$29,6,0),0)</f>
        <v>0</v>
      </c>
      <c r="AN25" s="358">
        <f>IFERROR(VLOOKUP($AJ25,HomeBroker!$A$2:$F$29,4,0),0)</f>
        <v>0</v>
      </c>
      <c r="AO25" s="362">
        <f>IFERROR(VLOOKUP($AJ25,HomeBroker!$A$2:$F$29,5,0),0)</f>
        <v>0</v>
      </c>
      <c r="AP25" s="110">
        <f>IFERROR(VLOOKUP($AJ25,HomeBroker!$A$2:$N$29,14,0),0)</f>
        <v>0</v>
      </c>
      <c r="AQ25" s="57"/>
      <c r="AR25" s="104" t="str">
        <f t="shared" si="67"/>
        <v>-</v>
      </c>
      <c r="AS25" s="104" t="str">
        <f t="shared" si="68"/>
        <v>-</v>
      </c>
      <c r="AT25" s="104" t="str">
        <f t="shared" si="69"/>
        <v>-</v>
      </c>
      <c r="AU25" s="57"/>
      <c r="AV25" s="111"/>
      <c r="AW25" s="131" t="s">
        <v>335</v>
      </c>
      <c r="AX25" s="113"/>
      <c r="AY25" s="135"/>
      <c r="AZ25" s="136"/>
      <c r="BA25" s="284">
        <f t="shared" si="10"/>
        <v>0</v>
      </c>
      <c r="BB25" s="285">
        <f t="shared" si="11"/>
        <v>0</v>
      </c>
      <c r="BC25" s="115" t="s">
        <v>389</v>
      </c>
      <c r="BD25" s="113"/>
      <c r="BE25" s="138"/>
      <c r="BF25" s="116"/>
      <c r="BG25" s="287">
        <f t="shared" si="12"/>
        <v>0</v>
      </c>
      <c r="BH25" s="289">
        <f t="shared" si="13"/>
        <v>0</v>
      </c>
      <c r="BI25" s="117" t="s">
        <v>390</v>
      </c>
      <c r="BJ25" s="113"/>
      <c r="BK25" s="116"/>
      <c r="BL25" s="290">
        <f t="shared" si="14"/>
        <v>0</v>
      </c>
      <c r="BM25" s="291">
        <f t="shared" si="15"/>
        <v>0</v>
      </c>
      <c r="DH25" s="118">
        <f t="shared" si="16"/>
        <v>3412.2185249414069</v>
      </c>
      <c r="DI25" s="119">
        <f t="shared" si="17"/>
        <v>0</v>
      </c>
      <c r="DJ25" s="119">
        <f t="shared" si="18"/>
        <v>0</v>
      </c>
      <c r="DK25" s="119">
        <f t="shared" si="19"/>
        <v>0</v>
      </c>
      <c r="DL25" s="119">
        <f t="shared" si="20"/>
        <v>0</v>
      </c>
      <c r="DM25" s="119">
        <f t="shared" si="21"/>
        <v>0</v>
      </c>
      <c r="DN25" s="119">
        <f t="shared" si="22"/>
        <v>0</v>
      </c>
      <c r="DO25" s="119">
        <f t="shared" si="23"/>
        <v>0</v>
      </c>
      <c r="DP25" s="119">
        <f t="shared" si="24"/>
        <v>0</v>
      </c>
      <c r="DQ25" s="119">
        <f t="shared" si="25"/>
        <v>0</v>
      </c>
      <c r="DR25" s="119">
        <f t="shared" si="26"/>
        <v>0</v>
      </c>
      <c r="DS25" s="119">
        <f t="shared" si="27"/>
        <v>0</v>
      </c>
      <c r="DT25" s="119">
        <f t="shared" si="28"/>
        <v>0</v>
      </c>
      <c r="DU25" s="119">
        <f t="shared" si="29"/>
        <v>0</v>
      </c>
      <c r="DV25" s="119">
        <f t="shared" si="30"/>
        <v>0</v>
      </c>
      <c r="DW25" s="119">
        <f t="shared" si="31"/>
        <v>0</v>
      </c>
      <c r="DX25" s="119">
        <f t="shared" si="32"/>
        <v>0</v>
      </c>
      <c r="DY25" s="119">
        <f t="shared" si="33"/>
        <v>0</v>
      </c>
      <c r="DZ25" s="119">
        <f t="shared" si="34"/>
        <v>0</v>
      </c>
      <c r="EA25" s="119">
        <f t="shared" si="35"/>
        <v>0</v>
      </c>
      <c r="EB25" s="119">
        <f t="shared" si="36"/>
        <v>0</v>
      </c>
      <c r="EC25" s="119">
        <f t="shared" si="37"/>
        <v>0</v>
      </c>
      <c r="ED25" s="119">
        <f t="shared" si="38"/>
        <v>0</v>
      </c>
      <c r="EE25" s="119">
        <f t="shared" si="39"/>
        <v>0</v>
      </c>
      <c r="EF25" s="119">
        <f t="shared" si="40"/>
        <v>0</v>
      </c>
      <c r="EG25" s="119">
        <f t="shared" si="41"/>
        <v>0</v>
      </c>
      <c r="EH25" s="119">
        <f t="shared" si="42"/>
        <v>0</v>
      </c>
      <c r="EI25" s="119">
        <f t="shared" si="43"/>
        <v>0</v>
      </c>
      <c r="EJ25" s="119">
        <f t="shared" si="44"/>
        <v>0</v>
      </c>
      <c r="EK25" s="119">
        <f t="shared" si="45"/>
        <v>0</v>
      </c>
      <c r="EL25" s="119">
        <f t="shared" si="46"/>
        <v>0</v>
      </c>
      <c r="EM25" s="119">
        <f t="shared" si="47"/>
        <v>0</v>
      </c>
      <c r="EN25" s="119">
        <f t="shared" si="48"/>
        <v>0</v>
      </c>
      <c r="EO25" s="119">
        <f t="shared" si="49"/>
        <v>0</v>
      </c>
      <c r="EP25" s="119">
        <f t="shared" si="50"/>
        <v>0</v>
      </c>
      <c r="EQ25" s="119">
        <f t="shared" si="51"/>
        <v>0</v>
      </c>
      <c r="ER25" s="120"/>
      <c r="ES25" s="121">
        <f t="shared" si="52"/>
        <v>0</v>
      </c>
      <c r="ET25" s="120"/>
      <c r="EU25" s="133"/>
      <c r="EV25" s="123"/>
      <c r="EW25" s="124">
        <f t="shared" si="53"/>
        <v>0</v>
      </c>
      <c r="EX25" s="67"/>
      <c r="EY25" s="118">
        <f t="shared" si="54"/>
        <v>3412.2185249414069</v>
      </c>
      <c r="EZ25" s="119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19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19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19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19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19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19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19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19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19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19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19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19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19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19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19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19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19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19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19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19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19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19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19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19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19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19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19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19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19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19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19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19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19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19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0"/>
      <c r="GJ25" s="121">
        <f t="shared" ca="1" si="55"/>
        <v>0</v>
      </c>
      <c r="GK25" s="120"/>
      <c r="GL25" s="133"/>
      <c r="GM25" s="123"/>
      <c r="GN25" s="124">
        <f t="shared" ca="1" si="56"/>
        <v>0</v>
      </c>
    </row>
    <row r="26" spans="1:196" ht="15">
      <c r="A26" s="134" t="s">
        <v>392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4"/>
      <c r="K26" s="64"/>
      <c r="L26" s="64"/>
      <c r="M26" s="64"/>
      <c r="N26" s="141"/>
      <c r="O26" s="277">
        <f t="shared" si="75"/>
        <v>3582.8294511884774</v>
      </c>
      <c r="P26" s="130">
        <f t="shared" si="4"/>
        <v>0</v>
      </c>
      <c r="Q26" s="130">
        <f t="shared" ca="1" si="5"/>
        <v>0</v>
      </c>
      <c r="R26" s="57"/>
      <c r="S26" s="240" t="str">
        <f t="shared" si="71"/>
        <v/>
      </c>
      <c r="T26" s="105">
        <f t="shared" si="73"/>
        <v>0</v>
      </c>
      <c r="U26" s="234"/>
      <c r="V26" s="359">
        <f t="shared" ca="1" si="59"/>
        <v>0</v>
      </c>
      <c r="W26" s="360" t="str">
        <f t="shared" si="60"/>
        <v/>
      </c>
      <c r="X26" s="360" t="str">
        <f t="shared" si="61"/>
        <v/>
      </c>
      <c r="Y26" s="358">
        <f>IFERROR(VLOOKUP($X26,HomeBroker!$A$2:$F$29,2,0),0)</f>
        <v>0</v>
      </c>
      <c r="Z26" s="358">
        <f>IFERROR(VLOOKUP($X26,HomeBroker!$A$2:$F$29,3,0),0)</f>
        <v>0</v>
      </c>
      <c r="AA26" s="237">
        <f>IFERROR(VLOOKUP($X26,HomeBroker!$A$2:$F$29,6,0),0)</f>
        <v>0</v>
      </c>
      <c r="AB26" s="358">
        <f>IFERROR(VLOOKUP($X26,HomeBroker!$A$2:$F$29,4,0),0)</f>
        <v>0</v>
      </c>
      <c r="AC26" s="358">
        <f>IFERROR(VLOOKUP($X26,HomeBroker!$A$2:$F$29,5,0),0)</f>
        <v>0</v>
      </c>
      <c r="AD26" s="286">
        <f>IFERROR(VLOOKUP($X26,HomeBroker!$A$2:$N$29,14,0),0)</f>
        <v>0</v>
      </c>
      <c r="AE26" s="241" t="str">
        <f t="shared" si="62"/>
        <v/>
      </c>
      <c r="AF26" s="105">
        <f t="shared" si="74"/>
        <v>0</v>
      </c>
      <c r="AG26" s="234"/>
      <c r="AH26" s="359">
        <f t="shared" ca="1" si="64"/>
        <v>0</v>
      </c>
      <c r="AI26" s="360" t="str">
        <f t="shared" si="65"/>
        <v/>
      </c>
      <c r="AJ26" s="360" t="str">
        <f t="shared" si="66"/>
        <v/>
      </c>
      <c r="AK26" s="362">
        <f>IFERROR(VLOOKUP($AJ26,HomeBroker!$A$2:$F$29,2,0),0)</f>
        <v>0</v>
      </c>
      <c r="AL26" s="358">
        <f>IFERROR(VLOOKUP($AJ26,HomeBroker!$A$2:$F$29,3,0),0)</f>
        <v>0</v>
      </c>
      <c r="AM26" s="237">
        <f>IFERROR(VLOOKUP($AJ26,HomeBroker!$A$2:$F$29,6,0),0)</f>
        <v>0</v>
      </c>
      <c r="AN26" s="358">
        <f>IFERROR(VLOOKUP($AJ26,HomeBroker!$A$2:$F$29,4,0),0)</f>
        <v>0</v>
      </c>
      <c r="AO26" s="362">
        <f>IFERROR(VLOOKUP($AJ26,HomeBroker!$A$2:$F$29,5,0),0)</f>
        <v>0</v>
      </c>
      <c r="AP26" s="110">
        <f>IFERROR(VLOOKUP($AJ26,HomeBroker!$A$2:$N$29,14,0),0)</f>
        <v>0</v>
      </c>
      <c r="AQ26" s="57"/>
      <c r="AR26" s="104" t="str">
        <f t="shared" si="67"/>
        <v>-</v>
      </c>
      <c r="AS26" s="104" t="str">
        <f t="shared" si="68"/>
        <v>-</v>
      </c>
      <c r="AT26" s="104" t="str">
        <f t="shared" si="69"/>
        <v>-</v>
      </c>
      <c r="AU26" s="57"/>
      <c r="AV26" s="111"/>
      <c r="AW26" s="131" t="s">
        <v>335</v>
      </c>
      <c r="AX26" s="113"/>
      <c r="AY26" s="135"/>
      <c r="AZ26" s="136"/>
      <c r="BA26" s="284">
        <f t="shared" si="10"/>
        <v>0</v>
      </c>
      <c r="BB26" s="285">
        <f t="shared" si="11"/>
        <v>0</v>
      </c>
      <c r="BC26" s="115" t="s">
        <v>389</v>
      </c>
      <c r="BD26" s="113"/>
      <c r="BE26" s="138"/>
      <c r="BF26" s="116"/>
      <c r="BG26" s="287">
        <f t="shared" si="12"/>
        <v>0</v>
      </c>
      <c r="BH26" s="289">
        <f t="shared" si="13"/>
        <v>0</v>
      </c>
      <c r="BI26" s="117" t="s">
        <v>390</v>
      </c>
      <c r="BJ26" s="113"/>
      <c r="BK26" s="116"/>
      <c r="BL26" s="290">
        <f t="shared" si="14"/>
        <v>0</v>
      </c>
      <c r="BM26" s="291">
        <f t="shared" si="15"/>
        <v>0</v>
      </c>
      <c r="DH26" s="118">
        <f t="shared" si="16"/>
        <v>3582.8294511884774</v>
      </c>
      <c r="DI26" s="119">
        <f t="shared" si="17"/>
        <v>0</v>
      </c>
      <c r="DJ26" s="119">
        <f t="shared" si="18"/>
        <v>0</v>
      </c>
      <c r="DK26" s="119">
        <f t="shared" si="19"/>
        <v>0</v>
      </c>
      <c r="DL26" s="119">
        <f t="shared" si="20"/>
        <v>0</v>
      </c>
      <c r="DM26" s="119">
        <f t="shared" si="21"/>
        <v>0</v>
      </c>
      <c r="DN26" s="119">
        <f t="shared" si="22"/>
        <v>0</v>
      </c>
      <c r="DO26" s="119">
        <f t="shared" si="23"/>
        <v>0</v>
      </c>
      <c r="DP26" s="119">
        <f t="shared" si="24"/>
        <v>0</v>
      </c>
      <c r="DQ26" s="119">
        <f t="shared" si="25"/>
        <v>0</v>
      </c>
      <c r="DR26" s="119">
        <f t="shared" si="26"/>
        <v>0</v>
      </c>
      <c r="DS26" s="119">
        <f t="shared" si="27"/>
        <v>0</v>
      </c>
      <c r="DT26" s="119">
        <f t="shared" si="28"/>
        <v>0</v>
      </c>
      <c r="DU26" s="119">
        <f t="shared" si="29"/>
        <v>0</v>
      </c>
      <c r="DV26" s="119">
        <f t="shared" si="30"/>
        <v>0</v>
      </c>
      <c r="DW26" s="119">
        <f t="shared" si="31"/>
        <v>0</v>
      </c>
      <c r="DX26" s="119">
        <f t="shared" si="32"/>
        <v>0</v>
      </c>
      <c r="DY26" s="119">
        <f t="shared" si="33"/>
        <v>0</v>
      </c>
      <c r="DZ26" s="119">
        <f t="shared" si="34"/>
        <v>0</v>
      </c>
      <c r="EA26" s="119">
        <f t="shared" si="35"/>
        <v>0</v>
      </c>
      <c r="EB26" s="119">
        <f t="shared" si="36"/>
        <v>0</v>
      </c>
      <c r="EC26" s="119">
        <f t="shared" si="37"/>
        <v>0</v>
      </c>
      <c r="ED26" s="119">
        <f t="shared" si="38"/>
        <v>0</v>
      </c>
      <c r="EE26" s="119">
        <f t="shared" si="39"/>
        <v>0</v>
      </c>
      <c r="EF26" s="119">
        <f t="shared" si="40"/>
        <v>0</v>
      </c>
      <c r="EG26" s="119">
        <f t="shared" si="41"/>
        <v>0</v>
      </c>
      <c r="EH26" s="119">
        <f t="shared" si="42"/>
        <v>0</v>
      </c>
      <c r="EI26" s="119">
        <f t="shared" si="43"/>
        <v>0</v>
      </c>
      <c r="EJ26" s="119">
        <f t="shared" si="44"/>
        <v>0</v>
      </c>
      <c r="EK26" s="119">
        <f t="shared" si="45"/>
        <v>0</v>
      </c>
      <c r="EL26" s="119">
        <f t="shared" si="46"/>
        <v>0</v>
      </c>
      <c r="EM26" s="119">
        <f t="shared" si="47"/>
        <v>0</v>
      </c>
      <c r="EN26" s="119">
        <f t="shared" si="48"/>
        <v>0</v>
      </c>
      <c r="EO26" s="119">
        <f t="shared" si="49"/>
        <v>0</v>
      </c>
      <c r="EP26" s="119">
        <f t="shared" si="50"/>
        <v>0</v>
      </c>
      <c r="EQ26" s="119">
        <f t="shared" si="51"/>
        <v>0</v>
      </c>
      <c r="ER26" s="120"/>
      <c r="ES26" s="121">
        <f t="shared" si="52"/>
        <v>0</v>
      </c>
      <c r="ET26" s="120"/>
      <c r="EU26" s="133"/>
      <c r="EV26" s="123"/>
      <c r="EW26" s="124">
        <f t="shared" si="53"/>
        <v>0</v>
      </c>
      <c r="EX26" s="67"/>
      <c r="EY26" s="118">
        <f t="shared" si="54"/>
        <v>3582.8294511884774</v>
      </c>
      <c r="EZ26" s="119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19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19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19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19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19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19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19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19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19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19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19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19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19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19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19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19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19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19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19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19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19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19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19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19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19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19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19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19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19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19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19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19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19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19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0"/>
      <c r="GJ26" s="121">
        <f t="shared" ca="1" si="55"/>
        <v>0</v>
      </c>
      <c r="GK26" s="120"/>
      <c r="GL26" s="133"/>
      <c r="GM26" s="123"/>
      <c r="GN26" s="124">
        <f t="shared" ca="1" si="56"/>
        <v>0</v>
      </c>
    </row>
    <row r="27" spans="1:196" ht="15">
      <c r="A27" s="100" t="s">
        <v>388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4"/>
      <c r="K27" s="64"/>
      <c r="L27" s="64"/>
      <c r="M27" s="64"/>
      <c r="N27" s="141"/>
      <c r="O27" s="277">
        <f t="shared" si="75"/>
        <v>3761.9709237479015</v>
      </c>
      <c r="P27" s="137">
        <f t="shared" si="4"/>
        <v>0</v>
      </c>
      <c r="Q27" s="137">
        <f t="shared" ca="1" si="5"/>
        <v>0</v>
      </c>
      <c r="R27" s="57"/>
      <c r="S27" s="240" t="str">
        <f t="shared" si="71"/>
        <v/>
      </c>
      <c r="T27" s="105">
        <f t="shared" si="73"/>
        <v>0</v>
      </c>
      <c r="U27" s="106"/>
      <c r="V27" s="107">
        <f t="shared" ca="1" si="59"/>
        <v>0</v>
      </c>
      <c r="W27" s="108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08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36">
        <f>IFERROR(VLOOKUP($X27,HomeBroker!$A$2:$F$29,2,0),0)</f>
        <v>0</v>
      </c>
      <c r="Z27" s="236">
        <f>IFERROR(VLOOKUP($X27,HomeBroker!$A$2:$F$29,3,0),0)</f>
        <v>0</v>
      </c>
      <c r="AA27" s="237">
        <f>IFERROR(VLOOKUP($X27,HomeBroker!$A$2:$F$29,6,0),0)</f>
        <v>0</v>
      </c>
      <c r="AB27" s="236">
        <f>IFERROR(VLOOKUP($X27,HomeBroker!$A$2:$F$29,4,0),0)</f>
        <v>0</v>
      </c>
      <c r="AC27" s="236">
        <f>IFERROR(VLOOKUP($X27,HomeBroker!$A$2:$F$29,5,0),0)</f>
        <v>0</v>
      </c>
      <c r="AD27" s="286">
        <f>IFERROR(VLOOKUP($X27,HomeBroker!$A$2:$N$29,14,0),0)</f>
        <v>0</v>
      </c>
      <c r="AE27" s="241" t="str">
        <f t="shared" si="62"/>
        <v/>
      </c>
      <c r="AF27" s="105">
        <f t="shared" si="74"/>
        <v>0</v>
      </c>
      <c r="AG27" s="144"/>
      <c r="AH27" s="107">
        <f t="shared" ca="1" si="64"/>
        <v>0</v>
      </c>
      <c r="AI27" s="108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08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09">
        <f>IFERROR(VLOOKUP($AJ27,HomeBroker!$A$2:$F$29,2,0),0)</f>
        <v>0</v>
      </c>
      <c r="AL27" s="236">
        <f>IFERROR(VLOOKUP($AJ27,HomeBroker!$A$2:$F$29,3,0),0)</f>
        <v>0</v>
      </c>
      <c r="AM27" s="237">
        <f>IFERROR(VLOOKUP($AJ27,HomeBroker!$A$2:$F$29,6,0),0)</f>
        <v>0</v>
      </c>
      <c r="AN27" s="236">
        <f>IFERROR(VLOOKUP($AJ27,HomeBroker!$A$2:$F$29,4,0),0)</f>
        <v>0</v>
      </c>
      <c r="AO27" s="109">
        <f>IFERROR(VLOOKUP($AJ27,HomeBroker!$A$2:$F$29,5,0),0)</f>
        <v>0</v>
      </c>
      <c r="AP27" s="110">
        <f>IFERROR(VLOOKUP($AJ27,HomeBroker!$A$2:$N$29,14,0),0)</f>
        <v>0</v>
      </c>
      <c r="AQ27" s="57"/>
      <c r="AR27" s="104" t="str">
        <f t="shared" si="67"/>
        <v>-</v>
      </c>
      <c r="AS27" s="104" t="str">
        <f t="shared" si="68"/>
        <v>-</v>
      </c>
      <c r="AT27" s="104" t="str">
        <f t="shared" si="69"/>
        <v>-</v>
      </c>
      <c r="AU27" s="57"/>
      <c r="AV27" s="111"/>
      <c r="AW27" s="131" t="s">
        <v>335</v>
      </c>
      <c r="AX27" s="113"/>
      <c r="AY27" s="135"/>
      <c r="AZ27" s="136"/>
      <c r="BA27" s="284">
        <f t="shared" si="10"/>
        <v>0</v>
      </c>
      <c r="BB27" s="285">
        <f t="shared" si="11"/>
        <v>0</v>
      </c>
      <c r="BC27" s="115" t="s">
        <v>389</v>
      </c>
      <c r="BD27" s="113"/>
      <c r="BE27" s="138"/>
      <c r="BF27" s="116"/>
      <c r="BG27" s="287">
        <f t="shared" si="12"/>
        <v>0</v>
      </c>
      <c r="BH27" s="289">
        <f t="shared" si="13"/>
        <v>0</v>
      </c>
      <c r="BI27" s="117" t="s">
        <v>390</v>
      </c>
      <c r="BJ27" s="113"/>
      <c r="BK27" s="116"/>
      <c r="BL27" s="290">
        <f t="shared" si="14"/>
        <v>0</v>
      </c>
      <c r="BM27" s="291">
        <f t="shared" si="15"/>
        <v>0</v>
      </c>
      <c r="DH27" s="118">
        <f t="shared" si="16"/>
        <v>3761.9709237479015</v>
      </c>
      <c r="DI27" s="119">
        <f t="shared" si="17"/>
        <v>0</v>
      </c>
      <c r="DJ27" s="119">
        <f t="shared" si="18"/>
        <v>0</v>
      </c>
      <c r="DK27" s="119">
        <f t="shared" si="19"/>
        <v>0</v>
      </c>
      <c r="DL27" s="119">
        <f t="shared" si="20"/>
        <v>0</v>
      </c>
      <c r="DM27" s="119">
        <f t="shared" si="21"/>
        <v>0</v>
      </c>
      <c r="DN27" s="119">
        <f t="shared" si="22"/>
        <v>0</v>
      </c>
      <c r="DO27" s="119">
        <f t="shared" si="23"/>
        <v>0</v>
      </c>
      <c r="DP27" s="119">
        <f t="shared" si="24"/>
        <v>0</v>
      </c>
      <c r="DQ27" s="119">
        <f t="shared" si="25"/>
        <v>0</v>
      </c>
      <c r="DR27" s="119">
        <f t="shared" si="26"/>
        <v>0</v>
      </c>
      <c r="DS27" s="119">
        <f t="shared" si="27"/>
        <v>0</v>
      </c>
      <c r="DT27" s="119">
        <f t="shared" si="28"/>
        <v>0</v>
      </c>
      <c r="DU27" s="119">
        <f t="shared" si="29"/>
        <v>0</v>
      </c>
      <c r="DV27" s="119">
        <f t="shared" si="30"/>
        <v>0</v>
      </c>
      <c r="DW27" s="119">
        <f t="shared" si="31"/>
        <v>0</v>
      </c>
      <c r="DX27" s="119">
        <f t="shared" si="32"/>
        <v>0</v>
      </c>
      <c r="DY27" s="119">
        <f t="shared" si="33"/>
        <v>0</v>
      </c>
      <c r="DZ27" s="119">
        <f t="shared" si="34"/>
        <v>0</v>
      </c>
      <c r="EA27" s="119">
        <f t="shared" si="35"/>
        <v>0</v>
      </c>
      <c r="EB27" s="119">
        <f t="shared" si="36"/>
        <v>0</v>
      </c>
      <c r="EC27" s="119">
        <f t="shared" si="37"/>
        <v>0</v>
      </c>
      <c r="ED27" s="119">
        <f t="shared" si="38"/>
        <v>0</v>
      </c>
      <c r="EE27" s="119">
        <f t="shared" si="39"/>
        <v>0</v>
      </c>
      <c r="EF27" s="119">
        <f t="shared" si="40"/>
        <v>0</v>
      </c>
      <c r="EG27" s="119">
        <f t="shared" si="41"/>
        <v>0</v>
      </c>
      <c r="EH27" s="119">
        <f t="shared" si="42"/>
        <v>0</v>
      </c>
      <c r="EI27" s="119">
        <f t="shared" si="43"/>
        <v>0</v>
      </c>
      <c r="EJ27" s="119">
        <f t="shared" si="44"/>
        <v>0</v>
      </c>
      <c r="EK27" s="119">
        <f t="shared" si="45"/>
        <v>0</v>
      </c>
      <c r="EL27" s="119">
        <f t="shared" si="46"/>
        <v>0</v>
      </c>
      <c r="EM27" s="119">
        <f t="shared" si="47"/>
        <v>0</v>
      </c>
      <c r="EN27" s="119">
        <f t="shared" si="48"/>
        <v>0</v>
      </c>
      <c r="EO27" s="119">
        <f t="shared" si="49"/>
        <v>0</v>
      </c>
      <c r="EP27" s="119">
        <f t="shared" si="50"/>
        <v>0</v>
      </c>
      <c r="EQ27" s="119">
        <f t="shared" si="51"/>
        <v>0</v>
      </c>
      <c r="ER27" s="120"/>
      <c r="ES27" s="121">
        <f t="shared" si="52"/>
        <v>0</v>
      </c>
      <c r="ET27" s="120"/>
      <c r="EU27" s="133"/>
      <c r="EV27" s="123"/>
      <c r="EW27" s="124">
        <f t="shared" si="53"/>
        <v>0</v>
      </c>
      <c r="EX27" s="67"/>
      <c r="EY27" s="118">
        <f t="shared" si="54"/>
        <v>3761.9709237479015</v>
      </c>
      <c r="EZ27" s="119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19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19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19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19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19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19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19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19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19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19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19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19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19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19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19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19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19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19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19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19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19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19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19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19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19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19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19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19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19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19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19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19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19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19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0"/>
      <c r="GJ27" s="121">
        <f t="shared" ca="1" si="55"/>
        <v>0</v>
      </c>
      <c r="GK27" s="120"/>
      <c r="GL27" s="133"/>
      <c r="GM27" s="123"/>
      <c r="GN27" s="124">
        <f t="shared" ca="1" si="56"/>
        <v>0</v>
      </c>
    </row>
    <row r="28" spans="1:196" ht="15">
      <c r="A28" s="125" t="s">
        <v>391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6" t="str">
        <f>IFERROR(D27/D28,"")</f>
        <v/>
      </c>
      <c r="K28" s="127" t="str">
        <f>IFERROR(G27/G28,"")</f>
        <v/>
      </c>
      <c r="L28" s="128" t="str">
        <f>IFERROR(K28/J28-1,"")</f>
        <v/>
      </c>
      <c r="M28" s="129">
        <f>I27+I28</f>
        <v>0</v>
      </c>
      <c r="N28" s="147"/>
      <c r="O28" s="277">
        <f t="shared" si="75"/>
        <v>3950.0694699352966</v>
      </c>
      <c r="P28" s="130">
        <f t="shared" si="4"/>
        <v>0</v>
      </c>
      <c r="Q28" s="130">
        <f t="shared" ca="1" si="5"/>
        <v>0</v>
      </c>
      <c r="R28" s="57"/>
      <c r="S28" s="240" t="str">
        <f t="shared" si="71"/>
        <v/>
      </c>
      <c r="T28" s="105">
        <f t="shared" si="73"/>
        <v>0</v>
      </c>
      <c r="U28" s="106"/>
      <c r="V28" s="107">
        <f t="shared" ca="1" si="59"/>
        <v>0</v>
      </c>
      <c r="W28" s="108" t="str">
        <f t="shared" si="77"/>
        <v/>
      </c>
      <c r="X28" s="108" t="str">
        <f t="shared" si="78"/>
        <v/>
      </c>
      <c r="Y28" s="236">
        <f>IFERROR(VLOOKUP($X28,HomeBroker!$A$2:$F$29,2,0),0)</f>
        <v>0</v>
      </c>
      <c r="Z28" s="236">
        <f>IFERROR(VLOOKUP($X28,HomeBroker!$A$2:$F$29,3,0),0)</f>
        <v>0</v>
      </c>
      <c r="AA28" s="237">
        <f>IFERROR(VLOOKUP($X28,HomeBroker!$A$2:$F$29,6,0),0)</f>
        <v>0</v>
      </c>
      <c r="AB28" s="236">
        <f>IFERROR(VLOOKUP($X28,HomeBroker!$A$2:$F$29,4,0),0)</f>
        <v>0</v>
      </c>
      <c r="AC28" s="236">
        <f>IFERROR(VLOOKUP($X28,HomeBroker!$A$2:$F$29,5,0),0)</f>
        <v>0</v>
      </c>
      <c r="AD28" s="286">
        <f>IFERROR(VLOOKUP($X28,HomeBroker!$A$2:$N$29,14,0),0)</f>
        <v>0</v>
      </c>
      <c r="AE28" s="241" t="str">
        <f t="shared" si="62"/>
        <v/>
      </c>
      <c r="AF28" s="105">
        <f t="shared" si="74"/>
        <v>0</v>
      </c>
      <c r="AG28" s="144"/>
      <c r="AH28" s="107">
        <f t="shared" ca="1" si="64"/>
        <v>0</v>
      </c>
      <c r="AI28" s="108" t="str">
        <f t="shared" si="79"/>
        <v/>
      </c>
      <c r="AJ28" s="108" t="str">
        <f t="shared" si="80"/>
        <v/>
      </c>
      <c r="AK28" s="109">
        <f>IFERROR(VLOOKUP($AJ28,HomeBroker!$A$2:$F$29,2,0),0)</f>
        <v>0</v>
      </c>
      <c r="AL28" s="236">
        <f>IFERROR(VLOOKUP($AJ28,HomeBroker!$A$2:$F$29,3,0),0)</f>
        <v>0</v>
      </c>
      <c r="AM28" s="237">
        <f>IFERROR(VLOOKUP($AJ28,HomeBroker!$A$2:$F$29,6,0),0)</f>
        <v>0</v>
      </c>
      <c r="AN28" s="236">
        <f>IFERROR(VLOOKUP($AJ28,HomeBroker!$A$2:$F$29,4,0),0)</f>
        <v>0</v>
      </c>
      <c r="AO28" s="109">
        <f>IFERROR(VLOOKUP($AJ28,HomeBroker!$A$2:$F$29,5,0),0)</f>
        <v>0</v>
      </c>
      <c r="AP28" s="110">
        <f>IFERROR(VLOOKUP($AJ28,HomeBroker!$A$2:$N$29,14,0),0)</f>
        <v>0</v>
      </c>
      <c r="AQ28" s="57"/>
      <c r="AR28" s="104" t="str">
        <f t="shared" si="67"/>
        <v>-</v>
      </c>
      <c r="AS28" s="104" t="str">
        <f t="shared" si="68"/>
        <v>-</v>
      </c>
      <c r="AT28" s="104" t="str">
        <f t="shared" si="69"/>
        <v>-</v>
      </c>
      <c r="AU28" s="57"/>
      <c r="AV28" s="111"/>
      <c r="AW28" s="131" t="s">
        <v>335</v>
      </c>
      <c r="AX28" s="113"/>
      <c r="AY28" s="135"/>
      <c r="AZ28" s="136"/>
      <c r="BA28" s="284">
        <f t="shared" si="10"/>
        <v>0</v>
      </c>
      <c r="BB28" s="285">
        <f t="shared" si="11"/>
        <v>0</v>
      </c>
      <c r="BC28" s="115" t="s">
        <v>389</v>
      </c>
      <c r="BD28" s="113"/>
      <c r="BE28" s="138"/>
      <c r="BF28" s="116"/>
      <c r="BG28" s="287">
        <f t="shared" si="12"/>
        <v>0</v>
      </c>
      <c r="BH28" s="289">
        <f t="shared" si="13"/>
        <v>0</v>
      </c>
      <c r="BI28" s="117" t="s">
        <v>390</v>
      </c>
      <c r="BJ28" s="113"/>
      <c r="BK28" s="116"/>
      <c r="BL28" s="290">
        <f t="shared" si="14"/>
        <v>0</v>
      </c>
      <c r="BM28" s="291">
        <f t="shared" si="15"/>
        <v>0</v>
      </c>
      <c r="DH28" s="118">
        <f t="shared" si="16"/>
        <v>3950.0694699352966</v>
      </c>
      <c r="DI28" s="119">
        <f t="shared" si="17"/>
        <v>0</v>
      </c>
      <c r="DJ28" s="119">
        <f t="shared" si="18"/>
        <v>0</v>
      </c>
      <c r="DK28" s="119">
        <f t="shared" si="19"/>
        <v>0</v>
      </c>
      <c r="DL28" s="119">
        <f t="shared" si="20"/>
        <v>0</v>
      </c>
      <c r="DM28" s="119">
        <f t="shared" si="21"/>
        <v>0</v>
      </c>
      <c r="DN28" s="119">
        <f t="shared" si="22"/>
        <v>0</v>
      </c>
      <c r="DO28" s="119">
        <f t="shared" si="23"/>
        <v>0</v>
      </c>
      <c r="DP28" s="119">
        <f t="shared" si="24"/>
        <v>0</v>
      </c>
      <c r="DQ28" s="119">
        <f t="shared" si="25"/>
        <v>0</v>
      </c>
      <c r="DR28" s="119">
        <f t="shared" si="26"/>
        <v>0</v>
      </c>
      <c r="DS28" s="119">
        <f t="shared" si="27"/>
        <v>0</v>
      </c>
      <c r="DT28" s="119">
        <f t="shared" si="28"/>
        <v>0</v>
      </c>
      <c r="DU28" s="119">
        <f t="shared" si="29"/>
        <v>0</v>
      </c>
      <c r="DV28" s="119">
        <f t="shared" si="30"/>
        <v>0</v>
      </c>
      <c r="DW28" s="119">
        <f t="shared" si="31"/>
        <v>0</v>
      </c>
      <c r="DX28" s="119">
        <f t="shared" si="32"/>
        <v>0</v>
      </c>
      <c r="DY28" s="119">
        <f t="shared" si="33"/>
        <v>0</v>
      </c>
      <c r="DZ28" s="119">
        <f t="shared" si="34"/>
        <v>0</v>
      </c>
      <c r="EA28" s="119">
        <f t="shared" si="35"/>
        <v>0</v>
      </c>
      <c r="EB28" s="119">
        <f t="shared" si="36"/>
        <v>0</v>
      </c>
      <c r="EC28" s="119">
        <f t="shared" si="37"/>
        <v>0</v>
      </c>
      <c r="ED28" s="119">
        <f t="shared" si="38"/>
        <v>0</v>
      </c>
      <c r="EE28" s="119">
        <f t="shared" si="39"/>
        <v>0</v>
      </c>
      <c r="EF28" s="119">
        <f t="shared" si="40"/>
        <v>0</v>
      </c>
      <c r="EG28" s="119">
        <f t="shared" si="41"/>
        <v>0</v>
      </c>
      <c r="EH28" s="119">
        <f t="shared" si="42"/>
        <v>0</v>
      </c>
      <c r="EI28" s="119">
        <f t="shared" si="43"/>
        <v>0</v>
      </c>
      <c r="EJ28" s="119">
        <f t="shared" si="44"/>
        <v>0</v>
      </c>
      <c r="EK28" s="119">
        <f t="shared" si="45"/>
        <v>0</v>
      </c>
      <c r="EL28" s="119">
        <f t="shared" si="46"/>
        <v>0</v>
      </c>
      <c r="EM28" s="119">
        <f t="shared" si="47"/>
        <v>0</v>
      </c>
      <c r="EN28" s="119">
        <f t="shared" si="48"/>
        <v>0</v>
      </c>
      <c r="EO28" s="119">
        <f t="shared" si="49"/>
        <v>0</v>
      </c>
      <c r="EP28" s="119">
        <f t="shared" si="50"/>
        <v>0</v>
      </c>
      <c r="EQ28" s="119">
        <f t="shared" si="51"/>
        <v>0</v>
      </c>
      <c r="ER28" s="120"/>
      <c r="ES28" s="121">
        <f t="shared" si="52"/>
        <v>0</v>
      </c>
      <c r="ET28" s="120"/>
      <c r="EU28" s="133"/>
      <c r="EV28" s="123"/>
      <c r="EW28" s="124">
        <f t="shared" si="53"/>
        <v>0</v>
      </c>
      <c r="EX28" s="67"/>
      <c r="EY28" s="118">
        <f t="shared" si="54"/>
        <v>3950.0694699352966</v>
      </c>
      <c r="EZ28" s="119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19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19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19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19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19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19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19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19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19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19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19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19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19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19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19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19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19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19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19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19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19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19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19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19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19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19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19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19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19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19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19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19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19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19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0"/>
      <c r="GJ28" s="121">
        <f t="shared" ca="1" si="55"/>
        <v>0</v>
      </c>
      <c r="GK28" s="120"/>
      <c r="GL28" s="133"/>
      <c r="GM28" s="123"/>
      <c r="GN28" s="124">
        <f t="shared" ca="1" si="56"/>
        <v>0</v>
      </c>
    </row>
    <row r="29" spans="1:196" ht="15">
      <c r="A29" s="134" t="s">
        <v>392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4"/>
      <c r="K29" s="64"/>
      <c r="L29" s="64"/>
      <c r="M29" s="64"/>
      <c r="N29" s="139">
        <f>IFERROR(+O29/$O$18-1,"")</f>
        <v>0.71033935811631421</v>
      </c>
      <c r="O29" s="280">
        <f t="shared" si="75"/>
        <v>4147.5729434320619</v>
      </c>
      <c r="P29" s="130">
        <f t="shared" si="4"/>
        <v>0</v>
      </c>
      <c r="Q29" s="130">
        <f t="shared" ca="1" si="5"/>
        <v>0</v>
      </c>
      <c r="R29" s="57"/>
      <c r="S29" s="240" t="str">
        <f t="shared" si="71"/>
        <v/>
      </c>
      <c r="T29" s="105">
        <f t="shared" si="73"/>
        <v>0</v>
      </c>
      <c r="U29" s="106"/>
      <c r="V29" s="107">
        <f t="shared" ca="1" si="59"/>
        <v>0</v>
      </c>
      <c r="W29" s="108" t="str">
        <f t="shared" si="77"/>
        <v/>
      </c>
      <c r="X29" s="108" t="str">
        <f t="shared" si="78"/>
        <v/>
      </c>
      <c r="Y29" s="236">
        <f>IFERROR(VLOOKUP($X29,HomeBroker!$A$2:$F$29,2,0),0)</f>
        <v>0</v>
      </c>
      <c r="Z29" s="236">
        <f>IFERROR(VLOOKUP($X29,HomeBroker!$A$2:$F$29,3,0),0)</f>
        <v>0</v>
      </c>
      <c r="AA29" s="237">
        <f>IFERROR(VLOOKUP($X29,HomeBroker!$A$2:$F$29,6,0),0)</f>
        <v>0</v>
      </c>
      <c r="AB29" s="236">
        <f>IFERROR(VLOOKUP($X29,HomeBroker!$A$2:$F$29,4,0),0)</f>
        <v>0</v>
      </c>
      <c r="AC29" s="236">
        <f>IFERROR(VLOOKUP($X29,HomeBroker!$A$2:$F$29,5,0),0)</f>
        <v>0</v>
      </c>
      <c r="AD29" s="286">
        <f>IFERROR(VLOOKUP($X29,HomeBroker!$A$2:$N$29,14,0),0)</f>
        <v>0</v>
      </c>
      <c r="AE29" s="241" t="str">
        <f t="shared" si="62"/>
        <v/>
      </c>
      <c r="AF29" s="105">
        <f t="shared" si="74"/>
        <v>0</v>
      </c>
      <c r="AG29" s="144"/>
      <c r="AH29" s="107">
        <f t="shared" ca="1" si="64"/>
        <v>0</v>
      </c>
      <c r="AI29" s="108" t="str">
        <f t="shared" si="79"/>
        <v/>
      </c>
      <c r="AJ29" s="108" t="str">
        <f t="shared" si="80"/>
        <v/>
      </c>
      <c r="AK29" s="109">
        <f>IFERROR(VLOOKUP($AJ29,HomeBroker!$A$2:$F$29,2,0),0)</f>
        <v>0</v>
      </c>
      <c r="AL29" s="236">
        <f>IFERROR(VLOOKUP($AJ29,HomeBroker!$A$2:$F$29,3,0),0)</f>
        <v>0</v>
      </c>
      <c r="AM29" s="237">
        <f>IFERROR(VLOOKUP($AJ29,HomeBroker!$A$2:$F$29,6,0),0)</f>
        <v>0</v>
      </c>
      <c r="AN29" s="236">
        <f>IFERROR(VLOOKUP($AJ29,HomeBroker!$A$2:$F$29,4,0),0)</f>
        <v>0</v>
      </c>
      <c r="AO29" s="109">
        <f>IFERROR(VLOOKUP($AJ29,HomeBroker!$A$2:$F$29,5,0),0)</f>
        <v>0</v>
      </c>
      <c r="AP29" s="110">
        <f>IFERROR(VLOOKUP($AJ29,HomeBroker!$A$2:$N$29,14,0),0)</f>
        <v>0</v>
      </c>
      <c r="AQ29" s="57"/>
      <c r="AR29" s="104" t="str">
        <f t="shared" si="67"/>
        <v>-</v>
      </c>
      <c r="AS29" s="104" t="str">
        <f t="shared" si="68"/>
        <v>-</v>
      </c>
      <c r="AT29" s="104" t="str">
        <f t="shared" si="69"/>
        <v>-</v>
      </c>
      <c r="AU29" s="57"/>
      <c r="AV29" s="111"/>
      <c r="AW29" s="131" t="s">
        <v>335</v>
      </c>
      <c r="AX29" s="113"/>
      <c r="AY29" s="135"/>
      <c r="AZ29" s="136"/>
      <c r="BA29" s="284">
        <f t="shared" si="10"/>
        <v>0</v>
      </c>
      <c r="BB29" s="285">
        <f t="shared" si="11"/>
        <v>0</v>
      </c>
      <c r="BC29" s="115" t="s">
        <v>389</v>
      </c>
      <c r="BD29" s="113"/>
      <c r="BE29" s="138"/>
      <c r="BF29" s="116"/>
      <c r="BG29" s="287">
        <f t="shared" si="12"/>
        <v>0</v>
      </c>
      <c r="BH29" s="289">
        <f t="shared" si="13"/>
        <v>0</v>
      </c>
      <c r="BI29" s="117" t="s">
        <v>390</v>
      </c>
      <c r="BJ29" s="113"/>
      <c r="BK29" s="116"/>
      <c r="BL29" s="290">
        <f t="shared" si="14"/>
        <v>0</v>
      </c>
      <c r="BM29" s="291">
        <f t="shared" si="15"/>
        <v>0</v>
      </c>
      <c r="DH29" s="118">
        <f t="shared" si="16"/>
        <v>4147.5729434320619</v>
      </c>
      <c r="DI29" s="119">
        <f t="shared" si="17"/>
        <v>0</v>
      </c>
      <c r="DJ29" s="119">
        <f t="shared" si="18"/>
        <v>0</v>
      </c>
      <c r="DK29" s="119">
        <f t="shared" si="19"/>
        <v>0</v>
      </c>
      <c r="DL29" s="119">
        <f t="shared" si="20"/>
        <v>0</v>
      </c>
      <c r="DM29" s="119">
        <f t="shared" si="21"/>
        <v>0</v>
      </c>
      <c r="DN29" s="119">
        <f t="shared" si="22"/>
        <v>0</v>
      </c>
      <c r="DO29" s="119">
        <f t="shared" si="23"/>
        <v>0</v>
      </c>
      <c r="DP29" s="119">
        <f t="shared" si="24"/>
        <v>0</v>
      </c>
      <c r="DQ29" s="119">
        <f t="shared" si="25"/>
        <v>0</v>
      </c>
      <c r="DR29" s="119">
        <f t="shared" si="26"/>
        <v>0</v>
      </c>
      <c r="DS29" s="119">
        <f t="shared" si="27"/>
        <v>0</v>
      </c>
      <c r="DT29" s="119">
        <f t="shared" si="28"/>
        <v>0</v>
      </c>
      <c r="DU29" s="119">
        <f t="shared" si="29"/>
        <v>0</v>
      </c>
      <c r="DV29" s="119">
        <f t="shared" si="30"/>
        <v>0</v>
      </c>
      <c r="DW29" s="119">
        <f t="shared" si="31"/>
        <v>0</v>
      </c>
      <c r="DX29" s="119">
        <f t="shared" si="32"/>
        <v>0</v>
      </c>
      <c r="DY29" s="119">
        <f t="shared" si="33"/>
        <v>0</v>
      </c>
      <c r="DZ29" s="119">
        <f t="shared" si="34"/>
        <v>0</v>
      </c>
      <c r="EA29" s="119">
        <f t="shared" si="35"/>
        <v>0</v>
      </c>
      <c r="EB29" s="119">
        <f t="shared" si="36"/>
        <v>0</v>
      </c>
      <c r="EC29" s="119">
        <f t="shared" si="37"/>
        <v>0</v>
      </c>
      <c r="ED29" s="119">
        <f t="shared" si="38"/>
        <v>0</v>
      </c>
      <c r="EE29" s="119">
        <f t="shared" si="39"/>
        <v>0</v>
      </c>
      <c r="EF29" s="119">
        <f t="shared" si="40"/>
        <v>0</v>
      </c>
      <c r="EG29" s="119">
        <f t="shared" si="41"/>
        <v>0</v>
      </c>
      <c r="EH29" s="119">
        <f t="shared" si="42"/>
        <v>0</v>
      </c>
      <c r="EI29" s="119">
        <f t="shared" si="43"/>
        <v>0</v>
      </c>
      <c r="EJ29" s="119">
        <f t="shared" si="44"/>
        <v>0</v>
      </c>
      <c r="EK29" s="119">
        <f t="shared" si="45"/>
        <v>0</v>
      </c>
      <c r="EL29" s="119">
        <f t="shared" si="46"/>
        <v>0</v>
      </c>
      <c r="EM29" s="119">
        <f t="shared" si="47"/>
        <v>0</v>
      </c>
      <c r="EN29" s="119">
        <f t="shared" si="48"/>
        <v>0</v>
      </c>
      <c r="EO29" s="119">
        <f t="shared" si="49"/>
        <v>0</v>
      </c>
      <c r="EP29" s="119">
        <f t="shared" si="50"/>
        <v>0</v>
      </c>
      <c r="EQ29" s="119">
        <f t="shared" si="51"/>
        <v>0</v>
      </c>
      <c r="ER29" s="120"/>
      <c r="ES29" s="121">
        <f t="shared" si="52"/>
        <v>0</v>
      </c>
      <c r="ET29" s="120"/>
      <c r="EU29" s="133"/>
      <c r="EV29" s="123"/>
      <c r="EW29" s="124">
        <f t="shared" si="53"/>
        <v>0</v>
      </c>
      <c r="EX29" s="67"/>
      <c r="EY29" s="118">
        <f t="shared" si="54"/>
        <v>4147.5729434320619</v>
      </c>
      <c r="EZ29" s="119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19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19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19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19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19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19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19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19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19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19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19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19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19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19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19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19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19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19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19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19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19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19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19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19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19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19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19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19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19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19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19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19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19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19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0"/>
      <c r="GJ29" s="121">
        <f t="shared" ca="1" si="55"/>
        <v>0</v>
      </c>
      <c r="GK29" s="120"/>
      <c r="GL29" s="133"/>
      <c r="GM29" s="123"/>
      <c r="GN29" s="124">
        <f t="shared" ca="1" si="56"/>
        <v>0</v>
      </c>
    </row>
    <row r="30" spans="1:196" ht="15">
      <c r="A30" s="100" t="s">
        <v>388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4"/>
      <c r="K30" s="64"/>
      <c r="L30" s="64"/>
      <c r="M30" s="64"/>
      <c r="N30" s="139"/>
      <c r="O30" s="280">
        <f t="shared" si="75"/>
        <v>4354.951590603665</v>
      </c>
      <c r="P30" s="137">
        <f t="shared" si="4"/>
        <v>0</v>
      </c>
      <c r="Q30" s="137">
        <f t="shared" ca="1" si="5"/>
        <v>0</v>
      </c>
      <c r="R30" s="57"/>
      <c r="S30" s="240" t="str">
        <f t="shared" si="71"/>
        <v/>
      </c>
      <c r="T30" s="105">
        <f t="shared" si="73"/>
        <v>0</v>
      </c>
      <c r="U30" s="106"/>
      <c r="V30" s="107">
        <f t="shared" ca="1" si="59"/>
        <v>0</v>
      </c>
      <c r="W30" s="108" t="str">
        <f t="shared" si="77"/>
        <v/>
      </c>
      <c r="X30" s="108" t="str">
        <f t="shared" si="78"/>
        <v/>
      </c>
      <c r="Y30" s="236">
        <f>IFERROR(VLOOKUP($X30,HomeBroker!$A$2:$F$29,2,0),0)</f>
        <v>0</v>
      </c>
      <c r="Z30" s="236">
        <f>IFERROR(VLOOKUP($X30,HomeBroker!$A$2:$F$29,3,0),0)</f>
        <v>0</v>
      </c>
      <c r="AA30" s="237">
        <f>IFERROR(VLOOKUP($X30,HomeBroker!$A$2:$F$29,6,0),0)</f>
        <v>0</v>
      </c>
      <c r="AB30" s="236">
        <f>IFERROR(VLOOKUP($X30,HomeBroker!$A$2:$F$29,4,0),0)</f>
        <v>0</v>
      </c>
      <c r="AC30" s="236">
        <f>IFERROR(VLOOKUP($X30,HomeBroker!$A$2:$F$29,5,0),0)</f>
        <v>0</v>
      </c>
      <c r="AD30" s="286">
        <f>IFERROR(VLOOKUP($X30,HomeBroker!$A$2:$N$29,14,0),0)</f>
        <v>0</v>
      </c>
      <c r="AE30" s="241" t="str">
        <f t="shared" si="62"/>
        <v/>
      </c>
      <c r="AF30" s="105">
        <f t="shared" si="74"/>
        <v>0</v>
      </c>
      <c r="AG30" s="144"/>
      <c r="AH30" s="107">
        <f t="shared" ca="1" si="64"/>
        <v>0</v>
      </c>
      <c r="AI30" s="108" t="str">
        <f t="shared" si="79"/>
        <v/>
      </c>
      <c r="AJ30" s="108" t="str">
        <f t="shared" si="80"/>
        <v/>
      </c>
      <c r="AK30" s="109">
        <f>IFERROR(VLOOKUP($AJ30,HomeBroker!$A$2:$F$29,2,0),0)</f>
        <v>0</v>
      </c>
      <c r="AL30" s="236">
        <f>IFERROR(VLOOKUP($AJ30,HomeBroker!$A$2:$F$29,3,0),0)</f>
        <v>0</v>
      </c>
      <c r="AM30" s="237">
        <f>IFERROR(VLOOKUP($AJ30,HomeBroker!$A$2:$F$29,6,0),0)</f>
        <v>0</v>
      </c>
      <c r="AN30" s="236">
        <f>IFERROR(VLOOKUP($AJ30,HomeBroker!$A$2:$F$29,4,0),0)</f>
        <v>0</v>
      </c>
      <c r="AO30" s="109">
        <f>IFERROR(VLOOKUP($AJ30,HomeBroker!$A$2:$F$29,5,0),0)</f>
        <v>0</v>
      </c>
      <c r="AP30" s="110">
        <f>IFERROR(VLOOKUP($AJ30,HomeBroker!$A$2:$N$29,14,0),0)</f>
        <v>0</v>
      </c>
      <c r="AQ30" s="57"/>
      <c r="AR30" s="104" t="str">
        <f t="shared" si="67"/>
        <v>-</v>
      </c>
      <c r="AS30" s="104" t="str">
        <f t="shared" si="68"/>
        <v>-</v>
      </c>
      <c r="AT30" s="104" t="str">
        <f t="shared" si="69"/>
        <v>-</v>
      </c>
      <c r="AU30" s="57"/>
      <c r="AV30" s="111"/>
      <c r="AW30" s="131" t="s">
        <v>335</v>
      </c>
      <c r="AX30" s="113"/>
      <c r="AY30" s="135"/>
      <c r="AZ30" s="136"/>
      <c r="BA30" s="284">
        <f t="shared" si="10"/>
        <v>0</v>
      </c>
      <c r="BB30" s="285">
        <f t="shared" si="11"/>
        <v>0</v>
      </c>
      <c r="BC30" s="115" t="s">
        <v>389</v>
      </c>
      <c r="BD30" s="113"/>
      <c r="BE30" s="138"/>
      <c r="BF30" s="116"/>
      <c r="BG30" s="287">
        <f t="shared" si="12"/>
        <v>0</v>
      </c>
      <c r="BH30" s="289">
        <f t="shared" si="13"/>
        <v>0</v>
      </c>
      <c r="BI30" s="117" t="s">
        <v>390</v>
      </c>
      <c r="BJ30" s="113"/>
      <c r="BK30" s="116"/>
      <c r="BL30" s="290">
        <f t="shared" si="14"/>
        <v>0</v>
      </c>
      <c r="BM30" s="291">
        <f t="shared" si="15"/>
        <v>0</v>
      </c>
      <c r="DH30" s="118">
        <f t="shared" si="16"/>
        <v>4354.951590603665</v>
      </c>
      <c r="DI30" s="119">
        <f t="shared" si="17"/>
        <v>0</v>
      </c>
      <c r="DJ30" s="119">
        <f t="shared" si="18"/>
        <v>0</v>
      </c>
      <c r="DK30" s="119">
        <f t="shared" si="19"/>
        <v>0</v>
      </c>
      <c r="DL30" s="119">
        <f t="shared" si="20"/>
        <v>0</v>
      </c>
      <c r="DM30" s="119">
        <f t="shared" si="21"/>
        <v>0</v>
      </c>
      <c r="DN30" s="119">
        <f t="shared" si="22"/>
        <v>0</v>
      </c>
      <c r="DO30" s="119">
        <f t="shared" si="23"/>
        <v>0</v>
      </c>
      <c r="DP30" s="119">
        <f t="shared" si="24"/>
        <v>0</v>
      </c>
      <c r="DQ30" s="119">
        <f t="shared" si="25"/>
        <v>0</v>
      </c>
      <c r="DR30" s="119">
        <f t="shared" si="26"/>
        <v>0</v>
      </c>
      <c r="DS30" s="119">
        <f t="shared" si="27"/>
        <v>0</v>
      </c>
      <c r="DT30" s="119">
        <f t="shared" si="28"/>
        <v>0</v>
      </c>
      <c r="DU30" s="119">
        <f t="shared" si="29"/>
        <v>0</v>
      </c>
      <c r="DV30" s="119">
        <f t="shared" si="30"/>
        <v>0</v>
      </c>
      <c r="DW30" s="119">
        <f t="shared" si="31"/>
        <v>0</v>
      </c>
      <c r="DX30" s="119">
        <f t="shared" si="32"/>
        <v>0</v>
      </c>
      <c r="DY30" s="119">
        <f t="shared" si="33"/>
        <v>0</v>
      </c>
      <c r="DZ30" s="119">
        <f t="shared" si="34"/>
        <v>0</v>
      </c>
      <c r="EA30" s="119">
        <f t="shared" si="35"/>
        <v>0</v>
      </c>
      <c r="EB30" s="119">
        <f t="shared" si="36"/>
        <v>0</v>
      </c>
      <c r="EC30" s="119">
        <f t="shared" si="37"/>
        <v>0</v>
      </c>
      <c r="ED30" s="119">
        <f t="shared" si="38"/>
        <v>0</v>
      </c>
      <c r="EE30" s="119">
        <f t="shared" si="39"/>
        <v>0</v>
      </c>
      <c r="EF30" s="119">
        <f t="shared" si="40"/>
        <v>0</v>
      </c>
      <c r="EG30" s="119">
        <f t="shared" si="41"/>
        <v>0</v>
      </c>
      <c r="EH30" s="119">
        <f t="shared" si="42"/>
        <v>0</v>
      </c>
      <c r="EI30" s="119">
        <f t="shared" si="43"/>
        <v>0</v>
      </c>
      <c r="EJ30" s="119">
        <f t="shared" si="44"/>
        <v>0</v>
      </c>
      <c r="EK30" s="119">
        <f t="shared" si="45"/>
        <v>0</v>
      </c>
      <c r="EL30" s="119">
        <f t="shared" si="46"/>
        <v>0</v>
      </c>
      <c r="EM30" s="119">
        <f t="shared" si="47"/>
        <v>0</v>
      </c>
      <c r="EN30" s="119">
        <f t="shared" si="48"/>
        <v>0</v>
      </c>
      <c r="EO30" s="119">
        <f t="shared" si="49"/>
        <v>0</v>
      </c>
      <c r="EP30" s="119">
        <f t="shared" si="50"/>
        <v>0</v>
      </c>
      <c r="EQ30" s="119">
        <f t="shared" si="51"/>
        <v>0</v>
      </c>
      <c r="ER30" s="120"/>
      <c r="ES30" s="121">
        <f t="shared" si="52"/>
        <v>0</v>
      </c>
      <c r="ET30" s="120"/>
      <c r="EU30" s="133"/>
      <c r="EV30" s="123"/>
      <c r="EW30" s="124">
        <f t="shared" si="53"/>
        <v>0</v>
      </c>
      <c r="EX30" s="67"/>
      <c r="EY30" s="118">
        <f t="shared" si="54"/>
        <v>4354.951590603665</v>
      </c>
      <c r="EZ30" s="119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19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19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19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19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19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19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19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19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19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19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19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19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19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19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19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19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19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19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19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19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19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19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19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19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19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19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19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19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19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19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19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19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19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19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0"/>
      <c r="GJ30" s="121">
        <f t="shared" ca="1" si="55"/>
        <v>0</v>
      </c>
      <c r="GK30" s="120"/>
      <c r="GL30" s="133"/>
      <c r="GM30" s="123"/>
      <c r="GN30" s="124">
        <f t="shared" ca="1" si="56"/>
        <v>0</v>
      </c>
    </row>
    <row r="31" spans="1:196" ht="15">
      <c r="A31" s="125" t="s">
        <v>391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6" t="str">
        <f>IFERROR(D30/D31,"")</f>
        <v/>
      </c>
      <c r="K31" s="127" t="str">
        <f>IFERROR(G30/G31,"")</f>
        <v/>
      </c>
      <c r="L31" s="128" t="str">
        <f>IFERROR(K31/J31-1,"")</f>
        <v/>
      </c>
      <c r="M31" s="129">
        <f>I30+I31</f>
        <v>0</v>
      </c>
      <c r="N31" s="102"/>
      <c r="O31" s="280">
        <f t="shared" si="75"/>
        <v>4572.6991701338484</v>
      </c>
      <c r="P31" s="130">
        <f t="shared" si="4"/>
        <v>0</v>
      </c>
      <c r="Q31" s="130">
        <f t="shared" ca="1" si="5"/>
        <v>0</v>
      </c>
      <c r="R31" s="57"/>
      <c r="S31" s="240" t="str">
        <f t="shared" si="71"/>
        <v/>
      </c>
      <c r="T31" s="105">
        <f t="shared" si="73"/>
        <v>0</v>
      </c>
      <c r="U31" s="106"/>
      <c r="V31" s="107">
        <f t="shared" ca="1" si="59"/>
        <v>0</v>
      </c>
      <c r="W31" s="108" t="str">
        <f t="shared" si="77"/>
        <v/>
      </c>
      <c r="X31" s="108" t="str">
        <f t="shared" si="78"/>
        <v/>
      </c>
      <c r="Y31" s="236">
        <f>IFERROR(VLOOKUP($X31,HomeBroker!$A$2:$F$29,2,0),0)</f>
        <v>0</v>
      </c>
      <c r="Z31" s="236">
        <f>IFERROR(VLOOKUP($X31,HomeBroker!$A$2:$F$29,3,0),0)</f>
        <v>0</v>
      </c>
      <c r="AA31" s="237">
        <f>IFERROR(VLOOKUP($X31,HomeBroker!$A$2:$F$29,6,0),0)</f>
        <v>0</v>
      </c>
      <c r="AB31" s="236">
        <f>IFERROR(VLOOKUP($X31,HomeBroker!$A$2:$F$29,4,0),0)</f>
        <v>0</v>
      </c>
      <c r="AC31" s="236">
        <f>IFERROR(VLOOKUP($X31,HomeBroker!$A$2:$F$29,5,0),0)</f>
        <v>0</v>
      </c>
      <c r="AD31" s="286">
        <f>IFERROR(VLOOKUP($X31,HomeBroker!$A$2:$N$29,14,0),0)</f>
        <v>0</v>
      </c>
      <c r="AE31" s="241" t="str">
        <f t="shared" si="62"/>
        <v/>
      </c>
      <c r="AF31" s="105">
        <f t="shared" si="74"/>
        <v>0</v>
      </c>
      <c r="AG31" s="144"/>
      <c r="AH31" s="107">
        <f t="shared" ca="1" si="64"/>
        <v>0</v>
      </c>
      <c r="AI31" s="108" t="str">
        <f t="shared" si="79"/>
        <v/>
      </c>
      <c r="AJ31" s="108" t="str">
        <f t="shared" si="80"/>
        <v/>
      </c>
      <c r="AK31" s="109">
        <f>IFERROR(VLOOKUP($AJ31,HomeBroker!$A$2:$F$29,2,0),0)</f>
        <v>0</v>
      </c>
      <c r="AL31" s="236">
        <f>IFERROR(VLOOKUP($AJ31,HomeBroker!$A$2:$F$29,3,0),0)</f>
        <v>0</v>
      </c>
      <c r="AM31" s="237">
        <f>IFERROR(VLOOKUP($AJ31,HomeBroker!$A$2:$F$29,6,0),0)</f>
        <v>0</v>
      </c>
      <c r="AN31" s="236">
        <f>IFERROR(VLOOKUP($AJ31,HomeBroker!$A$2:$F$29,4,0),0)</f>
        <v>0</v>
      </c>
      <c r="AO31" s="109">
        <f>IFERROR(VLOOKUP($AJ31,HomeBroker!$A$2:$F$29,5,0),0)</f>
        <v>0</v>
      </c>
      <c r="AP31" s="110">
        <f>IFERROR(VLOOKUP($AJ31,HomeBroker!$A$2:$N$29,14,0),0)</f>
        <v>0</v>
      </c>
      <c r="AQ31" s="57"/>
      <c r="AR31" s="104" t="str">
        <f t="shared" si="67"/>
        <v>-</v>
      </c>
      <c r="AS31" s="104" t="str">
        <f t="shared" si="68"/>
        <v>-</v>
      </c>
      <c r="AT31" s="104" t="str">
        <f t="shared" si="69"/>
        <v>-</v>
      </c>
      <c r="AU31" s="57"/>
      <c r="AV31" s="111"/>
      <c r="AW31" s="131" t="s">
        <v>335</v>
      </c>
      <c r="AX31" s="113"/>
      <c r="AY31" s="135"/>
      <c r="AZ31" s="136"/>
      <c r="BA31" s="284">
        <f t="shared" si="10"/>
        <v>0</v>
      </c>
      <c r="BB31" s="285">
        <f t="shared" si="11"/>
        <v>0</v>
      </c>
      <c r="BC31" s="115" t="s">
        <v>389</v>
      </c>
      <c r="BD31" s="113"/>
      <c r="BE31" s="138"/>
      <c r="BF31" s="116"/>
      <c r="BG31" s="287">
        <f t="shared" si="12"/>
        <v>0</v>
      </c>
      <c r="BH31" s="289">
        <f t="shared" si="13"/>
        <v>0</v>
      </c>
      <c r="BI31" s="117" t="s">
        <v>390</v>
      </c>
      <c r="BJ31" s="113"/>
      <c r="BK31" s="116"/>
      <c r="BL31" s="290">
        <f t="shared" si="14"/>
        <v>0</v>
      </c>
      <c r="BM31" s="291">
        <f t="shared" si="15"/>
        <v>0</v>
      </c>
      <c r="DH31" s="118">
        <f t="shared" si="16"/>
        <v>4572.6991701338484</v>
      </c>
      <c r="DI31" s="119">
        <f t="shared" si="17"/>
        <v>0</v>
      </c>
      <c r="DJ31" s="119">
        <f t="shared" si="18"/>
        <v>0</v>
      </c>
      <c r="DK31" s="119">
        <f t="shared" si="19"/>
        <v>0</v>
      </c>
      <c r="DL31" s="119">
        <f t="shared" si="20"/>
        <v>0</v>
      </c>
      <c r="DM31" s="119">
        <f t="shared" si="21"/>
        <v>0</v>
      </c>
      <c r="DN31" s="119">
        <f t="shared" si="22"/>
        <v>0</v>
      </c>
      <c r="DO31" s="119">
        <f t="shared" si="23"/>
        <v>0</v>
      </c>
      <c r="DP31" s="119">
        <f t="shared" si="24"/>
        <v>0</v>
      </c>
      <c r="DQ31" s="119">
        <f t="shared" si="25"/>
        <v>0</v>
      </c>
      <c r="DR31" s="119">
        <f t="shared" si="26"/>
        <v>0</v>
      </c>
      <c r="DS31" s="119">
        <f t="shared" si="27"/>
        <v>0</v>
      </c>
      <c r="DT31" s="119">
        <f t="shared" si="28"/>
        <v>0</v>
      </c>
      <c r="DU31" s="119">
        <f t="shared" si="29"/>
        <v>0</v>
      </c>
      <c r="DV31" s="119">
        <f t="shared" si="30"/>
        <v>0</v>
      </c>
      <c r="DW31" s="119">
        <f t="shared" si="31"/>
        <v>0</v>
      </c>
      <c r="DX31" s="119">
        <f t="shared" si="32"/>
        <v>0</v>
      </c>
      <c r="DY31" s="119">
        <f t="shared" si="33"/>
        <v>0</v>
      </c>
      <c r="DZ31" s="119">
        <f t="shared" si="34"/>
        <v>0</v>
      </c>
      <c r="EA31" s="119">
        <f t="shared" si="35"/>
        <v>0</v>
      </c>
      <c r="EB31" s="119">
        <f t="shared" si="36"/>
        <v>0</v>
      </c>
      <c r="EC31" s="119">
        <f t="shared" si="37"/>
        <v>0</v>
      </c>
      <c r="ED31" s="119">
        <f t="shared" si="38"/>
        <v>0</v>
      </c>
      <c r="EE31" s="119">
        <f t="shared" si="39"/>
        <v>0</v>
      </c>
      <c r="EF31" s="119">
        <f t="shared" si="40"/>
        <v>0</v>
      </c>
      <c r="EG31" s="119">
        <f t="shared" si="41"/>
        <v>0</v>
      </c>
      <c r="EH31" s="119">
        <f t="shared" si="42"/>
        <v>0</v>
      </c>
      <c r="EI31" s="119">
        <f t="shared" si="43"/>
        <v>0</v>
      </c>
      <c r="EJ31" s="119">
        <f t="shared" si="44"/>
        <v>0</v>
      </c>
      <c r="EK31" s="119">
        <f t="shared" si="45"/>
        <v>0</v>
      </c>
      <c r="EL31" s="119">
        <f t="shared" si="46"/>
        <v>0</v>
      </c>
      <c r="EM31" s="119">
        <f t="shared" si="47"/>
        <v>0</v>
      </c>
      <c r="EN31" s="119">
        <f t="shared" si="48"/>
        <v>0</v>
      </c>
      <c r="EO31" s="119">
        <f t="shared" si="49"/>
        <v>0</v>
      </c>
      <c r="EP31" s="119">
        <f t="shared" si="50"/>
        <v>0</v>
      </c>
      <c r="EQ31" s="119">
        <f t="shared" si="51"/>
        <v>0</v>
      </c>
      <c r="ER31" s="120"/>
      <c r="ES31" s="121">
        <f t="shared" si="52"/>
        <v>0</v>
      </c>
      <c r="ET31" s="120"/>
      <c r="EU31" s="133"/>
      <c r="EV31" s="123"/>
      <c r="EW31" s="124">
        <f t="shared" si="53"/>
        <v>0</v>
      </c>
      <c r="EX31" s="67"/>
      <c r="EY31" s="118">
        <f t="shared" si="54"/>
        <v>4572.6991701338484</v>
      </c>
      <c r="EZ31" s="119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19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19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19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19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19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19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19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19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19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19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19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19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19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19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19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19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19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19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19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19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19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19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19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19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19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19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19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19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19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19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19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19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19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19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0"/>
      <c r="GJ31" s="121">
        <f t="shared" ca="1" si="55"/>
        <v>0</v>
      </c>
      <c r="GK31" s="120"/>
      <c r="GL31" s="133"/>
      <c r="GM31" s="123"/>
      <c r="GN31" s="124">
        <f t="shared" ca="1" si="56"/>
        <v>0</v>
      </c>
    </row>
    <row r="32" spans="1:196" ht="15">
      <c r="A32" s="134" t="s">
        <v>392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4"/>
      <c r="K32" s="64"/>
      <c r="L32" s="64"/>
      <c r="M32" s="64"/>
      <c r="N32" s="102"/>
      <c r="O32" s="280">
        <f t="shared" si="75"/>
        <v>4801.3341286405412</v>
      </c>
      <c r="P32" s="130">
        <f t="shared" si="4"/>
        <v>0</v>
      </c>
      <c r="Q32" s="130">
        <f t="shared" ca="1" si="5"/>
        <v>0</v>
      </c>
      <c r="R32" s="57"/>
      <c r="S32" s="240" t="str">
        <f t="shared" si="71"/>
        <v/>
      </c>
      <c r="T32" s="105">
        <f t="shared" si="73"/>
        <v>0</v>
      </c>
      <c r="U32" s="106"/>
      <c r="V32" s="107">
        <f t="shared" ca="1" si="59"/>
        <v>0</v>
      </c>
      <c r="W32" s="108" t="str">
        <f t="shared" si="77"/>
        <v/>
      </c>
      <c r="X32" s="108" t="str">
        <f t="shared" si="78"/>
        <v/>
      </c>
      <c r="Y32" s="236">
        <f>IFERROR(VLOOKUP($X32,HomeBroker!$A$2:$F$29,2,0),0)</f>
        <v>0</v>
      </c>
      <c r="Z32" s="236">
        <f>IFERROR(VLOOKUP($X32,HomeBroker!$A$2:$F$29,3,0),0)</f>
        <v>0</v>
      </c>
      <c r="AA32" s="237">
        <f>IFERROR(VLOOKUP($X32,HomeBroker!$A$2:$F$29,6,0),0)</f>
        <v>0</v>
      </c>
      <c r="AB32" s="236">
        <f>IFERROR(VLOOKUP($X32,HomeBroker!$A$2:$F$29,4,0),0)</f>
        <v>0</v>
      </c>
      <c r="AC32" s="236">
        <f>IFERROR(VLOOKUP($X32,HomeBroker!$A$2:$F$29,5,0),0)</f>
        <v>0</v>
      </c>
      <c r="AD32" s="286">
        <f>IFERROR(VLOOKUP($X32,HomeBroker!$A$2:$N$29,14,0),0)</f>
        <v>0</v>
      </c>
      <c r="AE32" s="241" t="str">
        <f t="shared" si="62"/>
        <v/>
      </c>
      <c r="AF32" s="105">
        <f t="shared" si="74"/>
        <v>0</v>
      </c>
      <c r="AG32" s="144"/>
      <c r="AH32" s="107">
        <f t="shared" ca="1" si="64"/>
        <v>0</v>
      </c>
      <c r="AI32" s="108" t="str">
        <f t="shared" si="79"/>
        <v/>
      </c>
      <c r="AJ32" s="108" t="str">
        <f t="shared" si="80"/>
        <v/>
      </c>
      <c r="AK32" s="109">
        <f>IFERROR(VLOOKUP($AJ32,HomeBroker!$A$2:$F$29,2,0),0)</f>
        <v>0</v>
      </c>
      <c r="AL32" s="236">
        <f>IFERROR(VLOOKUP($AJ32,HomeBroker!$A$2:$F$29,3,0),0)</f>
        <v>0</v>
      </c>
      <c r="AM32" s="237">
        <f>IFERROR(VLOOKUP($AJ32,HomeBroker!$A$2:$F$29,6,0),0)</f>
        <v>0</v>
      </c>
      <c r="AN32" s="236">
        <f>IFERROR(VLOOKUP($AJ32,HomeBroker!$A$2:$F$29,4,0),0)</f>
        <v>0</v>
      </c>
      <c r="AO32" s="109">
        <f>IFERROR(VLOOKUP($AJ32,HomeBroker!$A$2:$F$29,5,0),0)</f>
        <v>0</v>
      </c>
      <c r="AP32" s="110">
        <f>IFERROR(VLOOKUP($AJ32,HomeBroker!$A$2:$N$29,14,0),0)</f>
        <v>0</v>
      </c>
      <c r="AQ32" s="57"/>
      <c r="AR32" s="104" t="str">
        <f t="shared" si="67"/>
        <v>-</v>
      </c>
      <c r="AS32" s="104" t="str">
        <f t="shared" si="68"/>
        <v>-</v>
      </c>
      <c r="AT32" s="104" t="str">
        <f t="shared" si="69"/>
        <v>-</v>
      </c>
      <c r="AU32" s="57"/>
      <c r="AV32" s="111"/>
      <c r="AW32" s="131" t="s">
        <v>335</v>
      </c>
      <c r="AX32" s="113"/>
      <c r="AY32" s="135"/>
      <c r="AZ32" s="136"/>
      <c r="BA32" s="284">
        <f t="shared" si="10"/>
        <v>0</v>
      </c>
      <c r="BB32" s="285">
        <f t="shared" si="11"/>
        <v>0</v>
      </c>
      <c r="BC32" s="115" t="s">
        <v>389</v>
      </c>
      <c r="BD32" s="113"/>
      <c r="BE32" s="138"/>
      <c r="BF32" s="116"/>
      <c r="BG32" s="287">
        <f t="shared" si="12"/>
        <v>0</v>
      </c>
      <c r="BH32" s="289">
        <f t="shared" si="13"/>
        <v>0</v>
      </c>
      <c r="BI32" s="117" t="s">
        <v>390</v>
      </c>
      <c r="BJ32" s="113"/>
      <c r="BK32" s="116"/>
      <c r="BL32" s="290">
        <f t="shared" si="14"/>
        <v>0</v>
      </c>
      <c r="BM32" s="291">
        <f t="shared" si="15"/>
        <v>0</v>
      </c>
      <c r="DH32" s="118">
        <f t="shared" si="16"/>
        <v>4801.3341286405412</v>
      </c>
      <c r="DI32" s="119">
        <f t="shared" si="17"/>
        <v>0</v>
      </c>
      <c r="DJ32" s="119">
        <f t="shared" si="18"/>
        <v>0</v>
      </c>
      <c r="DK32" s="119">
        <f t="shared" si="19"/>
        <v>0</v>
      </c>
      <c r="DL32" s="119">
        <f t="shared" si="20"/>
        <v>0</v>
      </c>
      <c r="DM32" s="119">
        <f t="shared" si="21"/>
        <v>0</v>
      </c>
      <c r="DN32" s="119">
        <f t="shared" si="22"/>
        <v>0</v>
      </c>
      <c r="DO32" s="119">
        <f t="shared" si="23"/>
        <v>0</v>
      </c>
      <c r="DP32" s="119">
        <f t="shared" si="24"/>
        <v>0</v>
      </c>
      <c r="DQ32" s="119">
        <f t="shared" si="25"/>
        <v>0</v>
      </c>
      <c r="DR32" s="119">
        <f t="shared" si="26"/>
        <v>0</v>
      </c>
      <c r="DS32" s="119">
        <f t="shared" si="27"/>
        <v>0</v>
      </c>
      <c r="DT32" s="119">
        <f t="shared" si="28"/>
        <v>0</v>
      </c>
      <c r="DU32" s="119">
        <f t="shared" si="29"/>
        <v>0</v>
      </c>
      <c r="DV32" s="119">
        <f t="shared" si="30"/>
        <v>0</v>
      </c>
      <c r="DW32" s="119">
        <f t="shared" si="31"/>
        <v>0</v>
      </c>
      <c r="DX32" s="119">
        <f t="shared" si="32"/>
        <v>0</v>
      </c>
      <c r="DY32" s="119">
        <f t="shared" si="33"/>
        <v>0</v>
      </c>
      <c r="DZ32" s="119">
        <f t="shared" si="34"/>
        <v>0</v>
      </c>
      <c r="EA32" s="119">
        <f t="shared" si="35"/>
        <v>0</v>
      </c>
      <c r="EB32" s="119">
        <f t="shared" si="36"/>
        <v>0</v>
      </c>
      <c r="EC32" s="119">
        <f t="shared" si="37"/>
        <v>0</v>
      </c>
      <c r="ED32" s="119">
        <f t="shared" si="38"/>
        <v>0</v>
      </c>
      <c r="EE32" s="119">
        <f t="shared" si="39"/>
        <v>0</v>
      </c>
      <c r="EF32" s="119">
        <f t="shared" si="40"/>
        <v>0</v>
      </c>
      <c r="EG32" s="119">
        <f t="shared" si="41"/>
        <v>0</v>
      </c>
      <c r="EH32" s="119">
        <f t="shared" si="42"/>
        <v>0</v>
      </c>
      <c r="EI32" s="119">
        <f t="shared" si="43"/>
        <v>0</v>
      </c>
      <c r="EJ32" s="119">
        <f t="shared" si="44"/>
        <v>0</v>
      </c>
      <c r="EK32" s="119">
        <f t="shared" si="45"/>
        <v>0</v>
      </c>
      <c r="EL32" s="119">
        <f t="shared" si="46"/>
        <v>0</v>
      </c>
      <c r="EM32" s="119">
        <f t="shared" si="47"/>
        <v>0</v>
      </c>
      <c r="EN32" s="119">
        <f t="shared" si="48"/>
        <v>0</v>
      </c>
      <c r="EO32" s="119">
        <f t="shared" si="49"/>
        <v>0</v>
      </c>
      <c r="EP32" s="119">
        <f t="shared" si="50"/>
        <v>0</v>
      </c>
      <c r="EQ32" s="119">
        <f t="shared" si="51"/>
        <v>0</v>
      </c>
      <c r="ER32" s="120"/>
      <c r="ES32" s="121">
        <f t="shared" si="52"/>
        <v>0</v>
      </c>
      <c r="ET32" s="120"/>
      <c r="EU32" s="133"/>
      <c r="EV32" s="123"/>
      <c r="EW32" s="124">
        <f t="shared" si="53"/>
        <v>0</v>
      </c>
      <c r="EX32" s="67"/>
      <c r="EY32" s="118">
        <f t="shared" si="54"/>
        <v>4801.3341286405412</v>
      </c>
      <c r="EZ32" s="119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19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19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19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19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19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19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19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19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19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19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19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19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19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19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19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19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19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19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19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19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19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19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19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19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19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19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19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19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19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19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19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19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19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19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0"/>
      <c r="GJ32" s="121">
        <f t="shared" ca="1" si="55"/>
        <v>0</v>
      </c>
      <c r="GK32" s="120"/>
      <c r="GL32" s="133"/>
      <c r="GM32" s="123"/>
      <c r="GN32" s="124">
        <f t="shared" ca="1" si="56"/>
        <v>0</v>
      </c>
    </row>
    <row r="33" spans="1:196" ht="15">
      <c r="A33" s="100" t="s">
        <v>388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4"/>
      <c r="K33" s="64"/>
      <c r="L33" s="64"/>
      <c r="M33" s="64"/>
      <c r="N33" s="102"/>
      <c r="O33" s="280">
        <f t="shared" si="75"/>
        <v>5041.400835072568</v>
      </c>
      <c r="P33" s="137">
        <f t="shared" si="4"/>
        <v>0</v>
      </c>
      <c r="Q33" s="137">
        <f t="shared" ca="1" si="5"/>
        <v>0</v>
      </c>
      <c r="R33" s="57"/>
      <c r="S33" s="240" t="str">
        <f t="shared" si="71"/>
        <v/>
      </c>
      <c r="T33" s="105">
        <f t="shared" si="73"/>
        <v>0</v>
      </c>
      <c r="U33" s="106"/>
      <c r="V33" s="107">
        <f t="shared" ca="1" si="59"/>
        <v>0</v>
      </c>
      <c r="W33" s="108" t="str">
        <f t="shared" si="77"/>
        <v/>
      </c>
      <c r="X33" s="108" t="str">
        <f t="shared" si="78"/>
        <v/>
      </c>
      <c r="Y33" s="236">
        <f>IFERROR(VLOOKUP($X33,HomeBroker!$A$2:$F$29,2,0),0)</f>
        <v>0</v>
      </c>
      <c r="Z33" s="236">
        <f>IFERROR(VLOOKUP($X33,HomeBroker!$A$2:$F$29,3,0),0)</f>
        <v>0</v>
      </c>
      <c r="AA33" s="237">
        <f>IFERROR(VLOOKUP($X33,HomeBroker!$A$2:$F$29,6,0),0)</f>
        <v>0</v>
      </c>
      <c r="AB33" s="236">
        <f>IFERROR(VLOOKUP($X33,HomeBroker!$A$2:$F$29,4,0),0)</f>
        <v>0</v>
      </c>
      <c r="AC33" s="236">
        <f>IFERROR(VLOOKUP($X33,HomeBroker!$A$2:$F$29,5,0),0)</f>
        <v>0</v>
      </c>
      <c r="AD33" s="286">
        <f>IFERROR(VLOOKUP($X33,HomeBroker!$A$2:$N$29,14,0),0)</f>
        <v>0</v>
      </c>
      <c r="AE33" s="241" t="str">
        <f t="shared" si="62"/>
        <v/>
      </c>
      <c r="AF33" s="105">
        <f t="shared" si="74"/>
        <v>0</v>
      </c>
      <c r="AG33" s="144"/>
      <c r="AH33" s="107">
        <f t="shared" ca="1" si="64"/>
        <v>0</v>
      </c>
      <c r="AI33" s="108" t="str">
        <f t="shared" si="79"/>
        <v/>
      </c>
      <c r="AJ33" s="108" t="str">
        <f t="shared" si="80"/>
        <v/>
      </c>
      <c r="AK33" s="109">
        <f>IFERROR(VLOOKUP($AJ33,HomeBroker!$A$2:$F$29,2,0),0)</f>
        <v>0</v>
      </c>
      <c r="AL33" s="236">
        <f>IFERROR(VLOOKUP($AJ33,HomeBroker!$A$2:$F$29,3,0),0)</f>
        <v>0</v>
      </c>
      <c r="AM33" s="237">
        <f>IFERROR(VLOOKUP($AJ33,HomeBroker!$A$2:$F$29,6,0),0)</f>
        <v>0</v>
      </c>
      <c r="AN33" s="236">
        <f>IFERROR(VLOOKUP($AJ33,HomeBroker!$A$2:$F$29,4,0),0)</f>
        <v>0</v>
      </c>
      <c r="AO33" s="109">
        <f>IFERROR(VLOOKUP($AJ33,HomeBroker!$A$2:$F$29,5,0),0)</f>
        <v>0</v>
      </c>
      <c r="AP33" s="110">
        <f>IFERROR(VLOOKUP($AJ33,HomeBroker!$A$2:$N$29,14,0),0)</f>
        <v>0</v>
      </c>
      <c r="AQ33" s="57"/>
      <c r="AR33" s="104" t="str">
        <f t="shared" si="67"/>
        <v>-</v>
      </c>
      <c r="AS33" s="104" t="str">
        <f t="shared" si="68"/>
        <v>-</v>
      </c>
      <c r="AT33" s="104" t="str">
        <f t="shared" si="69"/>
        <v>-</v>
      </c>
      <c r="AU33" s="57"/>
      <c r="AV33" s="111"/>
      <c r="AW33" s="131" t="s">
        <v>335</v>
      </c>
      <c r="AX33" s="113"/>
      <c r="AY33" s="135"/>
      <c r="AZ33" s="136"/>
      <c r="BA33" s="284">
        <f t="shared" si="10"/>
        <v>0</v>
      </c>
      <c r="BB33" s="285">
        <f t="shared" si="11"/>
        <v>0</v>
      </c>
      <c r="BC33" s="115" t="s">
        <v>389</v>
      </c>
      <c r="BD33" s="113"/>
      <c r="BE33" s="138"/>
      <c r="BF33" s="116"/>
      <c r="BG33" s="287">
        <f t="shared" si="12"/>
        <v>0</v>
      </c>
      <c r="BH33" s="289">
        <f t="shared" si="13"/>
        <v>0</v>
      </c>
      <c r="BI33" s="117" t="s">
        <v>390</v>
      </c>
      <c r="BJ33" s="113"/>
      <c r="BK33" s="116"/>
      <c r="BL33" s="290">
        <f t="shared" si="14"/>
        <v>0</v>
      </c>
      <c r="BM33" s="291">
        <f t="shared" si="15"/>
        <v>0</v>
      </c>
      <c r="DH33" s="118">
        <f t="shared" si="16"/>
        <v>5041.400835072568</v>
      </c>
      <c r="DI33" s="119">
        <f t="shared" si="17"/>
        <v>0</v>
      </c>
      <c r="DJ33" s="119">
        <f t="shared" si="18"/>
        <v>0</v>
      </c>
      <c r="DK33" s="119">
        <f t="shared" si="19"/>
        <v>0</v>
      </c>
      <c r="DL33" s="119">
        <f t="shared" si="20"/>
        <v>0</v>
      </c>
      <c r="DM33" s="119">
        <f t="shared" si="21"/>
        <v>0</v>
      </c>
      <c r="DN33" s="119">
        <f t="shared" si="22"/>
        <v>0</v>
      </c>
      <c r="DO33" s="119">
        <f t="shared" si="23"/>
        <v>0</v>
      </c>
      <c r="DP33" s="119">
        <f t="shared" si="24"/>
        <v>0</v>
      </c>
      <c r="DQ33" s="119">
        <f t="shared" si="25"/>
        <v>0</v>
      </c>
      <c r="DR33" s="119">
        <f t="shared" si="26"/>
        <v>0</v>
      </c>
      <c r="DS33" s="119">
        <f t="shared" si="27"/>
        <v>0</v>
      </c>
      <c r="DT33" s="119">
        <f t="shared" si="28"/>
        <v>0</v>
      </c>
      <c r="DU33" s="119">
        <f t="shared" si="29"/>
        <v>0</v>
      </c>
      <c r="DV33" s="119">
        <f t="shared" si="30"/>
        <v>0</v>
      </c>
      <c r="DW33" s="119">
        <f t="shared" si="31"/>
        <v>0</v>
      </c>
      <c r="DX33" s="119">
        <f t="shared" si="32"/>
        <v>0</v>
      </c>
      <c r="DY33" s="119">
        <f t="shared" si="33"/>
        <v>0</v>
      </c>
      <c r="DZ33" s="119">
        <f t="shared" si="34"/>
        <v>0</v>
      </c>
      <c r="EA33" s="119">
        <f t="shared" si="35"/>
        <v>0</v>
      </c>
      <c r="EB33" s="119">
        <f t="shared" si="36"/>
        <v>0</v>
      </c>
      <c r="EC33" s="119">
        <f t="shared" si="37"/>
        <v>0</v>
      </c>
      <c r="ED33" s="119">
        <f t="shared" si="38"/>
        <v>0</v>
      </c>
      <c r="EE33" s="119">
        <f t="shared" si="39"/>
        <v>0</v>
      </c>
      <c r="EF33" s="119">
        <f t="shared" si="40"/>
        <v>0</v>
      </c>
      <c r="EG33" s="119">
        <f t="shared" si="41"/>
        <v>0</v>
      </c>
      <c r="EH33" s="119">
        <f t="shared" si="42"/>
        <v>0</v>
      </c>
      <c r="EI33" s="119">
        <f t="shared" si="43"/>
        <v>0</v>
      </c>
      <c r="EJ33" s="119">
        <f t="shared" si="44"/>
        <v>0</v>
      </c>
      <c r="EK33" s="119">
        <f t="shared" si="45"/>
        <v>0</v>
      </c>
      <c r="EL33" s="119">
        <f t="shared" si="46"/>
        <v>0</v>
      </c>
      <c r="EM33" s="119">
        <f t="shared" si="47"/>
        <v>0</v>
      </c>
      <c r="EN33" s="119">
        <f t="shared" si="48"/>
        <v>0</v>
      </c>
      <c r="EO33" s="119">
        <f t="shared" si="49"/>
        <v>0</v>
      </c>
      <c r="EP33" s="119">
        <f t="shared" si="50"/>
        <v>0</v>
      </c>
      <c r="EQ33" s="119">
        <f t="shared" si="51"/>
        <v>0</v>
      </c>
      <c r="ER33" s="120"/>
      <c r="ES33" s="121">
        <f t="shared" si="52"/>
        <v>0</v>
      </c>
      <c r="ET33" s="120"/>
      <c r="EU33" s="133"/>
      <c r="EV33" s="123"/>
      <c r="EW33" s="124">
        <f t="shared" si="53"/>
        <v>0</v>
      </c>
      <c r="EX33" s="67"/>
      <c r="EY33" s="118">
        <f t="shared" si="54"/>
        <v>5041.400835072568</v>
      </c>
      <c r="EZ33" s="119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19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19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19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19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19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19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19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19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19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19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19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19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19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19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19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19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19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19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19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19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19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19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19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19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19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19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19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19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19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19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19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19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19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19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0"/>
      <c r="GJ33" s="121">
        <f t="shared" ca="1" si="55"/>
        <v>0</v>
      </c>
      <c r="GK33" s="120"/>
      <c r="GL33" s="133"/>
      <c r="GM33" s="123"/>
      <c r="GN33" s="124">
        <f t="shared" ca="1" si="56"/>
        <v>0</v>
      </c>
    </row>
    <row r="34" spans="1:196" ht="15.75" thickBot="1">
      <c r="A34" s="125" t="s">
        <v>391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6" t="str">
        <f>IFERROR(D33/D34,"")</f>
        <v/>
      </c>
      <c r="K34" s="127" t="str">
        <f>IFERROR(G33/G34,"")</f>
        <v/>
      </c>
      <c r="L34" s="128" t="str">
        <f>IFERROR(K34/J34-1,"")</f>
        <v/>
      </c>
      <c r="M34" s="129">
        <f>I33+I34</f>
        <v>0</v>
      </c>
      <c r="N34" s="148"/>
      <c r="O34" s="281">
        <f t="shared" si="75"/>
        <v>5293.4708768261962</v>
      </c>
      <c r="P34" s="149">
        <f t="shared" si="4"/>
        <v>0</v>
      </c>
      <c r="Q34" s="149">
        <f t="shared" ca="1" si="5"/>
        <v>0</v>
      </c>
      <c r="R34" s="150"/>
      <c r="S34" s="240" t="str">
        <f t="shared" si="71"/>
        <v/>
      </c>
      <c r="T34" s="105">
        <f t="shared" si="73"/>
        <v>0</v>
      </c>
      <c r="U34" s="106"/>
      <c r="V34" s="107">
        <f t="shared" ca="1" si="59"/>
        <v>0</v>
      </c>
      <c r="W34" s="108" t="str">
        <f t="shared" si="77"/>
        <v/>
      </c>
      <c r="X34" s="108" t="str">
        <f t="shared" si="78"/>
        <v/>
      </c>
      <c r="Y34" s="236">
        <f>IFERROR(VLOOKUP($X34,HomeBroker!$A$2:$F$29,2,0),0)</f>
        <v>0</v>
      </c>
      <c r="Z34" s="236">
        <f>IFERROR(VLOOKUP($X34,HomeBroker!$A$2:$F$29,3,0),0)</f>
        <v>0</v>
      </c>
      <c r="AA34" s="237">
        <f>IFERROR(VLOOKUP($X34,HomeBroker!$A$2:$F$29,6,0),0)</f>
        <v>0</v>
      </c>
      <c r="AB34" s="236">
        <f>IFERROR(VLOOKUP($X34,HomeBroker!$A$2:$F$29,4,0),0)</f>
        <v>0</v>
      </c>
      <c r="AC34" s="236">
        <f>IFERROR(VLOOKUP($X34,HomeBroker!$A$2:$F$29,5,0),0)</f>
        <v>0</v>
      </c>
      <c r="AD34" s="286">
        <f>IFERROR(VLOOKUP($X34,HomeBroker!$A$2:$N$29,14,0),0)</f>
        <v>0</v>
      </c>
      <c r="AE34" s="241" t="str">
        <f t="shared" si="62"/>
        <v/>
      </c>
      <c r="AF34" s="105">
        <f t="shared" si="74"/>
        <v>0</v>
      </c>
      <c r="AG34" s="106"/>
      <c r="AH34" s="107">
        <f t="shared" ca="1" si="64"/>
        <v>0</v>
      </c>
      <c r="AI34" s="108" t="str">
        <f t="shared" si="79"/>
        <v/>
      </c>
      <c r="AJ34" s="108" t="str">
        <f t="shared" si="80"/>
        <v/>
      </c>
      <c r="AK34" s="109">
        <f>IFERROR(VLOOKUP($AJ34,HomeBroker!$A$2:$F$29,2,0),0)</f>
        <v>0</v>
      </c>
      <c r="AL34" s="236">
        <f>IFERROR(VLOOKUP($AJ34,HomeBroker!$A$2:$F$29,3,0),0)</f>
        <v>0</v>
      </c>
      <c r="AM34" s="237">
        <f>IFERROR(VLOOKUP($AJ34,HomeBroker!$A$2:$F$29,6,0),0)</f>
        <v>0</v>
      </c>
      <c r="AN34" s="236">
        <f>IFERROR(VLOOKUP($AJ34,HomeBroker!$A$2:$F$29,4,0),0)</f>
        <v>0</v>
      </c>
      <c r="AO34" s="109">
        <f>IFERROR(VLOOKUP($AJ34,HomeBroker!$A$2:$F$29,5,0),0)</f>
        <v>0</v>
      </c>
      <c r="AP34" s="110">
        <f>IFERROR(VLOOKUP($AJ34,HomeBroker!$A$2:$N$29,14,0),0)</f>
        <v>0</v>
      </c>
      <c r="AQ34" s="57"/>
      <c r="AR34" s="104" t="str">
        <f t="shared" si="67"/>
        <v>-</v>
      </c>
      <c r="AS34" s="104" t="str">
        <f t="shared" si="68"/>
        <v>-</v>
      </c>
      <c r="AT34" s="104" t="str">
        <f t="shared" si="69"/>
        <v>-</v>
      </c>
      <c r="AU34" s="57"/>
      <c r="AV34" s="111"/>
      <c r="AW34" s="131" t="s">
        <v>335</v>
      </c>
      <c r="AX34" s="113"/>
      <c r="AY34" s="135"/>
      <c r="AZ34" s="136"/>
      <c r="BA34" s="284">
        <f t="shared" si="10"/>
        <v>0</v>
      </c>
      <c r="BB34" s="285">
        <f t="shared" si="11"/>
        <v>0</v>
      </c>
      <c r="BC34" s="115" t="s">
        <v>389</v>
      </c>
      <c r="BD34" s="113"/>
      <c r="BE34" s="138"/>
      <c r="BF34" s="116"/>
      <c r="BG34" s="287">
        <f t="shared" si="12"/>
        <v>0</v>
      </c>
      <c r="BH34" s="289">
        <f t="shared" si="13"/>
        <v>0</v>
      </c>
      <c r="BI34" s="117" t="s">
        <v>390</v>
      </c>
      <c r="BJ34" s="113"/>
      <c r="BK34" s="116"/>
      <c r="BL34" s="290">
        <f t="shared" si="14"/>
        <v>0</v>
      </c>
      <c r="BM34" s="291">
        <f t="shared" si="15"/>
        <v>0</v>
      </c>
      <c r="DH34" s="118">
        <f t="shared" si="16"/>
        <v>5293.4708768261962</v>
      </c>
      <c r="DI34" s="119">
        <f t="shared" si="17"/>
        <v>0</v>
      </c>
      <c r="DJ34" s="119">
        <f t="shared" si="18"/>
        <v>0</v>
      </c>
      <c r="DK34" s="119">
        <f t="shared" si="19"/>
        <v>0</v>
      </c>
      <c r="DL34" s="119">
        <f t="shared" si="20"/>
        <v>0</v>
      </c>
      <c r="DM34" s="119">
        <f t="shared" si="21"/>
        <v>0</v>
      </c>
      <c r="DN34" s="119">
        <f t="shared" si="22"/>
        <v>0</v>
      </c>
      <c r="DO34" s="119">
        <f t="shared" si="23"/>
        <v>0</v>
      </c>
      <c r="DP34" s="119">
        <f t="shared" si="24"/>
        <v>0</v>
      </c>
      <c r="DQ34" s="119">
        <f t="shared" si="25"/>
        <v>0</v>
      </c>
      <c r="DR34" s="119">
        <f t="shared" si="26"/>
        <v>0</v>
      </c>
      <c r="DS34" s="119">
        <f t="shared" si="27"/>
        <v>0</v>
      </c>
      <c r="DT34" s="119">
        <f t="shared" si="28"/>
        <v>0</v>
      </c>
      <c r="DU34" s="119">
        <f t="shared" si="29"/>
        <v>0</v>
      </c>
      <c r="DV34" s="119">
        <f t="shared" si="30"/>
        <v>0</v>
      </c>
      <c r="DW34" s="119">
        <f t="shared" si="31"/>
        <v>0</v>
      </c>
      <c r="DX34" s="119">
        <f t="shared" si="32"/>
        <v>0</v>
      </c>
      <c r="DY34" s="119">
        <f t="shared" si="33"/>
        <v>0</v>
      </c>
      <c r="DZ34" s="119">
        <f t="shared" si="34"/>
        <v>0</v>
      </c>
      <c r="EA34" s="119">
        <f t="shared" si="35"/>
        <v>0</v>
      </c>
      <c r="EB34" s="119">
        <f t="shared" si="36"/>
        <v>0</v>
      </c>
      <c r="EC34" s="119">
        <f t="shared" si="37"/>
        <v>0</v>
      </c>
      <c r="ED34" s="119">
        <f t="shared" si="38"/>
        <v>0</v>
      </c>
      <c r="EE34" s="119">
        <f t="shared" si="39"/>
        <v>0</v>
      </c>
      <c r="EF34" s="119">
        <f t="shared" si="40"/>
        <v>0</v>
      </c>
      <c r="EG34" s="119">
        <f t="shared" si="41"/>
        <v>0</v>
      </c>
      <c r="EH34" s="119">
        <f t="shared" si="42"/>
        <v>0</v>
      </c>
      <c r="EI34" s="119">
        <f t="shared" si="43"/>
        <v>0</v>
      </c>
      <c r="EJ34" s="119">
        <f t="shared" si="44"/>
        <v>0</v>
      </c>
      <c r="EK34" s="119">
        <f t="shared" si="45"/>
        <v>0</v>
      </c>
      <c r="EL34" s="119">
        <f t="shared" si="46"/>
        <v>0</v>
      </c>
      <c r="EM34" s="119">
        <f t="shared" si="47"/>
        <v>0</v>
      </c>
      <c r="EN34" s="119">
        <f t="shared" si="48"/>
        <v>0</v>
      </c>
      <c r="EO34" s="119">
        <f t="shared" si="49"/>
        <v>0</v>
      </c>
      <c r="EP34" s="119">
        <f t="shared" si="50"/>
        <v>0</v>
      </c>
      <c r="EQ34" s="119">
        <f t="shared" si="51"/>
        <v>0</v>
      </c>
      <c r="ER34" s="120"/>
      <c r="ES34" s="121">
        <f t="shared" si="52"/>
        <v>0</v>
      </c>
      <c r="ET34" s="120"/>
      <c r="EU34" s="151"/>
      <c r="EV34" s="152"/>
      <c r="EW34" s="153">
        <f t="shared" si="53"/>
        <v>0</v>
      </c>
      <c r="EX34" s="67"/>
      <c r="EY34" s="118">
        <f t="shared" si="54"/>
        <v>5293.4708768261962</v>
      </c>
      <c r="EZ34" s="119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19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19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19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19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19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19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19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19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19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19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19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19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19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19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19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19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19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19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19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19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19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19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19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19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19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19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19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19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19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19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19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19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19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19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0"/>
      <c r="GJ34" s="121">
        <f t="shared" ca="1" si="55"/>
        <v>0</v>
      </c>
      <c r="GK34" s="120"/>
      <c r="GL34" s="151"/>
      <c r="GM34" s="152"/>
      <c r="GN34" s="153">
        <f t="shared" ca="1" si="56"/>
        <v>0</v>
      </c>
    </row>
    <row r="35" spans="1:196" ht="15">
      <c r="A35" s="134" t="s">
        <v>392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4"/>
      <c r="K35" s="64"/>
      <c r="L35" s="64"/>
      <c r="M35" s="64"/>
      <c r="N35" s="154"/>
      <c r="O35" s="154"/>
      <c r="P35" s="154"/>
      <c r="Q35" s="154"/>
      <c r="R35" s="57"/>
      <c r="S35" s="240" t="str">
        <f t="shared" si="71"/>
        <v/>
      </c>
      <c r="T35" s="105">
        <f t="shared" si="73"/>
        <v>0</v>
      </c>
      <c r="U35" s="106"/>
      <c r="V35" s="107">
        <f t="shared" ca="1" si="59"/>
        <v>0</v>
      </c>
      <c r="W35" s="108" t="str">
        <f t="shared" si="77"/>
        <v/>
      </c>
      <c r="X35" s="108" t="str">
        <f t="shared" si="78"/>
        <v/>
      </c>
      <c r="Y35" s="236">
        <f>IFERROR(VLOOKUP($X35,HomeBroker!$A$2:$F$29,2,0),0)</f>
        <v>0</v>
      </c>
      <c r="Z35" s="236">
        <f>IFERROR(VLOOKUP($X35,HomeBroker!$A$2:$F$29,3,0),0)</f>
        <v>0</v>
      </c>
      <c r="AA35" s="237">
        <f>IFERROR(VLOOKUP($X35,HomeBroker!$A$2:$F$29,6,0),0)</f>
        <v>0</v>
      </c>
      <c r="AB35" s="236">
        <f>IFERROR(VLOOKUP($X35,HomeBroker!$A$2:$F$29,4,0),0)</f>
        <v>0</v>
      </c>
      <c r="AC35" s="236">
        <f>IFERROR(VLOOKUP($X35,HomeBroker!$A$2:$F$29,5,0),0)</f>
        <v>0</v>
      </c>
      <c r="AD35" s="286">
        <f>IFERROR(VLOOKUP($X35,HomeBroker!$A$2:$N$29,14,0),0)</f>
        <v>0</v>
      </c>
      <c r="AE35" s="241" t="str">
        <f t="shared" si="62"/>
        <v/>
      </c>
      <c r="AF35" s="105">
        <f t="shared" si="74"/>
        <v>0</v>
      </c>
      <c r="AG35" s="106"/>
      <c r="AH35" s="107">
        <f t="shared" ca="1" si="64"/>
        <v>0</v>
      </c>
      <c r="AI35" s="108" t="str">
        <f t="shared" si="79"/>
        <v/>
      </c>
      <c r="AJ35" s="108" t="str">
        <f t="shared" si="80"/>
        <v/>
      </c>
      <c r="AK35" s="109">
        <f>IFERROR(VLOOKUP($AJ35,HomeBroker!$A$2:$F$29,2,0),0)</f>
        <v>0</v>
      </c>
      <c r="AL35" s="236">
        <f>IFERROR(VLOOKUP($AJ35,HomeBroker!$A$2:$F$29,3,0),0)</f>
        <v>0</v>
      </c>
      <c r="AM35" s="237">
        <f>IFERROR(VLOOKUP($AJ35,HomeBroker!$A$2:$F$29,6,0),0)</f>
        <v>0</v>
      </c>
      <c r="AN35" s="236">
        <f>IFERROR(VLOOKUP($AJ35,HomeBroker!$A$2:$F$29,4,0),0)</f>
        <v>0</v>
      </c>
      <c r="AO35" s="109">
        <f>IFERROR(VLOOKUP($AJ35,HomeBroker!$A$2:$F$29,5,0),0)</f>
        <v>0</v>
      </c>
      <c r="AP35" s="110">
        <f>IFERROR(VLOOKUP($AJ35,HomeBroker!$A$2:$N$29,14,0),0)</f>
        <v>0</v>
      </c>
      <c r="AQ35" s="57"/>
      <c r="AR35" s="104" t="str">
        <f t="shared" si="67"/>
        <v>-</v>
      </c>
      <c r="AS35" s="104" t="str">
        <f t="shared" si="68"/>
        <v>-</v>
      </c>
      <c r="AT35" s="104" t="str">
        <f t="shared" si="69"/>
        <v>-</v>
      </c>
      <c r="AU35" s="57"/>
      <c r="AV35" s="111"/>
      <c r="AW35" s="131" t="s">
        <v>335</v>
      </c>
      <c r="AX35" s="113"/>
      <c r="AY35" s="135"/>
      <c r="AZ35" s="136"/>
      <c r="BA35" s="284">
        <f t="shared" si="10"/>
        <v>0</v>
      </c>
      <c r="BB35" s="285">
        <f t="shared" si="11"/>
        <v>0</v>
      </c>
      <c r="BC35" s="115" t="s">
        <v>389</v>
      </c>
      <c r="BD35" s="113"/>
      <c r="BE35" s="138"/>
      <c r="BF35" s="116"/>
      <c r="BG35" s="287">
        <f t="shared" si="12"/>
        <v>0</v>
      </c>
      <c r="BH35" s="289">
        <f t="shared" si="13"/>
        <v>0</v>
      </c>
      <c r="BI35" s="117" t="s">
        <v>390</v>
      </c>
      <c r="BJ35" s="113"/>
      <c r="BK35" s="116"/>
      <c r="BL35" s="290">
        <f t="shared" si="14"/>
        <v>0</v>
      </c>
      <c r="BM35" s="291">
        <f t="shared" si="15"/>
        <v>0</v>
      </c>
      <c r="DH35" s="155" t="s">
        <v>332</v>
      </c>
      <c r="DI35" s="156" t="s">
        <v>393</v>
      </c>
      <c r="DJ35" s="156" t="s">
        <v>394</v>
      </c>
      <c r="DK35" s="156" t="s">
        <v>395</v>
      </c>
      <c r="DL35" s="156" t="s">
        <v>396</v>
      </c>
      <c r="DM35" s="156" t="s">
        <v>397</v>
      </c>
      <c r="DN35" s="156" t="s">
        <v>398</v>
      </c>
      <c r="DO35" s="156" t="s">
        <v>399</v>
      </c>
      <c r="DP35" s="156" t="s">
        <v>400</v>
      </c>
      <c r="DQ35" s="156" t="s">
        <v>401</v>
      </c>
      <c r="DR35" s="156" t="s">
        <v>402</v>
      </c>
      <c r="DS35" s="156" t="s">
        <v>403</v>
      </c>
      <c r="DT35" s="156" t="s">
        <v>404</v>
      </c>
      <c r="DU35" s="156" t="s">
        <v>405</v>
      </c>
      <c r="DV35" s="156" t="s">
        <v>406</v>
      </c>
      <c r="DW35" s="156" t="s">
        <v>407</v>
      </c>
      <c r="DX35" s="156" t="s">
        <v>408</v>
      </c>
      <c r="DY35" s="156" t="s">
        <v>409</v>
      </c>
      <c r="DZ35" s="156" t="s">
        <v>410</v>
      </c>
      <c r="EA35" s="156" t="s">
        <v>411</v>
      </c>
      <c r="EB35" s="156" t="s">
        <v>412</v>
      </c>
      <c r="EC35" s="156" t="s">
        <v>413</v>
      </c>
      <c r="ED35" s="156" t="s">
        <v>414</v>
      </c>
      <c r="EE35" s="156" t="s">
        <v>415</v>
      </c>
      <c r="EF35" s="156" t="s">
        <v>416</v>
      </c>
      <c r="EG35" s="156" t="s">
        <v>417</v>
      </c>
      <c r="EH35" s="156" t="s">
        <v>418</v>
      </c>
      <c r="EI35" s="156" t="s">
        <v>419</v>
      </c>
      <c r="EJ35" s="156" t="s">
        <v>420</v>
      </c>
      <c r="EK35" s="156" t="s">
        <v>421</v>
      </c>
      <c r="EL35" s="156" t="s">
        <v>422</v>
      </c>
      <c r="EM35" s="156" t="s">
        <v>423</v>
      </c>
      <c r="EN35" s="156" t="s">
        <v>424</v>
      </c>
      <c r="EO35" s="156" t="s">
        <v>425</v>
      </c>
      <c r="EP35" s="156" t="s">
        <v>426</v>
      </c>
      <c r="EQ35" s="156" t="s">
        <v>427</v>
      </c>
      <c r="ER35" s="157" t="s">
        <v>428</v>
      </c>
      <c r="ES35" s="157" t="s">
        <v>429</v>
      </c>
      <c r="ET35" s="157" t="s">
        <v>430</v>
      </c>
      <c r="EU35" s="157" t="s">
        <v>398</v>
      </c>
      <c r="EV35" s="120"/>
      <c r="EW35" s="158" t="s">
        <v>386</v>
      </c>
      <c r="EX35" s="67"/>
      <c r="EY35" s="155" t="s">
        <v>332</v>
      </c>
      <c r="EZ35" s="156" t="s">
        <v>393</v>
      </c>
      <c r="FA35" s="156" t="s">
        <v>394</v>
      </c>
      <c r="FB35" s="156" t="s">
        <v>395</v>
      </c>
      <c r="FC35" s="156" t="s">
        <v>396</v>
      </c>
      <c r="FD35" s="156" t="s">
        <v>397</v>
      </c>
      <c r="FE35" s="156" t="s">
        <v>398</v>
      </c>
      <c r="FF35" s="156" t="s">
        <v>399</v>
      </c>
      <c r="FG35" s="156" t="s">
        <v>400</v>
      </c>
      <c r="FH35" s="156" t="s">
        <v>401</v>
      </c>
      <c r="FI35" s="156" t="s">
        <v>402</v>
      </c>
      <c r="FJ35" s="156" t="s">
        <v>403</v>
      </c>
      <c r="FK35" s="156" t="s">
        <v>404</v>
      </c>
      <c r="FL35" s="156" t="s">
        <v>405</v>
      </c>
      <c r="FM35" s="156" t="s">
        <v>406</v>
      </c>
      <c r="FN35" s="156" t="s">
        <v>407</v>
      </c>
      <c r="FO35" s="156" t="s">
        <v>408</v>
      </c>
      <c r="FP35" s="156" t="s">
        <v>409</v>
      </c>
      <c r="FQ35" s="156" t="s">
        <v>410</v>
      </c>
      <c r="FR35" s="156" t="s">
        <v>411</v>
      </c>
      <c r="FS35" s="156" t="s">
        <v>412</v>
      </c>
      <c r="FT35" s="156" t="s">
        <v>413</v>
      </c>
      <c r="FU35" s="156" t="s">
        <v>414</v>
      </c>
      <c r="FV35" s="156" t="s">
        <v>415</v>
      </c>
      <c r="FW35" s="156" t="s">
        <v>416</v>
      </c>
      <c r="FX35" s="156" t="s">
        <v>417</v>
      </c>
      <c r="FY35" s="156" t="s">
        <v>418</v>
      </c>
      <c r="FZ35" s="156" t="s">
        <v>419</v>
      </c>
      <c r="GA35" s="156" t="s">
        <v>420</v>
      </c>
      <c r="GB35" s="156" t="s">
        <v>421</v>
      </c>
      <c r="GC35" s="156" t="s">
        <v>422</v>
      </c>
      <c r="GD35" s="156" t="s">
        <v>423</v>
      </c>
      <c r="GE35" s="156" t="s">
        <v>424</v>
      </c>
      <c r="GF35" s="156" t="s">
        <v>425</v>
      </c>
      <c r="GG35" s="156" t="s">
        <v>426</v>
      </c>
      <c r="GH35" s="156" t="s">
        <v>427</v>
      </c>
      <c r="GI35" s="157" t="s">
        <v>428</v>
      </c>
      <c r="GJ35" s="157" t="s">
        <v>429</v>
      </c>
      <c r="GK35" s="157" t="s">
        <v>430</v>
      </c>
      <c r="GL35" s="157" t="s">
        <v>398</v>
      </c>
      <c r="GM35" s="120"/>
      <c r="GN35" s="158" t="s">
        <v>386</v>
      </c>
    </row>
    <row r="36" spans="1:196" ht="15">
      <c r="A36" s="159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4"/>
      <c r="K36" s="64"/>
      <c r="L36" s="64"/>
      <c r="M36" s="64"/>
      <c r="N36" s="439" t="s">
        <v>431</v>
      </c>
      <c r="O36" s="434"/>
      <c r="P36" s="435"/>
      <c r="Q36" s="160">
        <f>SUM(BB:BB)+SUM(BH:BH)+SUM(BM:BM)+$F$76</f>
        <v>0</v>
      </c>
      <c r="R36" s="57"/>
      <c r="S36" s="240" t="str">
        <f t="shared" si="71"/>
        <v/>
      </c>
      <c r="T36" s="105">
        <f t="shared" si="73"/>
        <v>0</v>
      </c>
      <c r="U36" s="106"/>
      <c r="V36" s="107">
        <f t="shared" ca="1" si="59"/>
        <v>0</v>
      </c>
      <c r="W36" s="108" t="str">
        <f t="shared" si="77"/>
        <v/>
      </c>
      <c r="X36" s="108" t="str">
        <f t="shared" si="78"/>
        <v/>
      </c>
      <c r="Y36" s="236">
        <f>IFERROR(VLOOKUP($X36,HomeBroker!$A$2:$F$29,2,0),0)</f>
        <v>0</v>
      </c>
      <c r="Z36" s="236">
        <f>IFERROR(VLOOKUP($X36,HomeBroker!$A$2:$F$29,3,0),0)</f>
        <v>0</v>
      </c>
      <c r="AA36" s="237">
        <f>IFERROR(VLOOKUP($X36,HomeBroker!$A$2:$F$29,6,0),0)</f>
        <v>0</v>
      </c>
      <c r="AB36" s="236">
        <f>IFERROR(VLOOKUP($X36,HomeBroker!$A$2:$F$29,4,0),0)</f>
        <v>0</v>
      </c>
      <c r="AC36" s="236">
        <f>IFERROR(VLOOKUP($X36,HomeBroker!$A$2:$F$29,5,0),0)</f>
        <v>0</v>
      </c>
      <c r="AD36" s="286">
        <f>IFERROR(VLOOKUP($X36,HomeBroker!$A$2:$N$29,14,0),0)</f>
        <v>0</v>
      </c>
      <c r="AE36" s="241" t="str">
        <f t="shared" si="62"/>
        <v/>
      </c>
      <c r="AF36" s="105">
        <f t="shared" si="74"/>
        <v>0</v>
      </c>
      <c r="AG36" s="106"/>
      <c r="AH36" s="107">
        <f t="shared" ca="1" si="64"/>
        <v>0</v>
      </c>
      <c r="AI36" s="108" t="str">
        <f t="shared" si="79"/>
        <v/>
      </c>
      <c r="AJ36" s="108" t="str">
        <f t="shared" si="80"/>
        <v/>
      </c>
      <c r="AK36" s="109">
        <f>IFERROR(VLOOKUP($AJ36,HomeBroker!$A$2:$F$29,2,0),0)</f>
        <v>0</v>
      </c>
      <c r="AL36" s="236">
        <f>IFERROR(VLOOKUP($AJ36,HomeBroker!$A$2:$F$29,3,0),0)</f>
        <v>0</v>
      </c>
      <c r="AM36" s="237">
        <f>IFERROR(VLOOKUP($AJ36,HomeBroker!$A$2:$F$29,6,0),0)</f>
        <v>0</v>
      </c>
      <c r="AN36" s="236">
        <f>IFERROR(VLOOKUP($AJ36,HomeBroker!$A$2:$F$29,4,0),0)</f>
        <v>0</v>
      </c>
      <c r="AO36" s="109">
        <f>IFERROR(VLOOKUP($AJ36,HomeBroker!$A$2:$F$29,5,0),0)</f>
        <v>0</v>
      </c>
      <c r="AP36" s="110">
        <f>IFERROR(VLOOKUP($AJ36,HomeBroker!$A$2:$N$29,14,0),0)</f>
        <v>0</v>
      </c>
      <c r="AQ36" s="57"/>
      <c r="AR36" s="104" t="str">
        <f t="shared" si="67"/>
        <v>-</v>
      </c>
      <c r="AS36" s="104" t="str">
        <f t="shared" si="68"/>
        <v>-</v>
      </c>
      <c r="AT36" s="104" t="str">
        <f t="shared" si="69"/>
        <v>-</v>
      </c>
      <c r="AU36" s="57"/>
      <c r="AV36" s="111"/>
      <c r="AW36" s="131" t="s">
        <v>335</v>
      </c>
      <c r="AX36" s="113"/>
      <c r="AY36" s="135"/>
      <c r="AZ36" s="136"/>
      <c r="BA36" s="284">
        <f t="shared" si="10"/>
        <v>0</v>
      </c>
      <c r="BB36" s="285">
        <f t="shared" si="11"/>
        <v>0</v>
      </c>
      <c r="BC36" s="115" t="s">
        <v>389</v>
      </c>
      <c r="BD36" s="113"/>
      <c r="BE36" s="138"/>
      <c r="BF36" s="116"/>
      <c r="BG36" s="287">
        <f t="shared" si="12"/>
        <v>0</v>
      </c>
      <c r="BH36" s="289">
        <f t="shared" si="13"/>
        <v>0</v>
      </c>
      <c r="BI36" s="117" t="s">
        <v>390</v>
      </c>
      <c r="BJ36" s="113"/>
      <c r="BK36" s="116"/>
      <c r="BL36" s="290">
        <f t="shared" si="14"/>
        <v>0</v>
      </c>
      <c r="BM36" s="291">
        <f t="shared" si="15"/>
        <v>0</v>
      </c>
      <c r="DH36" s="118">
        <f t="shared" ref="DH36:DH67" si="81">DH3</f>
        <v>1123.4812331374014</v>
      </c>
      <c r="DI36" s="119">
        <f t="shared" ref="DI36:DI67" si="82">IF($DH36&lt;$C$38,$B$38*100*($C$38-$DH36),0)</f>
        <v>0</v>
      </c>
      <c r="DJ36" s="119">
        <f t="shared" ref="DJ36:DJ67" si="83">IF($DH36&lt;$C$39,$B$39*100*($C$39-$DH36),0)</f>
        <v>0</v>
      </c>
      <c r="DK36" s="119">
        <f t="shared" ref="DK36:DK67" si="84">IF($DH36&lt;$C$40,$B$40*100*($C$40-$DH36),0)</f>
        <v>0</v>
      </c>
      <c r="DL36" s="119">
        <f t="shared" ref="DL36:DL67" si="85">IF($DH36&lt;$C$41,$B$41*100*($C$41-$DH36),0)</f>
        <v>0</v>
      </c>
      <c r="DM36" s="119">
        <f t="shared" ref="DM36:DM67" si="86">IF($DH36&lt;$C$42,$B$42*100*($C$42-$DH36),0)</f>
        <v>0</v>
      </c>
      <c r="DN36" s="119">
        <f t="shared" ref="DN36:DN67" si="87">IF($DH36&lt;$C$43,$B$43*100*($C$43-$DH36),0)</f>
        <v>0</v>
      </c>
      <c r="DO36" s="119">
        <f t="shared" ref="DO36:DO67" si="88">IF($DH36&lt;$C$44,$B$44*100*($C$44-$DH36),0)</f>
        <v>0</v>
      </c>
      <c r="DP36" s="119">
        <f t="shared" ref="DP36:DP67" si="89">IF($DH36&lt;$C$45,$B$45*100*($C$45-$DH36),0)</f>
        <v>0</v>
      </c>
      <c r="DQ36" s="119">
        <f t="shared" ref="DQ36:DQ67" si="90">IF($DH36&lt;$C$46,$B$46*100*($C$46-$DH36),0)</f>
        <v>0</v>
      </c>
      <c r="DR36" s="119">
        <f t="shared" ref="DR36:DR67" si="91">IF($DH36&lt;$C$47,$B$47*100*($C$47-$DH36),0)</f>
        <v>0</v>
      </c>
      <c r="DS36" s="119">
        <f t="shared" ref="DS36:DS67" si="92">IF($DH36&lt;$C$48,$B$48*100*($C$48-$DH36),0)</f>
        <v>0</v>
      </c>
      <c r="DT36" s="119">
        <f t="shared" ref="DT36:DT67" si="93">IF($DH36&lt;$C$49,$B$49*100*($C$49-$DH36),0)</f>
        <v>0</v>
      </c>
      <c r="DU36" s="119">
        <f t="shared" ref="DU36:DU67" si="94">IF($DH36&lt;$C$50,$B$50*100*($C$50-$DH36),0)</f>
        <v>0</v>
      </c>
      <c r="DV36" s="119">
        <f t="shared" ref="DV36:DV67" si="95">IF($DH36&lt;$C$51,$B$51*100*($C$51-$DH36),0)</f>
        <v>0</v>
      </c>
      <c r="DW36" s="119">
        <f t="shared" ref="DW36:DW67" si="96">IF($DH36&lt;$C$52,$B$52*100*($C$52-$DH36),0)</f>
        <v>0</v>
      </c>
      <c r="DX36" s="119">
        <f t="shared" ref="DX36:DX67" si="97">IF($DH36&lt;$C$53,$B$53*100*($C$53-$DH36),0)</f>
        <v>0</v>
      </c>
      <c r="DY36" s="119">
        <f t="shared" ref="DY36:DY67" si="98">IF($DH36&lt;$C$54,$B$54*100*($C$54-$DH36),0)</f>
        <v>0</v>
      </c>
      <c r="DZ36" s="119">
        <f t="shared" ref="DZ36:DZ67" si="99">IF($DH36&lt;$C$55,$B$55*100*($C$55-$DH36),0)</f>
        <v>0</v>
      </c>
      <c r="EA36" s="119">
        <f t="shared" ref="EA36:EA67" si="100">IF($DH36&lt;$C$56,$B$56*100*($C$56-$DH36),0)</f>
        <v>0</v>
      </c>
      <c r="EB36" s="119">
        <f t="shared" ref="EB36:EB67" si="101">IF($DH36&lt;$C$57,$B$57*100*($C$57-$DH36),0)</f>
        <v>0</v>
      </c>
      <c r="EC36" s="119">
        <f t="shared" ref="EC36:EC67" si="102">IF($DH36&lt;$C$58,$B$58*100*($C$58-$DH36),0)</f>
        <v>0</v>
      </c>
      <c r="ED36" s="119">
        <f t="shared" ref="ED36:ED67" si="103">IF($DH36&lt;$C$59,$B$59*100*($C$59-$DH36),0)</f>
        <v>0</v>
      </c>
      <c r="EE36" s="119">
        <f t="shared" ref="EE36:EE67" si="104">IF($DH36&lt;$C$60,$B$60*100*($C$60-$DH36),0)</f>
        <v>0</v>
      </c>
      <c r="EF36" s="119">
        <f t="shared" ref="EF36:EF67" si="105">IF($DH36&lt;$C$61,$B$61*100*($C$61-$DH36),0)</f>
        <v>0</v>
      </c>
      <c r="EG36" s="119">
        <f t="shared" ref="EG36:EG67" si="106">IF($DH36&lt;$C$62,$B$62*100*($C$62-$DH36),0)</f>
        <v>0</v>
      </c>
      <c r="EH36" s="119">
        <f t="shared" ref="EH36:EH67" si="107">IF($DH36&lt;$C$63,$B$63*100*($C$63-$DH36),0)</f>
        <v>0</v>
      </c>
      <c r="EI36" s="119">
        <f t="shared" ref="EI36:EI67" si="108">IF($DH36&lt;$C$64,$B$64*100*($C$64-$DH36),0)</f>
        <v>0</v>
      </c>
      <c r="EJ36" s="119">
        <f t="shared" ref="EJ36:EJ67" si="109">IF($DH36&lt;$C$65,$B$65*100*($C$65-$DH36),0)</f>
        <v>0</v>
      </c>
      <c r="EK36" s="119">
        <f t="shared" ref="EK36:EK67" si="110">IF($DH36&lt;$C$66,$B$66*100*($C$66-$DH36),0)</f>
        <v>0</v>
      </c>
      <c r="EL36" s="119">
        <f t="shared" ref="EL36:EL67" si="111">IF($DH36&lt;$C$67,$B$67*100*($C$67-$DH36),0)</f>
        <v>0</v>
      </c>
      <c r="EM36" s="119">
        <f t="shared" ref="EM36:EM67" si="112">IF($DH36&lt;$C$68,$B$68*100*($C$68-$DH36),0)</f>
        <v>0</v>
      </c>
      <c r="EN36" s="119">
        <f t="shared" ref="EN36:EN67" si="113">IF($DH36&lt;$C$69,$B$69*100*($C$69-$DH36),0)</f>
        <v>0</v>
      </c>
      <c r="EO36" s="119">
        <f t="shared" ref="EO36:EO67" si="114">IF($DH36&lt;$C$70,$B$70*100*($C$70-$DH36),0)</f>
        <v>0</v>
      </c>
      <c r="EP36" s="119">
        <f t="shared" ref="EP36:EP67" si="115">IF($DH36&lt;$C$71,$B$71*100*($C$71-$DH36),0)</f>
        <v>0</v>
      </c>
      <c r="EQ36" s="119">
        <f t="shared" ref="EQ36:EQ67" si="116">IF($DH36&lt;$C$72,$B$72*100*($C$72-$DH36),0)</f>
        <v>0</v>
      </c>
      <c r="ER36" s="119">
        <f t="shared" ref="ER36:ER67" si="117">$DH36*$B$73</f>
        <v>0</v>
      </c>
      <c r="ES36" s="119">
        <f t="shared" ref="ES36:ES67" si="118">$DH36*$B$74</f>
        <v>0</v>
      </c>
      <c r="ET36" s="119">
        <f t="shared" ref="ET36:ET67" si="119">$DH36*$B$75</f>
        <v>0</v>
      </c>
      <c r="EU36" s="119">
        <f t="shared" ref="EU36:EU67" si="120">$DH36*$AE$43</f>
        <v>0</v>
      </c>
      <c r="EV36" s="120"/>
      <c r="EW36" s="161">
        <f t="shared" ref="EW36:EW67" si="121">SUM(DI36:EU36)</f>
        <v>0</v>
      </c>
      <c r="EX36" s="67"/>
      <c r="EY36" s="118">
        <f t="shared" ref="EY36:EY67" si="122">EY3</f>
        <v>1123.4812331374014</v>
      </c>
      <c r="EZ36" s="119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19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19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19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19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19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19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19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19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19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19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19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19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19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19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19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19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19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19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19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19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19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19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19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19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19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19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19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19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19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19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19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19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19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19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19">
        <f t="shared" ref="GI36:GI67" si="123">$EY36*$B$73</f>
        <v>0</v>
      </c>
      <c r="GJ36" s="119">
        <f t="shared" ref="GJ36:GJ67" si="124">$EY36*$B$74</f>
        <v>0</v>
      </c>
      <c r="GK36" s="119">
        <f t="shared" ref="GK36:GK67" si="125">$EY36*$B$75</f>
        <v>0</v>
      </c>
      <c r="GL36" s="119">
        <f t="shared" ref="GL36:GL67" si="126">$EY36*$AE$43</f>
        <v>0</v>
      </c>
      <c r="GM36" s="120"/>
      <c r="GN36" s="161">
        <f t="shared" ref="GN36:GN67" ca="1" si="127">SUM(EZ36:GL36)</f>
        <v>0</v>
      </c>
    </row>
    <row r="37" spans="1:196" ht="15.75" thickBot="1">
      <c r="A37" s="162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3"/>
      <c r="K37" s="164"/>
      <c r="L37" s="164"/>
      <c r="M37" s="165"/>
      <c r="N37" s="439" t="s">
        <v>432</v>
      </c>
      <c r="O37" s="434"/>
      <c r="P37" s="435"/>
      <c r="Q37" s="166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57"/>
      <c r="S37" s="240" t="str">
        <f t="shared" si="71"/>
        <v/>
      </c>
      <c r="T37" s="105">
        <f t="shared" si="73"/>
        <v>0</v>
      </c>
      <c r="U37" s="106"/>
      <c r="V37" s="107">
        <f t="shared" ca="1" si="59"/>
        <v>0</v>
      </c>
      <c r="W37" s="108" t="str">
        <f t="shared" si="77"/>
        <v/>
      </c>
      <c r="X37" s="108" t="str">
        <f t="shared" si="78"/>
        <v/>
      </c>
      <c r="Y37" s="236">
        <f>IFERROR(VLOOKUP($X37,HomeBroker!$A$2:$F$29,2,0),0)</f>
        <v>0</v>
      </c>
      <c r="Z37" s="236">
        <f>IFERROR(VLOOKUP($X37,HomeBroker!$A$2:$F$29,3,0),0)</f>
        <v>0</v>
      </c>
      <c r="AA37" s="237">
        <f>IFERROR(VLOOKUP($X37,HomeBroker!$A$2:$F$29,6,0),0)</f>
        <v>0</v>
      </c>
      <c r="AB37" s="236">
        <f>IFERROR(VLOOKUP($X37,HomeBroker!$A$2:$F$29,4,0),0)</f>
        <v>0</v>
      </c>
      <c r="AC37" s="236">
        <f>IFERROR(VLOOKUP($X37,HomeBroker!$A$2:$F$29,5,0),0)</f>
        <v>0</v>
      </c>
      <c r="AD37" s="286">
        <f>IFERROR(VLOOKUP($X37,HomeBroker!$A$2:$N$29,14,0),0)</f>
        <v>0</v>
      </c>
      <c r="AE37" s="241" t="str">
        <f t="shared" si="62"/>
        <v/>
      </c>
      <c r="AF37" s="105">
        <f t="shared" si="74"/>
        <v>0</v>
      </c>
      <c r="AG37" s="106"/>
      <c r="AH37" s="107">
        <f t="shared" ca="1" si="64"/>
        <v>0</v>
      </c>
      <c r="AI37" s="108" t="str">
        <f t="shared" si="79"/>
        <v/>
      </c>
      <c r="AJ37" s="108" t="str">
        <f t="shared" si="80"/>
        <v/>
      </c>
      <c r="AK37" s="109">
        <f>IFERROR(VLOOKUP($AJ37,HomeBroker!$A$2:$F$29,2,0),0)</f>
        <v>0</v>
      </c>
      <c r="AL37" s="236">
        <f>IFERROR(VLOOKUP($AJ37,HomeBroker!$A$2:$F$29,3,0),0)</f>
        <v>0</v>
      </c>
      <c r="AM37" s="237">
        <f>IFERROR(VLOOKUP($AJ37,HomeBroker!$A$2:$F$29,6,0),0)</f>
        <v>0</v>
      </c>
      <c r="AN37" s="236">
        <f>IFERROR(VLOOKUP($AJ37,HomeBroker!$A$2:$F$29,4,0),0)</f>
        <v>0</v>
      </c>
      <c r="AO37" s="109">
        <f>IFERROR(VLOOKUP($AJ37,HomeBroker!$A$2:$F$29,5,0),0)</f>
        <v>0</v>
      </c>
      <c r="AP37" s="110">
        <f>IFERROR(VLOOKUP($AJ37,HomeBroker!$A$2:$N$29,14,0),0)</f>
        <v>0</v>
      </c>
      <c r="AQ37" s="57"/>
      <c r="AR37" s="104" t="str">
        <f t="shared" si="67"/>
        <v>-</v>
      </c>
      <c r="AS37" s="104" t="str">
        <f t="shared" si="68"/>
        <v>-</v>
      </c>
      <c r="AT37" s="104" t="str">
        <f t="shared" si="69"/>
        <v>-</v>
      </c>
      <c r="AU37" s="57"/>
      <c r="AV37" s="111"/>
      <c r="AW37" s="131" t="s">
        <v>335</v>
      </c>
      <c r="AX37" s="113"/>
      <c r="AY37" s="135"/>
      <c r="AZ37" s="136"/>
      <c r="BA37" s="284">
        <f t="shared" si="10"/>
        <v>0</v>
      </c>
      <c r="BB37" s="285">
        <f t="shared" si="11"/>
        <v>0</v>
      </c>
      <c r="BC37" s="115" t="s">
        <v>389</v>
      </c>
      <c r="BD37" s="113"/>
      <c r="BE37" s="138"/>
      <c r="BF37" s="116"/>
      <c r="BG37" s="287">
        <f t="shared" si="12"/>
        <v>0</v>
      </c>
      <c r="BH37" s="289">
        <f t="shared" si="13"/>
        <v>0</v>
      </c>
      <c r="BI37" s="117" t="s">
        <v>390</v>
      </c>
      <c r="BJ37" s="113"/>
      <c r="BK37" s="116"/>
      <c r="BL37" s="290">
        <f t="shared" si="14"/>
        <v>0</v>
      </c>
      <c r="BM37" s="291">
        <f t="shared" si="15"/>
        <v>0</v>
      </c>
      <c r="DH37" s="118">
        <f t="shared" si="81"/>
        <v>1182.6118243551596</v>
      </c>
      <c r="DI37" s="119">
        <f t="shared" si="82"/>
        <v>0</v>
      </c>
      <c r="DJ37" s="119">
        <f t="shared" si="83"/>
        <v>0</v>
      </c>
      <c r="DK37" s="119">
        <f t="shared" si="84"/>
        <v>0</v>
      </c>
      <c r="DL37" s="119">
        <f t="shared" si="85"/>
        <v>0</v>
      </c>
      <c r="DM37" s="119">
        <f t="shared" si="86"/>
        <v>0</v>
      </c>
      <c r="DN37" s="119">
        <f t="shared" si="87"/>
        <v>0</v>
      </c>
      <c r="DO37" s="119">
        <f t="shared" si="88"/>
        <v>0</v>
      </c>
      <c r="DP37" s="119">
        <f t="shared" si="89"/>
        <v>0</v>
      </c>
      <c r="DQ37" s="119">
        <f t="shared" si="90"/>
        <v>0</v>
      </c>
      <c r="DR37" s="119">
        <f t="shared" si="91"/>
        <v>0</v>
      </c>
      <c r="DS37" s="119">
        <f t="shared" si="92"/>
        <v>0</v>
      </c>
      <c r="DT37" s="119">
        <f t="shared" si="93"/>
        <v>0</v>
      </c>
      <c r="DU37" s="119">
        <f t="shared" si="94"/>
        <v>0</v>
      </c>
      <c r="DV37" s="119">
        <f t="shared" si="95"/>
        <v>0</v>
      </c>
      <c r="DW37" s="119">
        <f t="shared" si="96"/>
        <v>0</v>
      </c>
      <c r="DX37" s="119">
        <f t="shared" si="97"/>
        <v>0</v>
      </c>
      <c r="DY37" s="119">
        <f t="shared" si="98"/>
        <v>0</v>
      </c>
      <c r="DZ37" s="119">
        <f t="shared" si="99"/>
        <v>0</v>
      </c>
      <c r="EA37" s="119">
        <f t="shared" si="100"/>
        <v>0</v>
      </c>
      <c r="EB37" s="119">
        <f t="shared" si="101"/>
        <v>0</v>
      </c>
      <c r="EC37" s="119">
        <f t="shared" si="102"/>
        <v>0</v>
      </c>
      <c r="ED37" s="119">
        <f t="shared" si="103"/>
        <v>0</v>
      </c>
      <c r="EE37" s="119">
        <f t="shared" si="104"/>
        <v>0</v>
      </c>
      <c r="EF37" s="119">
        <f t="shared" si="105"/>
        <v>0</v>
      </c>
      <c r="EG37" s="119">
        <f t="shared" si="106"/>
        <v>0</v>
      </c>
      <c r="EH37" s="119">
        <f t="shared" si="107"/>
        <v>0</v>
      </c>
      <c r="EI37" s="119">
        <f t="shared" si="108"/>
        <v>0</v>
      </c>
      <c r="EJ37" s="119">
        <f t="shared" si="109"/>
        <v>0</v>
      </c>
      <c r="EK37" s="119">
        <f t="shared" si="110"/>
        <v>0</v>
      </c>
      <c r="EL37" s="119">
        <f t="shared" si="111"/>
        <v>0</v>
      </c>
      <c r="EM37" s="119">
        <f t="shared" si="112"/>
        <v>0</v>
      </c>
      <c r="EN37" s="119">
        <f t="shared" si="113"/>
        <v>0</v>
      </c>
      <c r="EO37" s="119">
        <f t="shared" si="114"/>
        <v>0</v>
      </c>
      <c r="EP37" s="119">
        <f t="shared" si="115"/>
        <v>0</v>
      </c>
      <c r="EQ37" s="119">
        <f t="shared" si="116"/>
        <v>0</v>
      </c>
      <c r="ER37" s="119">
        <f t="shared" si="117"/>
        <v>0</v>
      </c>
      <c r="ES37" s="119">
        <f t="shared" si="118"/>
        <v>0</v>
      </c>
      <c r="ET37" s="119">
        <f t="shared" si="119"/>
        <v>0</v>
      </c>
      <c r="EU37" s="119">
        <f t="shared" si="120"/>
        <v>0</v>
      </c>
      <c r="EV37" s="120"/>
      <c r="EW37" s="161">
        <f t="shared" si="121"/>
        <v>0</v>
      </c>
      <c r="EX37" s="67"/>
      <c r="EY37" s="118">
        <f t="shared" si="122"/>
        <v>1182.6118243551596</v>
      </c>
      <c r="EZ37" s="119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19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19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19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19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19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19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19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19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19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19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19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19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19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19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19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19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19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19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19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19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19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19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19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19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19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19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19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19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19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19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19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19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19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19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19">
        <f t="shared" si="123"/>
        <v>0</v>
      </c>
      <c r="GJ37" s="119">
        <f t="shared" si="124"/>
        <v>0</v>
      </c>
      <c r="GK37" s="119">
        <f t="shared" si="125"/>
        <v>0</v>
      </c>
      <c r="GL37" s="119">
        <f t="shared" si="126"/>
        <v>0</v>
      </c>
      <c r="GM37" s="120"/>
      <c r="GN37" s="161">
        <f t="shared" ca="1" si="127"/>
        <v>0</v>
      </c>
    </row>
    <row r="38" spans="1:196">
      <c r="A38" s="167" t="s">
        <v>388</v>
      </c>
      <c r="B38" s="168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4"/>
      <c r="K38" s="64"/>
      <c r="L38" s="64"/>
      <c r="M38" s="64"/>
      <c r="N38" s="440" t="s">
        <v>433</v>
      </c>
      <c r="O38" s="434"/>
      <c r="P38" s="435"/>
      <c r="Q38" s="169">
        <f>SUM(T3:T42)</f>
        <v>0</v>
      </c>
      <c r="R38" s="57"/>
      <c r="S38" s="240" t="str">
        <f t="shared" si="71"/>
        <v/>
      </c>
      <c r="T38" s="105">
        <f t="shared" si="73"/>
        <v>0</v>
      </c>
      <c r="U38" s="106"/>
      <c r="V38" s="107">
        <f t="shared" ca="1" si="59"/>
        <v>0</v>
      </c>
      <c r="W38" s="108" t="str">
        <f t="shared" si="77"/>
        <v/>
      </c>
      <c r="X38" s="108" t="str">
        <f t="shared" si="78"/>
        <v/>
      </c>
      <c r="Y38" s="236">
        <f>IFERROR(VLOOKUP($X38,HomeBroker!$A$2:$F$29,2,0),0)</f>
        <v>0</v>
      </c>
      <c r="Z38" s="236">
        <f>IFERROR(VLOOKUP($X38,HomeBroker!$A$2:$F$29,3,0),0)</f>
        <v>0</v>
      </c>
      <c r="AA38" s="237">
        <f>IFERROR(VLOOKUP($X38,HomeBroker!$A$2:$F$29,6,0),0)</f>
        <v>0</v>
      </c>
      <c r="AB38" s="236">
        <f>IFERROR(VLOOKUP($X38,HomeBroker!$A$2:$F$29,4,0),0)</f>
        <v>0</v>
      </c>
      <c r="AC38" s="236">
        <f>IFERROR(VLOOKUP($X38,HomeBroker!$A$2:$F$29,5,0),0)</f>
        <v>0</v>
      </c>
      <c r="AD38" s="286">
        <f>IFERROR(VLOOKUP($X38,HomeBroker!$A$2:$N$29,14,0),0)</f>
        <v>0</v>
      </c>
      <c r="AE38" s="241" t="str">
        <f t="shared" si="62"/>
        <v/>
      </c>
      <c r="AF38" s="105">
        <f t="shared" si="74"/>
        <v>0</v>
      </c>
      <c r="AG38" s="106"/>
      <c r="AH38" s="107">
        <f t="shared" ca="1" si="64"/>
        <v>0</v>
      </c>
      <c r="AI38" s="108" t="str">
        <f t="shared" si="79"/>
        <v/>
      </c>
      <c r="AJ38" s="108" t="str">
        <f t="shared" si="80"/>
        <v/>
      </c>
      <c r="AK38" s="109">
        <f>IFERROR(VLOOKUP($AJ38,HomeBroker!$A$2:$F$29,2,0),0)</f>
        <v>0</v>
      </c>
      <c r="AL38" s="236">
        <f>IFERROR(VLOOKUP($AJ38,HomeBroker!$A$2:$F$29,3,0),0)</f>
        <v>0</v>
      </c>
      <c r="AM38" s="237">
        <f>IFERROR(VLOOKUP($AJ38,HomeBroker!$A$2:$F$29,6,0),0)</f>
        <v>0</v>
      </c>
      <c r="AN38" s="236">
        <f>IFERROR(VLOOKUP($AJ38,HomeBroker!$A$2:$F$29,4,0),0)</f>
        <v>0</v>
      </c>
      <c r="AO38" s="109">
        <f>IFERROR(VLOOKUP($AJ38,HomeBroker!$A$2:$F$29,5,0),0)</f>
        <v>0</v>
      </c>
      <c r="AP38" s="110">
        <f>IFERROR(VLOOKUP($AJ38,HomeBroker!$A$2:$N$29,14,0),0)</f>
        <v>0</v>
      </c>
      <c r="AQ38" s="57"/>
      <c r="AR38" s="104" t="str">
        <f t="shared" si="67"/>
        <v>-</v>
      </c>
      <c r="AS38" s="104" t="str">
        <f t="shared" si="68"/>
        <v>-</v>
      </c>
      <c r="AT38" s="104" t="str">
        <f t="shared" si="69"/>
        <v>-</v>
      </c>
      <c r="AU38" s="57"/>
      <c r="AV38" s="170"/>
      <c r="AW38" s="171" t="s">
        <v>335</v>
      </c>
      <c r="AX38" s="113"/>
      <c r="AY38" s="135"/>
      <c r="AZ38" s="136"/>
      <c r="BA38" s="284">
        <f t="shared" si="10"/>
        <v>0</v>
      </c>
      <c r="BB38" s="285">
        <f t="shared" si="11"/>
        <v>0</v>
      </c>
      <c r="BC38" s="172" t="s">
        <v>389</v>
      </c>
      <c r="BD38" s="113"/>
      <c r="BE38" s="138"/>
      <c r="BF38" s="116"/>
      <c r="BG38" s="287">
        <f t="shared" si="12"/>
        <v>0</v>
      </c>
      <c r="BH38" s="289">
        <f t="shared" si="13"/>
        <v>0</v>
      </c>
      <c r="BI38" s="173" t="s">
        <v>390</v>
      </c>
      <c r="BJ38" s="113"/>
      <c r="BK38" s="116"/>
      <c r="BL38" s="290">
        <f t="shared" si="14"/>
        <v>0</v>
      </c>
      <c r="BM38" s="291">
        <f t="shared" si="15"/>
        <v>0</v>
      </c>
      <c r="DH38" s="118">
        <f t="shared" si="81"/>
        <v>1244.8545519527995</v>
      </c>
      <c r="DI38" s="119">
        <f t="shared" si="82"/>
        <v>0</v>
      </c>
      <c r="DJ38" s="119">
        <f t="shared" si="83"/>
        <v>0</v>
      </c>
      <c r="DK38" s="119">
        <f t="shared" si="84"/>
        <v>0</v>
      </c>
      <c r="DL38" s="119">
        <f t="shared" si="85"/>
        <v>0</v>
      </c>
      <c r="DM38" s="119">
        <f t="shared" si="86"/>
        <v>0</v>
      </c>
      <c r="DN38" s="119">
        <f t="shared" si="87"/>
        <v>0</v>
      </c>
      <c r="DO38" s="119">
        <f t="shared" si="88"/>
        <v>0</v>
      </c>
      <c r="DP38" s="119">
        <f t="shared" si="89"/>
        <v>0</v>
      </c>
      <c r="DQ38" s="119">
        <f t="shared" si="90"/>
        <v>0</v>
      </c>
      <c r="DR38" s="119">
        <f t="shared" si="91"/>
        <v>0</v>
      </c>
      <c r="DS38" s="119">
        <f t="shared" si="92"/>
        <v>0</v>
      </c>
      <c r="DT38" s="119">
        <f t="shared" si="93"/>
        <v>0</v>
      </c>
      <c r="DU38" s="119">
        <f t="shared" si="94"/>
        <v>0</v>
      </c>
      <c r="DV38" s="119">
        <f t="shared" si="95"/>
        <v>0</v>
      </c>
      <c r="DW38" s="119">
        <f t="shared" si="96"/>
        <v>0</v>
      </c>
      <c r="DX38" s="119">
        <f t="shared" si="97"/>
        <v>0</v>
      </c>
      <c r="DY38" s="119">
        <f t="shared" si="98"/>
        <v>0</v>
      </c>
      <c r="DZ38" s="119">
        <f t="shared" si="99"/>
        <v>0</v>
      </c>
      <c r="EA38" s="119">
        <f t="shared" si="100"/>
        <v>0</v>
      </c>
      <c r="EB38" s="119">
        <f t="shared" si="101"/>
        <v>0</v>
      </c>
      <c r="EC38" s="119">
        <f t="shared" si="102"/>
        <v>0</v>
      </c>
      <c r="ED38" s="119">
        <f t="shared" si="103"/>
        <v>0</v>
      </c>
      <c r="EE38" s="119">
        <f t="shared" si="104"/>
        <v>0</v>
      </c>
      <c r="EF38" s="119">
        <f t="shared" si="105"/>
        <v>0</v>
      </c>
      <c r="EG38" s="119">
        <f t="shared" si="106"/>
        <v>0</v>
      </c>
      <c r="EH38" s="119">
        <f t="shared" si="107"/>
        <v>0</v>
      </c>
      <c r="EI38" s="119">
        <f t="shared" si="108"/>
        <v>0</v>
      </c>
      <c r="EJ38" s="119">
        <f t="shared" si="109"/>
        <v>0</v>
      </c>
      <c r="EK38" s="119">
        <f t="shared" si="110"/>
        <v>0</v>
      </c>
      <c r="EL38" s="119">
        <f t="shared" si="111"/>
        <v>0</v>
      </c>
      <c r="EM38" s="119">
        <f t="shared" si="112"/>
        <v>0</v>
      </c>
      <c r="EN38" s="119">
        <f t="shared" si="113"/>
        <v>0</v>
      </c>
      <c r="EO38" s="119">
        <f t="shared" si="114"/>
        <v>0</v>
      </c>
      <c r="EP38" s="119">
        <f t="shared" si="115"/>
        <v>0</v>
      </c>
      <c r="EQ38" s="119">
        <f t="shared" si="116"/>
        <v>0</v>
      </c>
      <c r="ER38" s="119">
        <f t="shared" si="117"/>
        <v>0</v>
      </c>
      <c r="ES38" s="119">
        <f t="shared" si="118"/>
        <v>0</v>
      </c>
      <c r="ET38" s="119">
        <f t="shared" si="119"/>
        <v>0</v>
      </c>
      <c r="EU38" s="119">
        <f t="shared" si="120"/>
        <v>0</v>
      </c>
      <c r="EV38" s="120"/>
      <c r="EW38" s="161">
        <f t="shared" si="121"/>
        <v>0</v>
      </c>
      <c r="EX38" s="67"/>
      <c r="EY38" s="118">
        <f t="shared" si="122"/>
        <v>1244.8545519527995</v>
      </c>
      <c r="EZ38" s="119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19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19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19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19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19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19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19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19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19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19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19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19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19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19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19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19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19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19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19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19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19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19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19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19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19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19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19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19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19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19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19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19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19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19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19">
        <f t="shared" si="123"/>
        <v>0</v>
      </c>
      <c r="GJ38" s="119">
        <f t="shared" si="124"/>
        <v>0</v>
      </c>
      <c r="GK38" s="119">
        <f t="shared" si="125"/>
        <v>0</v>
      </c>
      <c r="GL38" s="119">
        <f t="shared" si="126"/>
        <v>0</v>
      </c>
      <c r="GM38" s="120"/>
      <c r="GN38" s="161">
        <f t="shared" ca="1" si="127"/>
        <v>0</v>
      </c>
    </row>
    <row r="39" spans="1:196">
      <c r="A39" s="174" t="s">
        <v>391</v>
      </c>
      <c r="B39" s="168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6" t="str">
        <f>IFERROR(D38/D39,"")</f>
        <v/>
      </c>
      <c r="K39" s="127" t="str">
        <f>IFERROR(G38/G39,"")</f>
        <v/>
      </c>
      <c r="L39" s="128" t="str">
        <f t="shared" ref="L39:L71" si="128">IFERROR(K39/J39-1,"")</f>
        <v/>
      </c>
      <c r="M39" s="129">
        <f>I39+I38</f>
        <v>0</v>
      </c>
      <c r="N39" s="441" t="s">
        <v>434</v>
      </c>
      <c r="O39" s="434"/>
      <c r="P39" s="435"/>
      <c r="Q39" s="175">
        <f>SUM(AF3:AF42)</f>
        <v>0</v>
      </c>
      <c r="R39" s="57"/>
      <c r="S39" s="240" t="str">
        <f t="shared" si="71"/>
        <v/>
      </c>
      <c r="T39" s="105">
        <f t="shared" si="73"/>
        <v>0</v>
      </c>
      <c r="U39" s="106"/>
      <c r="V39" s="107">
        <f t="shared" ca="1" si="59"/>
        <v>0</v>
      </c>
      <c r="W39" s="108" t="str">
        <f t="shared" si="77"/>
        <v/>
      </c>
      <c r="X39" s="108" t="str">
        <f t="shared" si="78"/>
        <v/>
      </c>
      <c r="Y39" s="236">
        <f>IFERROR(VLOOKUP($X39,HomeBroker!$A$2:$F$29,2,0),0)</f>
        <v>0</v>
      </c>
      <c r="Z39" s="236">
        <f>IFERROR(VLOOKUP($X39,HomeBroker!$A$2:$F$29,3,0),0)</f>
        <v>0</v>
      </c>
      <c r="AA39" s="237">
        <f>IFERROR(VLOOKUP($X39,HomeBroker!$A$2:$F$29,6,0),0)</f>
        <v>0</v>
      </c>
      <c r="AB39" s="236">
        <f>IFERROR(VLOOKUP($X39,HomeBroker!$A$2:$F$29,4,0),0)</f>
        <v>0</v>
      </c>
      <c r="AC39" s="236">
        <f>IFERROR(VLOOKUP($X39,HomeBroker!$A$2:$F$29,5,0),0)</f>
        <v>0</v>
      </c>
      <c r="AD39" s="286">
        <f>IFERROR(VLOOKUP($X39,HomeBroker!$A$2:$N$29,14,0),0)</f>
        <v>0</v>
      </c>
      <c r="AE39" s="241" t="str">
        <f t="shared" si="62"/>
        <v/>
      </c>
      <c r="AF39" s="105">
        <f t="shared" si="74"/>
        <v>0</v>
      </c>
      <c r="AG39" s="106"/>
      <c r="AH39" s="107">
        <f t="shared" ca="1" si="64"/>
        <v>0</v>
      </c>
      <c r="AI39" s="108" t="str">
        <f t="shared" si="79"/>
        <v/>
      </c>
      <c r="AJ39" s="108" t="str">
        <f t="shared" si="80"/>
        <v/>
      </c>
      <c r="AK39" s="109">
        <f>IFERROR(VLOOKUP($AJ39,HomeBroker!$A$2:$F$29,2,0),0)</f>
        <v>0</v>
      </c>
      <c r="AL39" s="236">
        <f>IFERROR(VLOOKUP($AJ39,HomeBroker!$A$2:$F$29,3,0),0)</f>
        <v>0</v>
      </c>
      <c r="AM39" s="237">
        <f>IFERROR(VLOOKUP($AJ39,HomeBroker!$A$2:$F$29,6,0),0)</f>
        <v>0</v>
      </c>
      <c r="AN39" s="236">
        <f>IFERROR(VLOOKUP($AJ39,HomeBroker!$A$2:$F$29,4,0),0)</f>
        <v>0</v>
      </c>
      <c r="AO39" s="109">
        <f>IFERROR(VLOOKUP($AJ39,HomeBroker!$A$2:$F$29,5,0),0)</f>
        <v>0</v>
      </c>
      <c r="AP39" s="110">
        <f>IFERROR(VLOOKUP($AJ39,HomeBroker!$A$2:$N$29,14,0),0)</f>
        <v>0</v>
      </c>
      <c r="AQ39" s="57"/>
      <c r="AR39" s="104" t="str">
        <f t="shared" si="67"/>
        <v>-</v>
      </c>
      <c r="AS39" s="104" t="str">
        <f t="shared" si="68"/>
        <v>-</v>
      </c>
      <c r="AT39" s="104" t="str">
        <f t="shared" si="69"/>
        <v>-</v>
      </c>
      <c r="AU39" s="57"/>
      <c r="AV39" s="170"/>
      <c r="AW39" s="171" t="s">
        <v>335</v>
      </c>
      <c r="AX39" s="113"/>
      <c r="AY39" s="135"/>
      <c r="AZ39" s="136"/>
      <c r="BA39" s="284">
        <f t="shared" si="10"/>
        <v>0</v>
      </c>
      <c r="BB39" s="285">
        <f t="shared" si="11"/>
        <v>0</v>
      </c>
      <c r="BC39" s="172" t="s">
        <v>389</v>
      </c>
      <c r="BD39" s="113"/>
      <c r="BE39" s="138"/>
      <c r="BF39" s="116"/>
      <c r="BG39" s="287">
        <f t="shared" si="12"/>
        <v>0</v>
      </c>
      <c r="BH39" s="289">
        <f t="shared" si="13"/>
        <v>0</v>
      </c>
      <c r="BI39" s="173" t="s">
        <v>390</v>
      </c>
      <c r="BJ39" s="113"/>
      <c r="BK39" s="116"/>
      <c r="BL39" s="290">
        <f t="shared" si="14"/>
        <v>0</v>
      </c>
      <c r="BM39" s="291">
        <f t="shared" si="15"/>
        <v>0</v>
      </c>
      <c r="DH39" s="118">
        <f t="shared" si="81"/>
        <v>1310.3732125818942</v>
      </c>
      <c r="DI39" s="119">
        <f t="shared" si="82"/>
        <v>0</v>
      </c>
      <c r="DJ39" s="119">
        <f t="shared" si="83"/>
        <v>0</v>
      </c>
      <c r="DK39" s="119">
        <f t="shared" si="84"/>
        <v>0</v>
      </c>
      <c r="DL39" s="119">
        <f t="shared" si="85"/>
        <v>0</v>
      </c>
      <c r="DM39" s="119">
        <f t="shared" si="86"/>
        <v>0</v>
      </c>
      <c r="DN39" s="119">
        <f t="shared" si="87"/>
        <v>0</v>
      </c>
      <c r="DO39" s="119">
        <f t="shared" si="88"/>
        <v>0</v>
      </c>
      <c r="DP39" s="119">
        <f t="shared" si="89"/>
        <v>0</v>
      </c>
      <c r="DQ39" s="119">
        <f t="shared" si="90"/>
        <v>0</v>
      </c>
      <c r="DR39" s="119">
        <f t="shared" si="91"/>
        <v>0</v>
      </c>
      <c r="DS39" s="119">
        <f t="shared" si="92"/>
        <v>0</v>
      </c>
      <c r="DT39" s="119">
        <f t="shared" si="93"/>
        <v>0</v>
      </c>
      <c r="DU39" s="119">
        <f t="shared" si="94"/>
        <v>0</v>
      </c>
      <c r="DV39" s="119">
        <f t="shared" si="95"/>
        <v>0</v>
      </c>
      <c r="DW39" s="119">
        <f t="shared" si="96"/>
        <v>0</v>
      </c>
      <c r="DX39" s="119">
        <f t="shared" si="97"/>
        <v>0</v>
      </c>
      <c r="DY39" s="119">
        <f t="shared" si="98"/>
        <v>0</v>
      </c>
      <c r="DZ39" s="119">
        <f t="shared" si="99"/>
        <v>0</v>
      </c>
      <c r="EA39" s="119">
        <f t="shared" si="100"/>
        <v>0</v>
      </c>
      <c r="EB39" s="119">
        <f t="shared" si="101"/>
        <v>0</v>
      </c>
      <c r="EC39" s="119">
        <f t="shared" si="102"/>
        <v>0</v>
      </c>
      <c r="ED39" s="119">
        <f t="shared" si="103"/>
        <v>0</v>
      </c>
      <c r="EE39" s="119">
        <f t="shared" si="104"/>
        <v>0</v>
      </c>
      <c r="EF39" s="119">
        <f t="shared" si="105"/>
        <v>0</v>
      </c>
      <c r="EG39" s="119">
        <f t="shared" si="106"/>
        <v>0</v>
      </c>
      <c r="EH39" s="119">
        <f t="shared" si="107"/>
        <v>0</v>
      </c>
      <c r="EI39" s="119">
        <f t="shared" si="108"/>
        <v>0</v>
      </c>
      <c r="EJ39" s="119">
        <f t="shared" si="109"/>
        <v>0</v>
      </c>
      <c r="EK39" s="119">
        <f t="shared" si="110"/>
        <v>0</v>
      </c>
      <c r="EL39" s="119">
        <f t="shared" si="111"/>
        <v>0</v>
      </c>
      <c r="EM39" s="119">
        <f t="shared" si="112"/>
        <v>0</v>
      </c>
      <c r="EN39" s="119">
        <f t="shared" si="113"/>
        <v>0</v>
      </c>
      <c r="EO39" s="119">
        <f t="shared" si="114"/>
        <v>0</v>
      </c>
      <c r="EP39" s="119">
        <f t="shared" si="115"/>
        <v>0</v>
      </c>
      <c r="EQ39" s="119">
        <f t="shared" si="116"/>
        <v>0</v>
      </c>
      <c r="ER39" s="119">
        <f t="shared" si="117"/>
        <v>0</v>
      </c>
      <c r="ES39" s="119">
        <f t="shared" si="118"/>
        <v>0</v>
      </c>
      <c r="ET39" s="119">
        <f t="shared" si="119"/>
        <v>0</v>
      </c>
      <c r="EU39" s="119">
        <f t="shared" si="120"/>
        <v>0</v>
      </c>
      <c r="EV39" s="120"/>
      <c r="EW39" s="161">
        <f t="shared" si="121"/>
        <v>0</v>
      </c>
      <c r="EX39" s="67"/>
      <c r="EY39" s="118">
        <f t="shared" si="122"/>
        <v>1310.3732125818942</v>
      </c>
      <c r="EZ39" s="119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19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19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19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19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19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19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19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19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19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19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19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19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19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19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19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19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19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19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19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19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19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19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19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19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19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19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19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19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19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19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19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19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19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19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19">
        <f t="shared" si="123"/>
        <v>0</v>
      </c>
      <c r="GJ39" s="119">
        <f t="shared" si="124"/>
        <v>0</v>
      </c>
      <c r="GK39" s="119">
        <f t="shared" si="125"/>
        <v>0</v>
      </c>
      <c r="GL39" s="119">
        <f t="shared" si="126"/>
        <v>0</v>
      </c>
      <c r="GM39" s="120"/>
      <c r="GN39" s="161">
        <f t="shared" ca="1" si="127"/>
        <v>0</v>
      </c>
    </row>
    <row r="40" spans="1:196">
      <c r="A40" s="176" t="s">
        <v>392</v>
      </c>
      <c r="B40" s="168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4"/>
      <c r="K40" s="64"/>
      <c r="L40" s="64"/>
      <c r="M40" s="64"/>
      <c r="N40" s="433" t="s">
        <v>0</v>
      </c>
      <c r="O40" s="434"/>
      <c r="P40" s="435"/>
      <c r="Q40" s="177">
        <f>AE43+SUM(B73:B75)</f>
        <v>0</v>
      </c>
      <c r="R40" s="57"/>
      <c r="S40" s="240" t="str">
        <f t="shared" si="71"/>
        <v/>
      </c>
      <c r="T40" s="105">
        <f t="shared" si="73"/>
        <v>0</v>
      </c>
      <c r="U40" s="106"/>
      <c r="V40" s="107">
        <f t="shared" ca="1" si="59"/>
        <v>0</v>
      </c>
      <c r="W40" s="108" t="str">
        <f t="shared" si="77"/>
        <v/>
      </c>
      <c r="X40" s="108" t="str">
        <f t="shared" si="78"/>
        <v/>
      </c>
      <c r="Y40" s="236">
        <f>IFERROR(VLOOKUP($X40,HomeBroker!$A$2:$F$29,2,0),0)</f>
        <v>0</v>
      </c>
      <c r="Z40" s="236">
        <f>IFERROR(VLOOKUP($X40,HomeBroker!$A$2:$F$29,3,0),0)</f>
        <v>0</v>
      </c>
      <c r="AA40" s="237">
        <f>IFERROR(VLOOKUP($X40,HomeBroker!$A$2:$F$29,6,0),0)</f>
        <v>0</v>
      </c>
      <c r="AB40" s="236">
        <f>IFERROR(VLOOKUP($X40,HomeBroker!$A$2:$F$29,4,0),0)</f>
        <v>0</v>
      </c>
      <c r="AC40" s="236">
        <f>IFERROR(VLOOKUP($X40,HomeBroker!$A$2:$F$29,5,0),0)</f>
        <v>0</v>
      </c>
      <c r="AD40" s="286">
        <f>IFERROR(VLOOKUP($X40,HomeBroker!$A$2:$N$29,14,0),0)</f>
        <v>0</v>
      </c>
      <c r="AE40" s="241" t="str">
        <f t="shared" si="62"/>
        <v/>
      </c>
      <c r="AF40" s="105">
        <f t="shared" si="74"/>
        <v>0</v>
      </c>
      <c r="AG40" s="106"/>
      <c r="AH40" s="107">
        <f t="shared" ca="1" si="64"/>
        <v>0</v>
      </c>
      <c r="AI40" s="108" t="str">
        <f t="shared" si="79"/>
        <v/>
      </c>
      <c r="AJ40" s="108" t="str">
        <f t="shared" si="80"/>
        <v/>
      </c>
      <c r="AK40" s="109">
        <f>IFERROR(VLOOKUP($AJ40,HomeBroker!$A$2:$F$29,2,0),0)</f>
        <v>0</v>
      </c>
      <c r="AL40" s="236">
        <f>IFERROR(VLOOKUP($AJ40,HomeBroker!$A$2:$F$29,3,0),0)</f>
        <v>0</v>
      </c>
      <c r="AM40" s="237">
        <f>IFERROR(VLOOKUP($AJ40,HomeBroker!$A$2:$F$29,6,0),0)</f>
        <v>0</v>
      </c>
      <c r="AN40" s="236">
        <f>IFERROR(VLOOKUP($AJ40,HomeBroker!$A$2:$F$29,4,0),0)</f>
        <v>0</v>
      </c>
      <c r="AO40" s="109">
        <f>IFERROR(VLOOKUP($AJ40,HomeBroker!$A$2:$F$29,5,0),0)</f>
        <v>0</v>
      </c>
      <c r="AP40" s="110">
        <f>IFERROR(VLOOKUP($AJ40,HomeBroker!$A$2:$N$29,14,0),0)</f>
        <v>0</v>
      </c>
      <c r="AQ40" s="57"/>
      <c r="AR40" s="104" t="str">
        <f t="shared" si="67"/>
        <v>-</v>
      </c>
      <c r="AS40" s="104" t="str">
        <f t="shared" si="68"/>
        <v>-</v>
      </c>
      <c r="AT40" s="104" t="str">
        <f t="shared" si="69"/>
        <v>-</v>
      </c>
      <c r="AU40" s="57"/>
      <c r="AV40" s="170"/>
      <c r="AW40" s="171" t="s">
        <v>335</v>
      </c>
      <c r="AX40" s="113"/>
      <c r="AY40" s="135"/>
      <c r="AZ40" s="136"/>
      <c r="BA40" s="284">
        <f t="shared" si="10"/>
        <v>0</v>
      </c>
      <c r="BB40" s="285">
        <f t="shared" si="11"/>
        <v>0</v>
      </c>
      <c r="BC40" s="172" t="s">
        <v>389</v>
      </c>
      <c r="BD40" s="113"/>
      <c r="BE40" s="138"/>
      <c r="BF40" s="116"/>
      <c r="BG40" s="287">
        <f t="shared" si="12"/>
        <v>0</v>
      </c>
      <c r="BH40" s="289">
        <f t="shared" si="13"/>
        <v>0</v>
      </c>
      <c r="BI40" s="173" t="s">
        <v>390</v>
      </c>
      <c r="BJ40" s="113"/>
      <c r="BK40" s="116"/>
      <c r="BL40" s="290">
        <f t="shared" si="14"/>
        <v>0</v>
      </c>
      <c r="BM40" s="291">
        <f t="shared" si="15"/>
        <v>0</v>
      </c>
      <c r="DH40" s="118">
        <f t="shared" si="81"/>
        <v>1379.3402237704149</v>
      </c>
      <c r="DI40" s="119">
        <f t="shared" si="82"/>
        <v>0</v>
      </c>
      <c r="DJ40" s="119">
        <f t="shared" si="83"/>
        <v>0</v>
      </c>
      <c r="DK40" s="119">
        <f t="shared" si="84"/>
        <v>0</v>
      </c>
      <c r="DL40" s="119">
        <f t="shared" si="85"/>
        <v>0</v>
      </c>
      <c r="DM40" s="119">
        <f t="shared" si="86"/>
        <v>0</v>
      </c>
      <c r="DN40" s="119">
        <f t="shared" si="87"/>
        <v>0</v>
      </c>
      <c r="DO40" s="119">
        <f t="shared" si="88"/>
        <v>0</v>
      </c>
      <c r="DP40" s="119">
        <f t="shared" si="89"/>
        <v>0</v>
      </c>
      <c r="DQ40" s="119">
        <f t="shared" si="90"/>
        <v>0</v>
      </c>
      <c r="DR40" s="119">
        <f t="shared" si="91"/>
        <v>0</v>
      </c>
      <c r="DS40" s="119">
        <f t="shared" si="92"/>
        <v>0</v>
      </c>
      <c r="DT40" s="119">
        <f t="shared" si="93"/>
        <v>0</v>
      </c>
      <c r="DU40" s="119">
        <f t="shared" si="94"/>
        <v>0</v>
      </c>
      <c r="DV40" s="119">
        <f t="shared" si="95"/>
        <v>0</v>
      </c>
      <c r="DW40" s="119">
        <f t="shared" si="96"/>
        <v>0</v>
      </c>
      <c r="DX40" s="119">
        <f t="shared" si="97"/>
        <v>0</v>
      </c>
      <c r="DY40" s="119">
        <f t="shared" si="98"/>
        <v>0</v>
      </c>
      <c r="DZ40" s="119">
        <f t="shared" si="99"/>
        <v>0</v>
      </c>
      <c r="EA40" s="119">
        <f t="shared" si="100"/>
        <v>0</v>
      </c>
      <c r="EB40" s="119">
        <f t="shared" si="101"/>
        <v>0</v>
      </c>
      <c r="EC40" s="119">
        <f t="shared" si="102"/>
        <v>0</v>
      </c>
      <c r="ED40" s="119">
        <f t="shared" si="103"/>
        <v>0</v>
      </c>
      <c r="EE40" s="119">
        <f t="shared" si="104"/>
        <v>0</v>
      </c>
      <c r="EF40" s="119">
        <f t="shared" si="105"/>
        <v>0</v>
      </c>
      <c r="EG40" s="119">
        <f t="shared" si="106"/>
        <v>0</v>
      </c>
      <c r="EH40" s="119">
        <f t="shared" si="107"/>
        <v>0</v>
      </c>
      <c r="EI40" s="119">
        <f t="shared" si="108"/>
        <v>0</v>
      </c>
      <c r="EJ40" s="119">
        <f t="shared" si="109"/>
        <v>0</v>
      </c>
      <c r="EK40" s="119">
        <f t="shared" si="110"/>
        <v>0</v>
      </c>
      <c r="EL40" s="119">
        <f t="shared" si="111"/>
        <v>0</v>
      </c>
      <c r="EM40" s="119">
        <f t="shared" si="112"/>
        <v>0</v>
      </c>
      <c r="EN40" s="119">
        <f t="shared" si="113"/>
        <v>0</v>
      </c>
      <c r="EO40" s="119">
        <f t="shared" si="114"/>
        <v>0</v>
      </c>
      <c r="EP40" s="119">
        <f t="shared" si="115"/>
        <v>0</v>
      </c>
      <c r="EQ40" s="119">
        <f t="shared" si="116"/>
        <v>0</v>
      </c>
      <c r="ER40" s="119">
        <f t="shared" si="117"/>
        <v>0</v>
      </c>
      <c r="ES40" s="119">
        <f t="shared" si="118"/>
        <v>0</v>
      </c>
      <c r="ET40" s="119">
        <f t="shared" si="119"/>
        <v>0</v>
      </c>
      <c r="EU40" s="119">
        <f t="shared" si="120"/>
        <v>0</v>
      </c>
      <c r="EV40" s="120"/>
      <c r="EW40" s="161">
        <f t="shared" si="121"/>
        <v>0</v>
      </c>
      <c r="EX40" s="67"/>
      <c r="EY40" s="118">
        <f t="shared" si="122"/>
        <v>1379.3402237704149</v>
      </c>
      <c r="EZ40" s="119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19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19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19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19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19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19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19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19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19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19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19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19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19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19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19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19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19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19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19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19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19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19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19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19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19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19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19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19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19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19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19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19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19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19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19">
        <f t="shared" si="123"/>
        <v>0</v>
      </c>
      <c r="GJ40" s="119">
        <f t="shared" si="124"/>
        <v>0</v>
      </c>
      <c r="GK40" s="119">
        <f t="shared" si="125"/>
        <v>0</v>
      </c>
      <c r="GL40" s="119">
        <f t="shared" si="126"/>
        <v>0</v>
      </c>
      <c r="GM40" s="120"/>
      <c r="GN40" s="161">
        <f t="shared" ca="1" si="127"/>
        <v>0</v>
      </c>
    </row>
    <row r="41" spans="1:196">
      <c r="A41" s="167" t="s">
        <v>388</v>
      </c>
      <c r="B41" s="168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6" t="str">
        <f>IFERROR(D40/D41,"")</f>
        <v/>
      </c>
      <c r="K41" s="127" t="str">
        <f>IFERROR(G40/G41,"")</f>
        <v/>
      </c>
      <c r="L41" s="128" t="str">
        <f t="shared" si="128"/>
        <v/>
      </c>
      <c r="M41" s="129">
        <f>I41+I40</f>
        <v>0</v>
      </c>
      <c r="N41" s="178"/>
      <c r="O41" s="178"/>
      <c r="P41" s="178"/>
      <c r="Q41" s="178"/>
      <c r="R41" s="57"/>
      <c r="S41" s="240" t="str">
        <f t="shared" si="71"/>
        <v/>
      </c>
      <c r="T41" s="105">
        <f t="shared" si="73"/>
        <v>0</v>
      </c>
      <c r="U41" s="106"/>
      <c r="V41" s="107">
        <f t="shared" ca="1" si="59"/>
        <v>0</v>
      </c>
      <c r="W41" s="108" t="str">
        <f t="shared" si="77"/>
        <v/>
      </c>
      <c r="X41" s="108" t="str">
        <f t="shared" si="78"/>
        <v/>
      </c>
      <c r="Y41" s="236">
        <f>IFERROR(VLOOKUP($X41,HomeBroker!$A$2:$F$29,2,0),0)</f>
        <v>0</v>
      </c>
      <c r="Z41" s="236">
        <f>IFERROR(VLOOKUP($X41,HomeBroker!$A$2:$F$29,3,0),0)</f>
        <v>0</v>
      </c>
      <c r="AA41" s="237">
        <f>IFERROR(VLOOKUP($X41,HomeBroker!$A$2:$F$29,6,0),0)</f>
        <v>0</v>
      </c>
      <c r="AB41" s="236">
        <f>IFERROR(VLOOKUP($X41,HomeBroker!$A$2:$F$29,4,0),0)</f>
        <v>0</v>
      </c>
      <c r="AC41" s="236">
        <f>IFERROR(VLOOKUP($X41,HomeBroker!$A$2:$F$29,5,0),0)</f>
        <v>0</v>
      </c>
      <c r="AD41" s="286">
        <f>IFERROR(VLOOKUP($X41,HomeBroker!$A$2:$N$29,14,0),0)</f>
        <v>0</v>
      </c>
      <c r="AE41" s="241" t="str">
        <f t="shared" si="62"/>
        <v/>
      </c>
      <c r="AF41" s="105">
        <f t="shared" si="74"/>
        <v>0</v>
      </c>
      <c r="AG41" s="106"/>
      <c r="AH41" s="107">
        <f t="shared" ca="1" si="64"/>
        <v>0</v>
      </c>
      <c r="AI41" s="108" t="str">
        <f t="shared" si="79"/>
        <v/>
      </c>
      <c r="AJ41" s="108" t="str">
        <f t="shared" si="80"/>
        <v/>
      </c>
      <c r="AK41" s="109">
        <f>IFERROR(VLOOKUP($AJ41,HomeBroker!$A$2:$F$29,2,0),0)</f>
        <v>0</v>
      </c>
      <c r="AL41" s="236">
        <f>IFERROR(VLOOKUP($AJ41,HomeBroker!$A$2:$F$29,3,0),0)</f>
        <v>0</v>
      </c>
      <c r="AM41" s="237">
        <f>IFERROR(VLOOKUP($AJ41,HomeBroker!$A$2:$F$29,6,0),0)</f>
        <v>0</v>
      </c>
      <c r="AN41" s="236">
        <f>IFERROR(VLOOKUP($AJ41,HomeBroker!$A$2:$F$29,4,0),0)</f>
        <v>0</v>
      </c>
      <c r="AO41" s="109">
        <f>IFERROR(VLOOKUP($AJ41,HomeBroker!$A$2:$F$29,5,0),0)</f>
        <v>0</v>
      </c>
      <c r="AP41" s="110">
        <f>IFERROR(VLOOKUP($AJ41,HomeBroker!$A$2:$N$29,14,0),0)</f>
        <v>0</v>
      </c>
      <c r="AQ41" s="57"/>
      <c r="AR41" s="104" t="str">
        <f t="shared" si="67"/>
        <v>-</v>
      </c>
      <c r="AS41" s="104" t="str">
        <f t="shared" si="68"/>
        <v>-</v>
      </c>
      <c r="AT41" s="104" t="str">
        <f t="shared" si="69"/>
        <v>-</v>
      </c>
      <c r="AU41" s="57"/>
      <c r="AV41" s="170"/>
      <c r="AW41" s="171" t="s">
        <v>335</v>
      </c>
      <c r="AX41" s="113"/>
      <c r="AY41" s="135"/>
      <c r="AZ41" s="136"/>
      <c r="BA41" s="284">
        <f t="shared" si="10"/>
        <v>0</v>
      </c>
      <c r="BB41" s="285">
        <f t="shared" si="11"/>
        <v>0</v>
      </c>
      <c r="BC41" s="172" t="s">
        <v>389</v>
      </c>
      <c r="BD41" s="113"/>
      <c r="BE41" s="138"/>
      <c r="BF41" s="116"/>
      <c r="BG41" s="287">
        <f t="shared" si="12"/>
        <v>0</v>
      </c>
      <c r="BH41" s="289">
        <f t="shared" si="13"/>
        <v>0</v>
      </c>
      <c r="BI41" s="173" t="s">
        <v>390</v>
      </c>
      <c r="BJ41" s="113"/>
      <c r="BK41" s="116"/>
      <c r="BL41" s="290">
        <f t="shared" si="14"/>
        <v>0</v>
      </c>
      <c r="BM41" s="291">
        <f t="shared" si="15"/>
        <v>0</v>
      </c>
      <c r="DH41" s="118">
        <f t="shared" si="81"/>
        <v>1451.9370776530684</v>
      </c>
      <c r="DI41" s="119">
        <f t="shared" si="82"/>
        <v>0</v>
      </c>
      <c r="DJ41" s="119">
        <f t="shared" si="83"/>
        <v>0</v>
      </c>
      <c r="DK41" s="119">
        <f t="shared" si="84"/>
        <v>0</v>
      </c>
      <c r="DL41" s="119">
        <f t="shared" si="85"/>
        <v>0</v>
      </c>
      <c r="DM41" s="119">
        <f t="shared" si="86"/>
        <v>0</v>
      </c>
      <c r="DN41" s="119">
        <f t="shared" si="87"/>
        <v>0</v>
      </c>
      <c r="DO41" s="119">
        <f t="shared" si="88"/>
        <v>0</v>
      </c>
      <c r="DP41" s="119">
        <f t="shared" si="89"/>
        <v>0</v>
      </c>
      <c r="DQ41" s="119">
        <f t="shared" si="90"/>
        <v>0</v>
      </c>
      <c r="DR41" s="119">
        <f t="shared" si="91"/>
        <v>0</v>
      </c>
      <c r="DS41" s="119">
        <f t="shared" si="92"/>
        <v>0</v>
      </c>
      <c r="DT41" s="119">
        <f t="shared" si="93"/>
        <v>0</v>
      </c>
      <c r="DU41" s="119">
        <f t="shared" si="94"/>
        <v>0</v>
      </c>
      <c r="DV41" s="119">
        <f t="shared" si="95"/>
        <v>0</v>
      </c>
      <c r="DW41" s="119">
        <f t="shared" si="96"/>
        <v>0</v>
      </c>
      <c r="DX41" s="119">
        <f t="shared" si="97"/>
        <v>0</v>
      </c>
      <c r="DY41" s="119">
        <f t="shared" si="98"/>
        <v>0</v>
      </c>
      <c r="DZ41" s="119">
        <f t="shared" si="99"/>
        <v>0</v>
      </c>
      <c r="EA41" s="119">
        <f t="shared" si="100"/>
        <v>0</v>
      </c>
      <c r="EB41" s="119">
        <f t="shared" si="101"/>
        <v>0</v>
      </c>
      <c r="EC41" s="119">
        <f t="shared" si="102"/>
        <v>0</v>
      </c>
      <c r="ED41" s="119">
        <f t="shared" si="103"/>
        <v>0</v>
      </c>
      <c r="EE41" s="119">
        <f t="shared" si="104"/>
        <v>0</v>
      </c>
      <c r="EF41" s="119">
        <f t="shared" si="105"/>
        <v>0</v>
      </c>
      <c r="EG41" s="119">
        <f t="shared" si="106"/>
        <v>0</v>
      </c>
      <c r="EH41" s="119">
        <f t="shared" si="107"/>
        <v>0</v>
      </c>
      <c r="EI41" s="119">
        <f t="shared" si="108"/>
        <v>0</v>
      </c>
      <c r="EJ41" s="119">
        <f t="shared" si="109"/>
        <v>0</v>
      </c>
      <c r="EK41" s="119">
        <f t="shared" si="110"/>
        <v>0</v>
      </c>
      <c r="EL41" s="119">
        <f t="shared" si="111"/>
        <v>0</v>
      </c>
      <c r="EM41" s="119">
        <f t="shared" si="112"/>
        <v>0</v>
      </c>
      <c r="EN41" s="119">
        <f t="shared" si="113"/>
        <v>0</v>
      </c>
      <c r="EO41" s="119">
        <f t="shared" si="114"/>
        <v>0</v>
      </c>
      <c r="EP41" s="119">
        <f t="shared" si="115"/>
        <v>0</v>
      </c>
      <c r="EQ41" s="119">
        <f t="shared" si="116"/>
        <v>0</v>
      </c>
      <c r="ER41" s="119">
        <f t="shared" si="117"/>
        <v>0</v>
      </c>
      <c r="ES41" s="119">
        <f t="shared" si="118"/>
        <v>0</v>
      </c>
      <c r="ET41" s="119">
        <f t="shared" si="119"/>
        <v>0</v>
      </c>
      <c r="EU41" s="119">
        <f t="shared" si="120"/>
        <v>0</v>
      </c>
      <c r="EV41" s="120"/>
      <c r="EW41" s="161">
        <f t="shared" si="121"/>
        <v>0</v>
      </c>
      <c r="EX41" s="67"/>
      <c r="EY41" s="118">
        <f t="shared" si="122"/>
        <v>1451.9370776530684</v>
      </c>
      <c r="EZ41" s="119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19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19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19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19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19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19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19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19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19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19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19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19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19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19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19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19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19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19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19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19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19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19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19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19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19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19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19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19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19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19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19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19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19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19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19">
        <f t="shared" si="123"/>
        <v>0</v>
      </c>
      <c r="GJ41" s="119">
        <f t="shared" si="124"/>
        <v>0</v>
      </c>
      <c r="GK41" s="119">
        <f t="shared" si="125"/>
        <v>0</v>
      </c>
      <c r="GL41" s="119">
        <f t="shared" si="126"/>
        <v>0</v>
      </c>
      <c r="GM41" s="120"/>
      <c r="GN41" s="161">
        <f t="shared" ca="1" si="127"/>
        <v>0</v>
      </c>
    </row>
    <row r="42" spans="1:196">
      <c r="A42" s="174" t="s">
        <v>391</v>
      </c>
      <c r="B42" s="168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4"/>
      <c r="K42" s="64"/>
      <c r="L42" s="64"/>
      <c r="M42" s="64"/>
      <c r="N42" s="436" t="s">
        <v>435</v>
      </c>
      <c r="O42" s="434"/>
      <c r="P42" s="435"/>
      <c r="Q42" s="179">
        <v>0.05</v>
      </c>
      <c r="R42" s="57"/>
      <c r="S42" s="240" t="str">
        <f t="shared" si="71"/>
        <v/>
      </c>
      <c r="T42" s="105">
        <f t="shared" si="73"/>
        <v>0</v>
      </c>
      <c r="U42" s="106"/>
      <c r="V42" s="107">
        <f t="shared" ca="1" si="59"/>
        <v>0</v>
      </c>
      <c r="W42" s="108" t="str">
        <f t="shared" si="77"/>
        <v/>
      </c>
      <c r="X42" s="108" t="str">
        <f t="shared" si="78"/>
        <v/>
      </c>
      <c r="Y42" s="236">
        <f>IFERROR(VLOOKUP($X42,HomeBroker!$A$2:$F$29,2,0),0)</f>
        <v>0</v>
      </c>
      <c r="Z42" s="236">
        <f>IFERROR(VLOOKUP($X42,HomeBroker!$A$2:$F$29,3,0),0)</f>
        <v>0</v>
      </c>
      <c r="AA42" s="237">
        <f>IFERROR(VLOOKUP($X42,HomeBroker!$A$2:$F$29,6,0),0)</f>
        <v>0</v>
      </c>
      <c r="AB42" s="236">
        <f>IFERROR(VLOOKUP($X42,HomeBroker!$A$2:$F$29,4,0),0)</f>
        <v>0</v>
      </c>
      <c r="AC42" s="236">
        <f>IFERROR(VLOOKUP($X42,HomeBroker!$A$2:$F$29,5,0),0)</f>
        <v>0</v>
      </c>
      <c r="AD42" s="286">
        <f>IFERROR(VLOOKUP($X42,HomeBroker!$A$2:$N$29,14,0),0)</f>
        <v>0</v>
      </c>
      <c r="AE42" s="241" t="str">
        <f t="shared" si="62"/>
        <v/>
      </c>
      <c r="AF42" s="105">
        <f t="shared" si="74"/>
        <v>0</v>
      </c>
      <c r="AG42" s="106"/>
      <c r="AH42" s="107">
        <f t="shared" ca="1" si="64"/>
        <v>0</v>
      </c>
      <c r="AI42" s="108" t="str">
        <f t="shared" si="79"/>
        <v/>
      </c>
      <c r="AJ42" s="108" t="str">
        <f t="shared" si="80"/>
        <v/>
      </c>
      <c r="AK42" s="109">
        <f>IFERROR(VLOOKUP($AJ42,HomeBroker!$A$2:$F$29,2,0),0)</f>
        <v>0</v>
      </c>
      <c r="AL42" s="236">
        <f>IFERROR(VLOOKUP($AJ42,HomeBroker!$A$2:$F$29,3,0),0)</f>
        <v>0</v>
      </c>
      <c r="AM42" s="237">
        <f>IFERROR(VLOOKUP($AJ42,HomeBroker!$A$2:$F$29,6,0),0)</f>
        <v>0</v>
      </c>
      <c r="AN42" s="236">
        <f>IFERROR(VLOOKUP($AJ42,HomeBroker!$A$2:$F$29,4,0),0)</f>
        <v>0</v>
      </c>
      <c r="AO42" s="109">
        <f>IFERROR(VLOOKUP($AJ42,HomeBroker!$A$2:$F$29,5,0),0)</f>
        <v>0</v>
      </c>
      <c r="AP42" s="110">
        <f>IFERROR(VLOOKUP($AJ42,HomeBroker!$A$2:$N$29,14,0),0)</f>
        <v>0</v>
      </c>
      <c r="AQ42" s="57"/>
      <c r="AR42" s="104" t="str">
        <f t="shared" si="67"/>
        <v>-</v>
      </c>
      <c r="AS42" s="104" t="str">
        <f t="shared" si="68"/>
        <v>-</v>
      </c>
      <c r="AT42" s="104" t="str">
        <f t="shared" si="69"/>
        <v>-</v>
      </c>
      <c r="AU42" s="57"/>
      <c r="AV42" s="170"/>
      <c r="AW42" s="171" t="s">
        <v>335</v>
      </c>
      <c r="AX42" s="113"/>
      <c r="AY42" s="135"/>
      <c r="AZ42" s="136"/>
      <c r="BA42" s="284">
        <f t="shared" si="10"/>
        <v>0</v>
      </c>
      <c r="BB42" s="285">
        <f t="shared" si="11"/>
        <v>0</v>
      </c>
      <c r="BC42" s="172" t="s">
        <v>389</v>
      </c>
      <c r="BD42" s="113"/>
      <c r="BE42" s="138"/>
      <c r="BF42" s="116"/>
      <c r="BG42" s="287">
        <f t="shared" si="12"/>
        <v>0</v>
      </c>
      <c r="BH42" s="289">
        <f t="shared" si="13"/>
        <v>0</v>
      </c>
      <c r="BI42" s="173" t="s">
        <v>390</v>
      </c>
      <c r="BJ42" s="113"/>
      <c r="BK42" s="116"/>
      <c r="BL42" s="290">
        <f t="shared" si="14"/>
        <v>0</v>
      </c>
      <c r="BM42" s="291">
        <f t="shared" si="15"/>
        <v>0</v>
      </c>
      <c r="DH42" s="118">
        <f t="shared" si="81"/>
        <v>1528.3548185821774</v>
      </c>
      <c r="DI42" s="119">
        <f t="shared" si="82"/>
        <v>0</v>
      </c>
      <c r="DJ42" s="119">
        <f t="shared" si="83"/>
        <v>0</v>
      </c>
      <c r="DK42" s="119">
        <f t="shared" si="84"/>
        <v>0</v>
      </c>
      <c r="DL42" s="119">
        <f t="shared" si="85"/>
        <v>0</v>
      </c>
      <c r="DM42" s="119">
        <f t="shared" si="86"/>
        <v>0</v>
      </c>
      <c r="DN42" s="119">
        <f t="shared" si="87"/>
        <v>0</v>
      </c>
      <c r="DO42" s="119">
        <f t="shared" si="88"/>
        <v>0</v>
      </c>
      <c r="DP42" s="119">
        <f t="shared" si="89"/>
        <v>0</v>
      </c>
      <c r="DQ42" s="119">
        <f t="shared" si="90"/>
        <v>0</v>
      </c>
      <c r="DR42" s="119">
        <f t="shared" si="91"/>
        <v>0</v>
      </c>
      <c r="DS42" s="119">
        <f t="shared" si="92"/>
        <v>0</v>
      </c>
      <c r="DT42" s="119">
        <f t="shared" si="93"/>
        <v>0</v>
      </c>
      <c r="DU42" s="119">
        <f t="shared" si="94"/>
        <v>0</v>
      </c>
      <c r="DV42" s="119">
        <f t="shared" si="95"/>
        <v>0</v>
      </c>
      <c r="DW42" s="119">
        <f t="shared" si="96"/>
        <v>0</v>
      </c>
      <c r="DX42" s="119">
        <f t="shared" si="97"/>
        <v>0</v>
      </c>
      <c r="DY42" s="119">
        <f t="shared" si="98"/>
        <v>0</v>
      </c>
      <c r="DZ42" s="119">
        <f t="shared" si="99"/>
        <v>0</v>
      </c>
      <c r="EA42" s="119">
        <f t="shared" si="100"/>
        <v>0</v>
      </c>
      <c r="EB42" s="119">
        <f t="shared" si="101"/>
        <v>0</v>
      </c>
      <c r="EC42" s="119">
        <f t="shared" si="102"/>
        <v>0</v>
      </c>
      <c r="ED42" s="119">
        <f t="shared" si="103"/>
        <v>0</v>
      </c>
      <c r="EE42" s="119">
        <f t="shared" si="104"/>
        <v>0</v>
      </c>
      <c r="EF42" s="119">
        <f t="shared" si="105"/>
        <v>0</v>
      </c>
      <c r="EG42" s="119">
        <f t="shared" si="106"/>
        <v>0</v>
      </c>
      <c r="EH42" s="119">
        <f t="shared" si="107"/>
        <v>0</v>
      </c>
      <c r="EI42" s="119">
        <f t="shared" si="108"/>
        <v>0</v>
      </c>
      <c r="EJ42" s="119">
        <f t="shared" si="109"/>
        <v>0</v>
      </c>
      <c r="EK42" s="119">
        <f t="shared" si="110"/>
        <v>0</v>
      </c>
      <c r="EL42" s="119">
        <f t="shared" si="111"/>
        <v>0</v>
      </c>
      <c r="EM42" s="119">
        <f t="shared" si="112"/>
        <v>0</v>
      </c>
      <c r="EN42" s="119">
        <f t="shared" si="113"/>
        <v>0</v>
      </c>
      <c r="EO42" s="119">
        <f t="shared" si="114"/>
        <v>0</v>
      </c>
      <c r="EP42" s="119">
        <f t="shared" si="115"/>
        <v>0</v>
      </c>
      <c r="EQ42" s="119">
        <f t="shared" si="116"/>
        <v>0</v>
      </c>
      <c r="ER42" s="119">
        <f t="shared" si="117"/>
        <v>0</v>
      </c>
      <c r="ES42" s="119">
        <f t="shared" si="118"/>
        <v>0</v>
      </c>
      <c r="ET42" s="119">
        <f t="shared" si="119"/>
        <v>0</v>
      </c>
      <c r="EU42" s="119">
        <f t="shared" si="120"/>
        <v>0</v>
      </c>
      <c r="EV42" s="120"/>
      <c r="EW42" s="161">
        <f t="shared" si="121"/>
        <v>0</v>
      </c>
      <c r="EX42" s="67"/>
      <c r="EY42" s="118">
        <f t="shared" si="122"/>
        <v>1528.3548185821774</v>
      </c>
      <c r="EZ42" s="119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19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19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19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19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19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19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19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19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19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19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19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19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19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19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19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19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19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19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19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19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19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19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19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19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19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19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19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19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19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19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19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19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19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19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19">
        <f t="shared" si="123"/>
        <v>0</v>
      </c>
      <c r="GJ42" s="119">
        <f t="shared" si="124"/>
        <v>0</v>
      </c>
      <c r="GK42" s="119">
        <f t="shared" si="125"/>
        <v>0</v>
      </c>
      <c r="GL42" s="119">
        <f t="shared" si="126"/>
        <v>0</v>
      </c>
      <c r="GM42" s="120"/>
      <c r="GN42" s="161">
        <f t="shared" ca="1" si="127"/>
        <v>0</v>
      </c>
    </row>
    <row r="43" spans="1:196">
      <c r="A43" s="176" t="s">
        <v>392</v>
      </c>
      <c r="B43" s="168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6" t="str">
        <f>IFERROR(D42/D43,"")</f>
        <v/>
      </c>
      <c r="K43" s="127" t="str">
        <f>IFERROR(G42/G43,"")</f>
        <v/>
      </c>
      <c r="L43" s="128" t="str">
        <f t="shared" si="128"/>
        <v/>
      </c>
      <c r="M43" s="129">
        <f>I43+I42</f>
        <v>0</v>
      </c>
      <c r="N43" s="180" t="s">
        <v>436</v>
      </c>
      <c r="O43" s="181" t="s">
        <v>437</v>
      </c>
      <c r="P43" s="182" t="s">
        <v>438</v>
      </c>
      <c r="Q43" s="181" t="s">
        <v>544</v>
      </c>
      <c r="R43" s="57"/>
      <c r="S43" s="442" t="s">
        <v>390</v>
      </c>
      <c r="T43" s="443"/>
      <c r="U43" s="443"/>
      <c r="V43" s="443"/>
      <c r="W43" s="443"/>
      <c r="X43" s="443"/>
      <c r="Y43" s="443"/>
      <c r="Z43" s="443"/>
      <c r="AA43" s="443"/>
      <c r="AB43" s="443"/>
      <c r="AC43" s="443"/>
      <c r="AD43" s="444"/>
      <c r="AE43" s="448">
        <f>SUMIFS(BJ:BJ,BI:BI,S43)</f>
        <v>0</v>
      </c>
      <c r="AF43" s="448"/>
      <c r="AG43" s="448"/>
      <c r="AH43" s="448"/>
      <c r="AI43" s="448"/>
      <c r="AJ43" s="448"/>
      <c r="AK43" s="448"/>
      <c r="AL43" s="448"/>
      <c r="AM43" s="448"/>
      <c r="AN43" s="448"/>
      <c r="AO43" s="448"/>
      <c r="AP43" s="449"/>
      <c r="AQ43" s="57"/>
      <c r="AR43" s="57"/>
      <c r="AS43" s="57"/>
      <c r="AT43" s="57"/>
      <c r="AU43" s="57"/>
      <c r="AV43" s="170"/>
      <c r="AW43" s="171" t="s">
        <v>335</v>
      </c>
      <c r="AX43" s="113"/>
      <c r="AY43" s="135"/>
      <c r="AZ43" s="136"/>
      <c r="BA43" s="284">
        <f t="shared" si="10"/>
        <v>0</v>
      </c>
      <c r="BB43" s="285">
        <f t="shared" si="11"/>
        <v>0</v>
      </c>
      <c r="BC43" s="172" t="s">
        <v>389</v>
      </c>
      <c r="BD43" s="113"/>
      <c r="BE43" s="138"/>
      <c r="BF43" s="116"/>
      <c r="BG43" s="287">
        <f t="shared" si="12"/>
        <v>0</v>
      </c>
      <c r="BH43" s="289">
        <f t="shared" si="13"/>
        <v>0</v>
      </c>
      <c r="BI43" s="173" t="s">
        <v>390</v>
      </c>
      <c r="BJ43" s="113"/>
      <c r="BK43" s="116"/>
      <c r="BL43" s="290">
        <f t="shared" si="14"/>
        <v>0</v>
      </c>
      <c r="BM43" s="291">
        <f t="shared" si="15"/>
        <v>0</v>
      </c>
      <c r="DH43" s="118">
        <f t="shared" si="81"/>
        <v>1608.7945458759762</v>
      </c>
      <c r="DI43" s="119">
        <f t="shared" si="82"/>
        <v>0</v>
      </c>
      <c r="DJ43" s="119">
        <f t="shared" si="83"/>
        <v>0</v>
      </c>
      <c r="DK43" s="119">
        <f t="shared" si="84"/>
        <v>0</v>
      </c>
      <c r="DL43" s="119">
        <f t="shared" si="85"/>
        <v>0</v>
      </c>
      <c r="DM43" s="119">
        <f t="shared" si="86"/>
        <v>0</v>
      </c>
      <c r="DN43" s="119">
        <f t="shared" si="87"/>
        <v>0</v>
      </c>
      <c r="DO43" s="119">
        <f t="shared" si="88"/>
        <v>0</v>
      </c>
      <c r="DP43" s="119">
        <f t="shared" si="89"/>
        <v>0</v>
      </c>
      <c r="DQ43" s="119">
        <f t="shared" si="90"/>
        <v>0</v>
      </c>
      <c r="DR43" s="119">
        <f t="shared" si="91"/>
        <v>0</v>
      </c>
      <c r="DS43" s="119">
        <f t="shared" si="92"/>
        <v>0</v>
      </c>
      <c r="DT43" s="119">
        <f t="shared" si="93"/>
        <v>0</v>
      </c>
      <c r="DU43" s="119">
        <f t="shared" si="94"/>
        <v>0</v>
      </c>
      <c r="DV43" s="119">
        <f t="shared" si="95"/>
        <v>0</v>
      </c>
      <c r="DW43" s="119">
        <f t="shared" si="96"/>
        <v>0</v>
      </c>
      <c r="DX43" s="119">
        <f t="shared" si="97"/>
        <v>0</v>
      </c>
      <c r="DY43" s="119">
        <f t="shared" si="98"/>
        <v>0</v>
      </c>
      <c r="DZ43" s="119">
        <f t="shared" si="99"/>
        <v>0</v>
      </c>
      <c r="EA43" s="119">
        <f t="shared" si="100"/>
        <v>0</v>
      </c>
      <c r="EB43" s="119">
        <f t="shared" si="101"/>
        <v>0</v>
      </c>
      <c r="EC43" s="119">
        <f t="shared" si="102"/>
        <v>0</v>
      </c>
      <c r="ED43" s="119">
        <f t="shared" si="103"/>
        <v>0</v>
      </c>
      <c r="EE43" s="119">
        <f t="shared" si="104"/>
        <v>0</v>
      </c>
      <c r="EF43" s="119">
        <f t="shared" si="105"/>
        <v>0</v>
      </c>
      <c r="EG43" s="119">
        <f t="shared" si="106"/>
        <v>0</v>
      </c>
      <c r="EH43" s="119">
        <f t="shared" si="107"/>
        <v>0</v>
      </c>
      <c r="EI43" s="119">
        <f t="shared" si="108"/>
        <v>0</v>
      </c>
      <c r="EJ43" s="119">
        <f t="shared" si="109"/>
        <v>0</v>
      </c>
      <c r="EK43" s="119">
        <f t="shared" si="110"/>
        <v>0</v>
      </c>
      <c r="EL43" s="119">
        <f t="shared" si="111"/>
        <v>0</v>
      </c>
      <c r="EM43" s="119">
        <f t="shared" si="112"/>
        <v>0</v>
      </c>
      <c r="EN43" s="119">
        <f t="shared" si="113"/>
        <v>0</v>
      </c>
      <c r="EO43" s="119">
        <f t="shared" si="114"/>
        <v>0</v>
      </c>
      <c r="EP43" s="119">
        <f t="shared" si="115"/>
        <v>0</v>
      </c>
      <c r="EQ43" s="119">
        <f t="shared" si="116"/>
        <v>0</v>
      </c>
      <c r="ER43" s="119">
        <f t="shared" si="117"/>
        <v>0</v>
      </c>
      <c r="ES43" s="119">
        <f t="shared" si="118"/>
        <v>0</v>
      </c>
      <c r="ET43" s="119">
        <f t="shared" si="119"/>
        <v>0</v>
      </c>
      <c r="EU43" s="119">
        <f t="shared" si="120"/>
        <v>0</v>
      </c>
      <c r="EV43" s="120"/>
      <c r="EW43" s="161">
        <f t="shared" si="121"/>
        <v>0</v>
      </c>
      <c r="EX43" s="67"/>
      <c r="EY43" s="118">
        <f t="shared" si="122"/>
        <v>1608.7945458759762</v>
      </c>
      <c r="EZ43" s="119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19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19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19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19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19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19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19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19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19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19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19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19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19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19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19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19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19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19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19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19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19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19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19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19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19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19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19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19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19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19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19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19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19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19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19">
        <f t="shared" si="123"/>
        <v>0</v>
      </c>
      <c r="GJ43" s="119">
        <f t="shared" si="124"/>
        <v>0</v>
      </c>
      <c r="GK43" s="119">
        <f t="shared" si="125"/>
        <v>0</v>
      </c>
      <c r="GL43" s="119">
        <f t="shared" si="126"/>
        <v>0</v>
      </c>
      <c r="GM43" s="120"/>
      <c r="GN43" s="161">
        <f t="shared" ca="1" si="127"/>
        <v>0</v>
      </c>
    </row>
    <row r="44" spans="1:196">
      <c r="A44" s="167" t="s">
        <v>388</v>
      </c>
      <c r="B44" s="168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4"/>
      <c r="K44" s="64"/>
      <c r="L44" s="64"/>
      <c r="M44" s="64"/>
      <c r="N44" s="452" t="s">
        <v>439</v>
      </c>
      <c r="O44" s="434"/>
      <c r="P44" s="435"/>
      <c r="Q44" s="183"/>
      <c r="R44" s="57"/>
      <c r="S44" s="445"/>
      <c r="T44" s="446"/>
      <c r="U44" s="446"/>
      <c r="V44" s="446"/>
      <c r="W44" s="446"/>
      <c r="X44" s="446"/>
      <c r="Y44" s="446"/>
      <c r="Z44" s="446"/>
      <c r="AA44" s="446"/>
      <c r="AB44" s="446"/>
      <c r="AC44" s="446"/>
      <c r="AD44" s="447"/>
      <c r="AE44" s="450"/>
      <c r="AF44" s="450"/>
      <c r="AG44" s="450"/>
      <c r="AH44" s="450"/>
      <c r="AI44" s="450"/>
      <c r="AJ44" s="450"/>
      <c r="AK44" s="450"/>
      <c r="AL44" s="450"/>
      <c r="AM44" s="450"/>
      <c r="AN44" s="450"/>
      <c r="AO44" s="450"/>
      <c r="AP44" s="451"/>
      <c r="AQ44" s="57"/>
      <c r="AR44" s="57"/>
      <c r="AS44" s="57"/>
      <c r="AT44" s="57"/>
      <c r="AU44" s="57"/>
      <c r="AV44" s="170"/>
      <c r="AW44" s="171" t="s">
        <v>335</v>
      </c>
      <c r="AX44" s="113"/>
      <c r="AY44" s="135"/>
      <c r="AZ44" s="136"/>
      <c r="BA44" s="284">
        <f t="shared" si="10"/>
        <v>0</v>
      </c>
      <c r="BB44" s="285">
        <f t="shared" si="11"/>
        <v>0</v>
      </c>
      <c r="BC44" s="172" t="s">
        <v>389</v>
      </c>
      <c r="BD44" s="113"/>
      <c r="BE44" s="138"/>
      <c r="BF44" s="116"/>
      <c r="BG44" s="287">
        <f t="shared" si="12"/>
        <v>0</v>
      </c>
      <c r="BH44" s="289">
        <f t="shared" si="13"/>
        <v>0</v>
      </c>
      <c r="BI44" s="173" t="s">
        <v>390</v>
      </c>
      <c r="BJ44" s="113"/>
      <c r="BK44" s="116"/>
      <c r="BL44" s="290">
        <f t="shared" si="14"/>
        <v>0</v>
      </c>
      <c r="BM44" s="291">
        <f t="shared" si="15"/>
        <v>0</v>
      </c>
      <c r="DH44" s="118">
        <f t="shared" si="81"/>
        <v>1693.4679430273434</v>
      </c>
      <c r="DI44" s="119">
        <f t="shared" si="82"/>
        <v>0</v>
      </c>
      <c r="DJ44" s="119">
        <f t="shared" si="83"/>
        <v>0</v>
      </c>
      <c r="DK44" s="119">
        <f t="shared" si="84"/>
        <v>0</v>
      </c>
      <c r="DL44" s="119">
        <f t="shared" si="85"/>
        <v>0</v>
      </c>
      <c r="DM44" s="119">
        <f t="shared" si="86"/>
        <v>0</v>
      </c>
      <c r="DN44" s="119">
        <f t="shared" si="87"/>
        <v>0</v>
      </c>
      <c r="DO44" s="119">
        <f t="shared" si="88"/>
        <v>0</v>
      </c>
      <c r="DP44" s="119">
        <f t="shared" si="89"/>
        <v>0</v>
      </c>
      <c r="DQ44" s="119">
        <f t="shared" si="90"/>
        <v>0</v>
      </c>
      <c r="DR44" s="119">
        <f t="shared" si="91"/>
        <v>0</v>
      </c>
      <c r="DS44" s="119">
        <f t="shared" si="92"/>
        <v>0</v>
      </c>
      <c r="DT44" s="119">
        <f t="shared" si="93"/>
        <v>0</v>
      </c>
      <c r="DU44" s="119">
        <f t="shared" si="94"/>
        <v>0</v>
      </c>
      <c r="DV44" s="119">
        <f t="shared" si="95"/>
        <v>0</v>
      </c>
      <c r="DW44" s="119">
        <f t="shared" si="96"/>
        <v>0</v>
      </c>
      <c r="DX44" s="119">
        <f t="shared" si="97"/>
        <v>0</v>
      </c>
      <c r="DY44" s="119">
        <f t="shared" si="98"/>
        <v>0</v>
      </c>
      <c r="DZ44" s="119">
        <f t="shared" si="99"/>
        <v>0</v>
      </c>
      <c r="EA44" s="119">
        <f t="shared" si="100"/>
        <v>0</v>
      </c>
      <c r="EB44" s="119">
        <f t="shared" si="101"/>
        <v>0</v>
      </c>
      <c r="EC44" s="119">
        <f t="shared" si="102"/>
        <v>0</v>
      </c>
      <c r="ED44" s="119">
        <f t="shared" si="103"/>
        <v>0</v>
      </c>
      <c r="EE44" s="119">
        <f t="shared" si="104"/>
        <v>0</v>
      </c>
      <c r="EF44" s="119">
        <f t="shared" si="105"/>
        <v>0</v>
      </c>
      <c r="EG44" s="119">
        <f t="shared" si="106"/>
        <v>0</v>
      </c>
      <c r="EH44" s="119">
        <f t="shared" si="107"/>
        <v>0</v>
      </c>
      <c r="EI44" s="119">
        <f t="shared" si="108"/>
        <v>0</v>
      </c>
      <c r="EJ44" s="119">
        <f t="shared" si="109"/>
        <v>0</v>
      </c>
      <c r="EK44" s="119">
        <f t="shared" si="110"/>
        <v>0</v>
      </c>
      <c r="EL44" s="119">
        <f t="shared" si="111"/>
        <v>0</v>
      </c>
      <c r="EM44" s="119">
        <f t="shared" si="112"/>
        <v>0</v>
      </c>
      <c r="EN44" s="119">
        <f t="shared" si="113"/>
        <v>0</v>
      </c>
      <c r="EO44" s="119">
        <f t="shared" si="114"/>
        <v>0</v>
      </c>
      <c r="EP44" s="119">
        <f t="shared" si="115"/>
        <v>0</v>
      </c>
      <c r="EQ44" s="119">
        <f t="shared" si="116"/>
        <v>0</v>
      </c>
      <c r="ER44" s="119">
        <f t="shared" si="117"/>
        <v>0</v>
      </c>
      <c r="ES44" s="119">
        <f t="shared" si="118"/>
        <v>0</v>
      </c>
      <c r="ET44" s="119">
        <f t="shared" si="119"/>
        <v>0</v>
      </c>
      <c r="EU44" s="119">
        <f t="shared" si="120"/>
        <v>0</v>
      </c>
      <c r="EV44" s="120"/>
      <c r="EW44" s="161">
        <f t="shared" si="121"/>
        <v>0</v>
      </c>
      <c r="EX44" s="67"/>
      <c r="EY44" s="118">
        <f t="shared" si="122"/>
        <v>1693.4679430273434</v>
      </c>
      <c r="EZ44" s="119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19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19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19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19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19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19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19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19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19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19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19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19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19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19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19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19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19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19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19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19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19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19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19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19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19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19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19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19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19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19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19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19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19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19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19">
        <f t="shared" si="123"/>
        <v>0</v>
      </c>
      <c r="GJ44" s="119">
        <f t="shared" si="124"/>
        <v>0</v>
      </c>
      <c r="GK44" s="119">
        <f t="shared" si="125"/>
        <v>0</v>
      </c>
      <c r="GL44" s="119">
        <f t="shared" si="126"/>
        <v>0</v>
      </c>
      <c r="GM44" s="120"/>
      <c r="GN44" s="161">
        <f t="shared" ca="1" si="127"/>
        <v>0</v>
      </c>
    </row>
    <row r="45" spans="1:196">
      <c r="A45" s="174" t="s">
        <v>391</v>
      </c>
      <c r="B45" s="168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6" t="str">
        <f>IFERROR(D44/D45,"")</f>
        <v/>
      </c>
      <c r="K45" s="127" t="str">
        <f>IFERROR(G44/G45,"")</f>
        <v/>
      </c>
      <c r="L45" s="128" t="str">
        <f t="shared" si="128"/>
        <v/>
      </c>
      <c r="M45" s="129">
        <f>I45+I44</f>
        <v>0</v>
      </c>
      <c r="N45" s="453" t="s">
        <v>440</v>
      </c>
      <c r="O45" s="434"/>
      <c r="P45" s="435"/>
      <c r="Q45" s="184"/>
      <c r="R45" s="57"/>
      <c r="S45" s="185"/>
      <c r="T45" s="186"/>
      <c r="U45" s="187"/>
      <c r="V45" s="186"/>
      <c r="W45" s="186"/>
      <c r="X45" s="186"/>
      <c r="Y45" s="186"/>
      <c r="Z45" s="186"/>
      <c r="AA45" s="186"/>
      <c r="AB45" s="186"/>
      <c r="AC45" s="186"/>
      <c r="AD45" s="186"/>
      <c r="AE45" s="185"/>
      <c r="AF45" s="186"/>
      <c r="AG45" s="187"/>
      <c r="AH45" s="186"/>
      <c r="AI45" s="186"/>
      <c r="AJ45" s="186"/>
      <c r="AK45" s="186"/>
      <c r="AL45" s="186"/>
      <c r="AM45" s="186"/>
      <c r="AN45" s="186"/>
      <c r="AO45" s="186"/>
      <c r="AP45" s="186"/>
      <c r="AQ45" s="57"/>
      <c r="AR45" s="57"/>
      <c r="AS45" s="57"/>
      <c r="AT45" s="57"/>
      <c r="AU45" s="57"/>
      <c r="AV45" s="170"/>
      <c r="AW45" s="171" t="s">
        <v>335</v>
      </c>
      <c r="AX45" s="113"/>
      <c r="AY45" s="135"/>
      <c r="AZ45" s="136"/>
      <c r="BA45" s="284">
        <f t="shared" si="10"/>
        <v>0</v>
      </c>
      <c r="BB45" s="285">
        <f t="shared" si="11"/>
        <v>0</v>
      </c>
      <c r="BC45" s="172" t="s">
        <v>389</v>
      </c>
      <c r="BD45" s="113"/>
      <c r="BE45" s="138"/>
      <c r="BF45" s="116"/>
      <c r="BG45" s="287">
        <f t="shared" si="12"/>
        <v>0</v>
      </c>
      <c r="BH45" s="289">
        <f t="shared" si="13"/>
        <v>0</v>
      </c>
      <c r="BI45" s="173" t="s">
        <v>390</v>
      </c>
      <c r="BJ45" s="113"/>
      <c r="BK45" s="116"/>
      <c r="BL45" s="290">
        <f t="shared" si="14"/>
        <v>0</v>
      </c>
      <c r="BM45" s="291">
        <f t="shared" si="15"/>
        <v>0</v>
      </c>
      <c r="DH45" s="118">
        <f t="shared" si="81"/>
        <v>1782.5978347656246</v>
      </c>
      <c r="DI45" s="119">
        <f t="shared" si="82"/>
        <v>0</v>
      </c>
      <c r="DJ45" s="119">
        <f t="shared" si="83"/>
        <v>0</v>
      </c>
      <c r="DK45" s="119">
        <f t="shared" si="84"/>
        <v>0</v>
      </c>
      <c r="DL45" s="119">
        <f t="shared" si="85"/>
        <v>0</v>
      </c>
      <c r="DM45" s="119">
        <f t="shared" si="86"/>
        <v>0</v>
      </c>
      <c r="DN45" s="119">
        <f t="shared" si="87"/>
        <v>0</v>
      </c>
      <c r="DO45" s="119">
        <f t="shared" si="88"/>
        <v>0</v>
      </c>
      <c r="DP45" s="119">
        <f t="shared" si="89"/>
        <v>0</v>
      </c>
      <c r="DQ45" s="119">
        <f t="shared" si="90"/>
        <v>0</v>
      </c>
      <c r="DR45" s="119">
        <f t="shared" si="91"/>
        <v>0</v>
      </c>
      <c r="DS45" s="119">
        <f t="shared" si="92"/>
        <v>0</v>
      </c>
      <c r="DT45" s="119">
        <f t="shared" si="93"/>
        <v>0</v>
      </c>
      <c r="DU45" s="119">
        <f t="shared" si="94"/>
        <v>0</v>
      </c>
      <c r="DV45" s="119">
        <f t="shared" si="95"/>
        <v>0</v>
      </c>
      <c r="DW45" s="119">
        <f t="shared" si="96"/>
        <v>0</v>
      </c>
      <c r="DX45" s="119">
        <f t="shared" si="97"/>
        <v>0</v>
      </c>
      <c r="DY45" s="119">
        <f t="shared" si="98"/>
        <v>0</v>
      </c>
      <c r="DZ45" s="119">
        <f t="shared" si="99"/>
        <v>0</v>
      </c>
      <c r="EA45" s="119">
        <f t="shared" si="100"/>
        <v>0</v>
      </c>
      <c r="EB45" s="119">
        <f t="shared" si="101"/>
        <v>0</v>
      </c>
      <c r="EC45" s="119">
        <f t="shared" si="102"/>
        <v>0</v>
      </c>
      <c r="ED45" s="119">
        <f t="shared" si="103"/>
        <v>0</v>
      </c>
      <c r="EE45" s="119">
        <f t="shared" si="104"/>
        <v>0</v>
      </c>
      <c r="EF45" s="119">
        <f t="shared" si="105"/>
        <v>0</v>
      </c>
      <c r="EG45" s="119">
        <f t="shared" si="106"/>
        <v>0</v>
      </c>
      <c r="EH45" s="119">
        <f t="shared" si="107"/>
        <v>0</v>
      </c>
      <c r="EI45" s="119">
        <f t="shared" si="108"/>
        <v>0</v>
      </c>
      <c r="EJ45" s="119">
        <f t="shared" si="109"/>
        <v>0</v>
      </c>
      <c r="EK45" s="119">
        <f t="shared" si="110"/>
        <v>0</v>
      </c>
      <c r="EL45" s="119">
        <f t="shared" si="111"/>
        <v>0</v>
      </c>
      <c r="EM45" s="119">
        <f t="shared" si="112"/>
        <v>0</v>
      </c>
      <c r="EN45" s="119">
        <f t="shared" si="113"/>
        <v>0</v>
      </c>
      <c r="EO45" s="119">
        <f t="shared" si="114"/>
        <v>0</v>
      </c>
      <c r="EP45" s="119">
        <f t="shared" si="115"/>
        <v>0</v>
      </c>
      <c r="EQ45" s="119">
        <f t="shared" si="116"/>
        <v>0</v>
      </c>
      <c r="ER45" s="119">
        <f t="shared" si="117"/>
        <v>0</v>
      </c>
      <c r="ES45" s="119">
        <f t="shared" si="118"/>
        <v>0</v>
      </c>
      <c r="ET45" s="119">
        <f t="shared" si="119"/>
        <v>0</v>
      </c>
      <c r="EU45" s="119">
        <f t="shared" si="120"/>
        <v>0</v>
      </c>
      <c r="EV45" s="120"/>
      <c r="EW45" s="161">
        <f t="shared" si="121"/>
        <v>0</v>
      </c>
      <c r="EX45" s="67"/>
      <c r="EY45" s="118">
        <f t="shared" si="122"/>
        <v>1782.5978347656246</v>
      </c>
      <c r="EZ45" s="119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19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19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19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19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19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19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19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19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19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19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19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19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19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19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19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19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19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19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19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19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19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19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19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19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19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19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19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19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19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19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19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19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19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19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19">
        <f t="shared" si="123"/>
        <v>0</v>
      </c>
      <c r="GJ45" s="119">
        <f t="shared" si="124"/>
        <v>0</v>
      </c>
      <c r="GK45" s="119">
        <f t="shared" si="125"/>
        <v>0</v>
      </c>
      <c r="GL45" s="119">
        <f t="shared" si="126"/>
        <v>0</v>
      </c>
      <c r="GM45" s="120"/>
      <c r="GN45" s="161">
        <f t="shared" ca="1" si="127"/>
        <v>0</v>
      </c>
    </row>
    <row r="46" spans="1:196">
      <c r="A46" s="176" t="s">
        <v>392</v>
      </c>
      <c r="B46" s="168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4"/>
      <c r="K46" s="64"/>
      <c r="L46" s="64"/>
      <c r="M46" s="64"/>
      <c r="N46" s="457" t="s">
        <v>441</v>
      </c>
      <c r="O46" s="434"/>
      <c r="P46" s="435"/>
      <c r="Q46" s="188">
        <f>Q48</f>
        <v>0</v>
      </c>
      <c r="R46" s="57"/>
      <c r="S46" s="185"/>
      <c r="T46" s="186"/>
      <c r="U46" s="187"/>
      <c r="V46" s="186"/>
      <c r="W46" s="186"/>
      <c r="X46" s="186"/>
      <c r="Y46" s="186"/>
      <c r="Z46" s="186"/>
      <c r="AA46" s="186"/>
      <c r="AB46" s="186"/>
      <c r="AC46" s="186"/>
      <c r="AD46" s="186"/>
      <c r="AE46" s="185"/>
      <c r="AF46" s="186"/>
      <c r="AG46" s="187"/>
      <c r="AH46" s="186"/>
      <c r="AI46" s="186"/>
      <c r="AJ46" s="186"/>
      <c r="AK46" s="186"/>
      <c r="AL46" s="186"/>
      <c r="AM46" s="186"/>
      <c r="AN46" s="186"/>
      <c r="AO46" s="186"/>
      <c r="AP46" s="186"/>
      <c r="AQ46" s="57"/>
      <c r="AR46" s="57"/>
      <c r="AS46" s="57"/>
      <c r="AT46" s="57"/>
      <c r="AU46" s="57"/>
      <c r="AV46" s="170"/>
      <c r="AW46" s="171" t="s">
        <v>335</v>
      </c>
      <c r="AX46" s="113"/>
      <c r="AY46" s="135"/>
      <c r="AZ46" s="136"/>
      <c r="BA46" s="284">
        <f t="shared" si="10"/>
        <v>0</v>
      </c>
      <c r="BB46" s="285">
        <f t="shared" si="11"/>
        <v>0</v>
      </c>
      <c r="BC46" s="172" t="s">
        <v>389</v>
      </c>
      <c r="BD46" s="113"/>
      <c r="BE46" s="138"/>
      <c r="BF46" s="116"/>
      <c r="BG46" s="287">
        <f t="shared" si="12"/>
        <v>0</v>
      </c>
      <c r="BH46" s="289">
        <f t="shared" si="13"/>
        <v>0</v>
      </c>
      <c r="BI46" s="173" t="s">
        <v>390</v>
      </c>
      <c r="BJ46" s="113"/>
      <c r="BK46" s="116"/>
      <c r="BL46" s="290">
        <f t="shared" si="14"/>
        <v>0</v>
      </c>
      <c r="BM46" s="291">
        <f t="shared" si="15"/>
        <v>0</v>
      </c>
      <c r="DH46" s="118">
        <f t="shared" si="81"/>
        <v>1876.4187734374998</v>
      </c>
      <c r="DI46" s="119">
        <f t="shared" si="82"/>
        <v>0</v>
      </c>
      <c r="DJ46" s="119">
        <f t="shared" si="83"/>
        <v>0</v>
      </c>
      <c r="DK46" s="119">
        <f t="shared" si="84"/>
        <v>0</v>
      </c>
      <c r="DL46" s="119">
        <f t="shared" si="85"/>
        <v>0</v>
      </c>
      <c r="DM46" s="119">
        <f t="shared" si="86"/>
        <v>0</v>
      </c>
      <c r="DN46" s="119">
        <f t="shared" si="87"/>
        <v>0</v>
      </c>
      <c r="DO46" s="119">
        <f t="shared" si="88"/>
        <v>0</v>
      </c>
      <c r="DP46" s="119">
        <f t="shared" si="89"/>
        <v>0</v>
      </c>
      <c r="DQ46" s="119">
        <f t="shared" si="90"/>
        <v>0</v>
      </c>
      <c r="DR46" s="119">
        <f t="shared" si="91"/>
        <v>0</v>
      </c>
      <c r="DS46" s="119">
        <f t="shared" si="92"/>
        <v>0</v>
      </c>
      <c r="DT46" s="119">
        <f t="shared" si="93"/>
        <v>0</v>
      </c>
      <c r="DU46" s="119">
        <f t="shared" si="94"/>
        <v>0</v>
      </c>
      <c r="DV46" s="119">
        <f t="shared" si="95"/>
        <v>0</v>
      </c>
      <c r="DW46" s="119">
        <f t="shared" si="96"/>
        <v>0</v>
      </c>
      <c r="DX46" s="119">
        <f t="shared" si="97"/>
        <v>0</v>
      </c>
      <c r="DY46" s="119">
        <f t="shared" si="98"/>
        <v>0</v>
      </c>
      <c r="DZ46" s="119">
        <f t="shared" si="99"/>
        <v>0</v>
      </c>
      <c r="EA46" s="119">
        <f t="shared" si="100"/>
        <v>0</v>
      </c>
      <c r="EB46" s="119">
        <f t="shared" si="101"/>
        <v>0</v>
      </c>
      <c r="EC46" s="119">
        <f t="shared" si="102"/>
        <v>0</v>
      </c>
      <c r="ED46" s="119">
        <f t="shared" si="103"/>
        <v>0</v>
      </c>
      <c r="EE46" s="119">
        <f t="shared" si="104"/>
        <v>0</v>
      </c>
      <c r="EF46" s="119">
        <f t="shared" si="105"/>
        <v>0</v>
      </c>
      <c r="EG46" s="119">
        <f t="shared" si="106"/>
        <v>0</v>
      </c>
      <c r="EH46" s="119">
        <f t="shared" si="107"/>
        <v>0</v>
      </c>
      <c r="EI46" s="119">
        <f t="shared" si="108"/>
        <v>0</v>
      </c>
      <c r="EJ46" s="119">
        <f t="shared" si="109"/>
        <v>0</v>
      </c>
      <c r="EK46" s="119">
        <f t="shared" si="110"/>
        <v>0</v>
      </c>
      <c r="EL46" s="119">
        <f t="shared" si="111"/>
        <v>0</v>
      </c>
      <c r="EM46" s="119">
        <f t="shared" si="112"/>
        <v>0</v>
      </c>
      <c r="EN46" s="119">
        <f t="shared" si="113"/>
        <v>0</v>
      </c>
      <c r="EO46" s="119">
        <f t="shared" si="114"/>
        <v>0</v>
      </c>
      <c r="EP46" s="119">
        <f t="shared" si="115"/>
        <v>0</v>
      </c>
      <c r="EQ46" s="119">
        <f t="shared" si="116"/>
        <v>0</v>
      </c>
      <c r="ER46" s="119">
        <f t="shared" si="117"/>
        <v>0</v>
      </c>
      <c r="ES46" s="119">
        <f t="shared" si="118"/>
        <v>0</v>
      </c>
      <c r="ET46" s="119">
        <f t="shared" si="119"/>
        <v>0</v>
      </c>
      <c r="EU46" s="119">
        <f t="shared" si="120"/>
        <v>0</v>
      </c>
      <c r="EV46" s="120"/>
      <c r="EW46" s="161">
        <f t="shared" si="121"/>
        <v>0</v>
      </c>
      <c r="EX46" s="67"/>
      <c r="EY46" s="118">
        <f t="shared" si="122"/>
        <v>1876.4187734374998</v>
      </c>
      <c r="EZ46" s="119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19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19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19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19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19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19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19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19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19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19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19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19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19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19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19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19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19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19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19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19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19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19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19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19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19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19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19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19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19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19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19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19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19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19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19">
        <f t="shared" si="123"/>
        <v>0</v>
      </c>
      <c r="GJ46" s="119">
        <f t="shared" si="124"/>
        <v>0</v>
      </c>
      <c r="GK46" s="119">
        <f t="shared" si="125"/>
        <v>0</v>
      </c>
      <c r="GL46" s="119">
        <f t="shared" si="126"/>
        <v>0</v>
      </c>
      <c r="GM46" s="120"/>
      <c r="GN46" s="161">
        <f t="shared" ca="1" si="127"/>
        <v>0</v>
      </c>
    </row>
    <row r="47" spans="1:196">
      <c r="A47" s="167" t="s">
        <v>388</v>
      </c>
      <c r="B47" s="168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6" t="str">
        <f>IFERROR(D46/D47,"")</f>
        <v/>
      </c>
      <c r="K47" s="127" t="str">
        <f>IFERROR(G46/G47,"")</f>
        <v/>
      </c>
      <c r="L47" s="128" t="str">
        <f t="shared" si="128"/>
        <v/>
      </c>
      <c r="M47" s="129">
        <f>I47+I46</f>
        <v>0</v>
      </c>
      <c r="N47" s="461" t="s">
        <v>442</v>
      </c>
      <c r="O47" s="434"/>
      <c r="P47" s="435"/>
      <c r="Q47" s="188">
        <f>Q46</f>
        <v>0</v>
      </c>
      <c r="R47" s="57"/>
      <c r="S47" s="185"/>
      <c r="T47" s="186"/>
      <c r="U47" s="187"/>
      <c r="V47" s="186"/>
      <c r="W47" s="186"/>
      <c r="X47" s="186"/>
      <c r="Y47" s="186"/>
      <c r="Z47" s="186"/>
      <c r="AA47" s="186"/>
      <c r="AB47" s="186"/>
      <c r="AC47" s="186"/>
      <c r="AD47" s="186"/>
      <c r="AE47" s="185"/>
      <c r="AF47" s="186"/>
      <c r="AG47" s="187"/>
      <c r="AH47" s="186"/>
      <c r="AI47" s="186"/>
      <c r="AJ47" s="186"/>
      <c r="AK47" s="186"/>
      <c r="AL47" s="186"/>
      <c r="AM47" s="186"/>
      <c r="AN47" s="186"/>
      <c r="AO47" s="186"/>
      <c r="AP47" s="186"/>
      <c r="AQ47" s="57"/>
      <c r="AR47" s="57"/>
      <c r="AS47" s="57"/>
      <c r="AT47" s="57"/>
      <c r="AU47" s="57"/>
      <c r="AV47" s="170"/>
      <c r="AW47" s="171" t="s">
        <v>335</v>
      </c>
      <c r="AX47" s="113"/>
      <c r="AY47" s="135"/>
      <c r="AZ47" s="136"/>
      <c r="BA47" s="284">
        <f t="shared" si="10"/>
        <v>0</v>
      </c>
      <c r="BB47" s="285">
        <f t="shared" si="11"/>
        <v>0</v>
      </c>
      <c r="BC47" s="172" t="s">
        <v>389</v>
      </c>
      <c r="BD47" s="113"/>
      <c r="BE47" s="138"/>
      <c r="BF47" s="116"/>
      <c r="BG47" s="287">
        <f t="shared" si="12"/>
        <v>0</v>
      </c>
      <c r="BH47" s="289">
        <f t="shared" si="13"/>
        <v>0</v>
      </c>
      <c r="BI47" s="173" t="s">
        <v>390</v>
      </c>
      <c r="BJ47" s="113"/>
      <c r="BK47" s="116"/>
      <c r="BL47" s="290">
        <f t="shared" si="14"/>
        <v>0</v>
      </c>
      <c r="BM47" s="291">
        <f t="shared" si="15"/>
        <v>0</v>
      </c>
      <c r="DH47" s="118">
        <f t="shared" si="81"/>
        <v>1975.1776562499999</v>
      </c>
      <c r="DI47" s="119">
        <f t="shared" si="82"/>
        <v>0</v>
      </c>
      <c r="DJ47" s="119">
        <f t="shared" si="83"/>
        <v>0</v>
      </c>
      <c r="DK47" s="119">
        <f t="shared" si="84"/>
        <v>0</v>
      </c>
      <c r="DL47" s="119">
        <f t="shared" si="85"/>
        <v>0</v>
      </c>
      <c r="DM47" s="119">
        <f t="shared" si="86"/>
        <v>0</v>
      </c>
      <c r="DN47" s="119">
        <f t="shared" si="87"/>
        <v>0</v>
      </c>
      <c r="DO47" s="119">
        <f t="shared" si="88"/>
        <v>0</v>
      </c>
      <c r="DP47" s="119">
        <f t="shared" si="89"/>
        <v>0</v>
      </c>
      <c r="DQ47" s="119">
        <f t="shared" si="90"/>
        <v>0</v>
      </c>
      <c r="DR47" s="119">
        <f t="shared" si="91"/>
        <v>0</v>
      </c>
      <c r="DS47" s="119">
        <f t="shared" si="92"/>
        <v>0</v>
      </c>
      <c r="DT47" s="119">
        <f t="shared" si="93"/>
        <v>0</v>
      </c>
      <c r="DU47" s="119">
        <f t="shared" si="94"/>
        <v>0</v>
      </c>
      <c r="DV47" s="119">
        <f t="shared" si="95"/>
        <v>0</v>
      </c>
      <c r="DW47" s="119">
        <f t="shared" si="96"/>
        <v>0</v>
      </c>
      <c r="DX47" s="119">
        <f t="shared" si="97"/>
        <v>0</v>
      </c>
      <c r="DY47" s="119">
        <f t="shared" si="98"/>
        <v>0</v>
      </c>
      <c r="DZ47" s="119">
        <f t="shared" si="99"/>
        <v>0</v>
      </c>
      <c r="EA47" s="119">
        <f t="shared" si="100"/>
        <v>0</v>
      </c>
      <c r="EB47" s="119">
        <f t="shared" si="101"/>
        <v>0</v>
      </c>
      <c r="EC47" s="119">
        <f t="shared" si="102"/>
        <v>0</v>
      </c>
      <c r="ED47" s="119">
        <f t="shared" si="103"/>
        <v>0</v>
      </c>
      <c r="EE47" s="119">
        <f t="shared" si="104"/>
        <v>0</v>
      </c>
      <c r="EF47" s="119">
        <f t="shared" si="105"/>
        <v>0</v>
      </c>
      <c r="EG47" s="119">
        <f t="shared" si="106"/>
        <v>0</v>
      </c>
      <c r="EH47" s="119">
        <f t="shared" si="107"/>
        <v>0</v>
      </c>
      <c r="EI47" s="119">
        <f t="shared" si="108"/>
        <v>0</v>
      </c>
      <c r="EJ47" s="119">
        <f t="shared" si="109"/>
        <v>0</v>
      </c>
      <c r="EK47" s="119">
        <f t="shared" si="110"/>
        <v>0</v>
      </c>
      <c r="EL47" s="119">
        <f t="shared" si="111"/>
        <v>0</v>
      </c>
      <c r="EM47" s="119">
        <f t="shared" si="112"/>
        <v>0</v>
      </c>
      <c r="EN47" s="119">
        <f t="shared" si="113"/>
        <v>0</v>
      </c>
      <c r="EO47" s="119">
        <f t="shared" si="114"/>
        <v>0</v>
      </c>
      <c r="EP47" s="119">
        <f t="shared" si="115"/>
        <v>0</v>
      </c>
      <c r="EQ47" s="119">
        <f t="shared" si="116"/>
        <v>0</v>
      </c>
      <c r="ER47" s="119">
        <f t="shared" si="117"/>
        <v>0</v>
      </c>
      <c r="ES47" s="119">
        <f t="shared" si="118"/>
        <v>0</v>
      </c>
      <c r="ET47" s="119">
        <f t="shared" si="119"/>
        <v>0</v>
      </c>
      <c r="EU47" s="119">
        <f t="shared" si="120"/>
        <v>0</v>
      </c>
      <c r="EV47" s="120"/>
      <c r="EW47" s="161">
        <f t="shared" si="121"/>
        <v>0</v>
      </c>
      <c r="EX47" s="67"/>
      <c r="EY47" s="118">
        <f t="shared" si="122"/>
        <v>1975.1776562499999</v>
      </c>
      <c r="EZ47" s="119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19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19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19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19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19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19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19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19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19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19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19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19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19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19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19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19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19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19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19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19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19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19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19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19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19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19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19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19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19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19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19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19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19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19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19">
        <f t="shared" si="123"/>
        <v>0</v>
      </c>
      <c r="GJ47" s="119">
        <f t="shared" si="124"/>
        <v>0</v>
      </c>
      <c r="GK47" s="119">
        <f t="shared" si="125"/>
        <v>0</v>
      </c>
      <c r="GL47" s="119">
        <f t="shared" si="126"/>
        <v>0</v>
      </c>
      <c r="GM47" s="120"/>
      <c r="GN47" s="161">
        <f t="shared" ca="1" si="127"/>
        <v>0</v>
      </c>
    </row>
    <row r="48" spans="1:196">
      <c r="A48" s="174" t="s">
        <v>391</v>
      </c>
      <c r="B48" s="168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4"/>
      <c r="K48" s="64"/>
      <c r="L48" s="64"/>
      <c r="M48" s="64"/>
      <c r="N48" s="452" t="s">
        <v>443</v>
      </c>
      <c r="O48" s="434"/>
      <c r="P48" s="435"/>
      <c r="Q48" s="188">
        <f>HomeBroker!AE1*365</f>
        <v>0</v>
      </c>
      <c r="R48" s="57"/>
      <c r="S48" s="185"/>
      <c r="T48" s="186"/>
      <c r="U48" s="187"/>
      <c r="V48" s="186"/>
      <c r="W48" s="186"/>
      <c r="X48" s="186"/>
      <c r="Y48" s="186"/>
      <c r="Z48" s="186"/>
      <c r="AA48" s="186"/>
      <c r="AB48" s="186"/>
      <c r="AC48" s="186"/>
      <c r="AD48" s="186"/>
      <c r="AE48" s="185"/>
      <c r="AF48" s="186"/>
      <c r="AG48" s="187"/>
      <c r="AH48" s="186"/>
      <c r="AI48" s="186"/>
      <c r="AJ48" s="186"/>
      <c r="AK48" s="186"/>
      <c r="AL48" s="186"/>
      <c r="AM48" s="186"/>
      <c r="AN48" s="186"/>
      <c r="AO48" s="186"/>
      <c r="AP48" s="186"/>
      <c r="AQ48" s="57"/>
      <c r="AR48" s="57"/>
      <c r="AS48" s="57"/>
      <c r="AT48" s="57"/>
      <c r="AU48" s="57"/>
      <c r="AV48" s="170"/>
      <c r="AW48" s="171" t="s">
        <v>335</v>
      </c>
      <c r="AX48" s="113"/>
      <c r="AY48" s="135"/>
      <c r="AZ48" s="136"/>
      <c r="BA48" s="284">
        <f t="shared" si="10"/>
        <v>0</v>
      </c>
      <c r="BB48" s="285">
        <f t="shared" si="11"/>
        <v>0</v>
      </c>
      <c r="BC48" s="172" t="s">
        <v>389</v>
      </c>
      <c r="BD48" s="113"/>
      <c r="BE48" s="138"/>
      <c r="BF48" s="116"/>
      <c r="BG48" s="287">
        <f t="shared" si="12"/>
        <v>0</v>
      </c>
      <c r="BH48" s="289">
        <f t="shared" si="13"/>
        <v>0</v>
      </c>
      <c r="BI48" s="173" t="s">
        <v>390</v>
      </c>
      <c r="BJ48" s="113"/>
      <c r="BK48" s="116"/>
      <c r="BL48" s="290">
        <f t="shared" si="14"/>
        <v>0</v>
      </c>
      <c r="BM48" s="291">
        <f t="shared" si="15"/>
        <v>0</v>
      </c>
      <c r="DH48" s="118">
        <f t="shared" si="81"/>
        <v>2079.1343750000001</v>
      </c>
      <c r="DI48" s="119">
        <f t="shared" si="82"/>
        <v>0</v>
      </c>
      <c r="DJ48" s="119">
        <f t="shared" si="83"/>
        <v>0</v>
      </c>
      <c r="DK48" s="119">
        <f t="shared" si="84"/>
        <v>0</v>
      </c>
      <c r="DL48" s="119">
        <f t="shared" si="85"/>
        <v>0</v>
      </c>
      <c r="DM48" s="119">
        <f t="shared" si="86"/>
        <v>0</v>
      </c>
      <c r="DN48" s="119">
        <f t="shared" si="87"/>
        <v>0</v>
      </c>
      <c r="DO48" s="119">
        <f t="shared" si="88"/>
        <v>0</v>
      </c>
      <c r="DP48" s="119">
        <f t="shared" si="89"/>
        <v>0</v>
      </c>
      <c r="DQ48" s="119">
        <f t="shared" si="90"/>
        <v>0</v>
      </c>
      <c r="DR48" s="119">
        <f t="shared" si="91"/>
        <v>0</v>
      </c>
      <c r="DS48" s="119">
        <f t="shared" si="92"/>
        <v>0</v>
      </c>
      <c r="DT48" s="119">
        <f t="shared" si="93"/>
        <v>0</v>
      </c>
      <c r="DU48" s="119">
        <f t="shared" si="94"/>
        <v>0</v>
      </c>
      <c r="DV48" s="119">
        <f t="shared" si="95"/>
        <v>0</v>
      </c>
      <c r="DW48" s="119">
        <f t="shared" si="96"/>
        <v>0</v>
      </c>
      <c r="DX48" s="119">
        <f t="shared" si="97"/>
        <v>0</v>
      </c>
      <c r="DY48" s="119">
        <f t="shared" si="98"/>
        <v>0</v>
      </c>
      <c r="DZ48" s="119">
        <f t="shared" si="99"/>
        <v>0</v>
      </c>
      <c r="EA48" s="119">
        <f t="shared" si="100"/>
        <v>0</v>
      </c>
      <c r="EB48" s="119">
        <f t="shared" si="101"/>
        <v>0</v>
      </c>
      <c r="EC48" s="119">
        <f t="shared" si="102"/>
        <v>0</v>
      </c>
      <c r="ED48" s="119">
        <f t="shared" si="103"/>
        <v>0</v>
      </c>
      <c r="EE48" s="119">
        <f t="shared" si="104"/>
        <v>0</v>
      </c>
      <c r="EF48" s="119">
        <f t="shared" si="105"/>
        <v>0</v>
      </c>
      <c r="EG48" s="119">
        <f t="shared" si="106"/>
        <v>0</v>
      </c>
      <c r="EH48" s="119">
        <f t="shared" si="107"/>
        <v>0</v>
      </c>
      <c r="EI48" s="119">
        <f t="shared" si="108"/>
        <v>0</v>
      </c>
      <c r="EJ48" s="119">
        <f t="shared" si="109"/>
        <v>0</v>
      </c>
      <c r="EK48" s="119">
        <f t="shared" si="110"/>
        <v>0</v>
      </c>
      <c r="EL48" s="119">
        <f t="shared" si="111"/>
        <v>0</v>
      </c>
      <c r="EM48" s="119">
        <f t="shared" si="112"/>
        <v>0</v>
      </c>
      <c r="EN48" s="119">
        <f t="shared" si="113"/>
        <v>0</v>
      </c>
      <c r="EO48" s="119">
        <f t="shared" si="114"/>
        <v>0</v>
      </c>
      <c r="EP48" s="119">
        <f t="shared" si="115"/>
        <v>0</v>
      </c>
      <c r="EQ48" s="119">
        <f t="shared" si="116"/>
        <v>0</v>
      </c>
      <c r="ER48" s="119">
        <f t="shared" si="117"/>
        <v>0</v>
      </c>
      <c r="ES48" s="119">
        <f t="shared" si="118"/>
        <v>0</v>
      </c>
      <c r="ET48" s="119">
        <f t="shared" si="119"/>
        <v>0</v>
      </c>
      <c r="EU48" s="119">
        <f t="shared" si="120"/>
        <v>0</v>
      </c>
      <c r="EV48" s="120"/>
      <c r="EW48" s="161">
        <f t="shared" si="121"/>
        <v>0</v>
      </c>
      <c r="EX48" s="67"/>
      <c r="EY48" s="118">
        <f t="shared" si="122"/>
        <v>2079.1343750000001</v>
      </c>
      <c r="EZ48" s="119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19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19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19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19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19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19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19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19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19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19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19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19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19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19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19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19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19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19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19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19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19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19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19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19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19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19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19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19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19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19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19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19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19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19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19">
        <f t="shared" si="123"/>
        <v>0</v>
      </c>
      <c r="GJ48" s="119">
        <f t="shared" si="124"/>
        <v>0</v>
      </c>
      <c r="GK48" s="119">
        <f t="shared" si="125"/>
        <v>0</v>
      </c>
      <c r="GL48" s="119">
        <f t="shared" si="126"/>
        <v>0</v>
      </c>
      <c r="GM48" s="120"/>
      <c r="GN48" s="161">
        <f t="shared" ca="1" si="127"/>
        <v>0</v>
      </c>
    </row>
    <row r="49" spans="1:196">
      <c r="A49" s="176" t="s">
        <v>392</v>
      </c>
      <c r="B49" s="168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6" t="str">
        <f>IFERROR(D48/D49,"")</f>
        <v/>
      </c>
      <c r="K49" s="127" t="str">
        <f>IFERROR(G48/G49,"")</f>
        <v/>
      </c>
      <c r="L49" s="128" t="str">
        <f t="shared" si="128"/>
        <v/>
      </c>
      <c r="M49" s="129">
        <f>I49+I48</f>
        <v>0</v>
      </c>
      <c r="N49" s="462" t="s">
        <v>444</v>
      </c>
      <c r="O49" s="434"/>
      <c r="P49" s="435"/>
      <c r="Q49" s="189">
        <v>45338</v>
      </c>
      <c r="R49" s="57"/>
      <c r="S49" s="185"/>
      <c r="T49" s="186"/>
      <c r="U49" s="187"/>
      <c r="V49" s="186"/>
      <c r="W49" s="186"/>
      <c r="X49" s="186"/>
      <c r="Y49" s="186"/>
      <c r="Z49" s="186"/>
      <c r="AA49" s="186"/>
      <c r="AB49" s="186"/>
      <c r="AC49" s="186"/>
      <c r="AD49" s="186"/>
      <c r="AE49" s="185"/>
      <c r="AF49" s="186"/>
      <c r="AG49" s="187"/>
      <c r="AH49" s="186"/>
      <c r="AI49" s="186"/>
      <c r="AJ49" s="186"/>
      <c r="AK49" s="186"/>
      <c r="AL49" s="186"/>
      <c r="AM49" s="186"/>
      <c r="AN49" s="186"/>
      <c r="AO49" s="186"/>
      <c r="AP49" s="186"/>
      <c r="AQ49" s="57"/>
      <c r="AR49" s="57"/>
      <c r="AS49" s="57"/>
      <c r="AT49" s="57"/>
      <c r="AU49" s="57"/>
      <c r="AV49" s="170"/>
      <c r="AW49" s="171" t="s">
        <v>335</v>
      </c>
      <c r="AX49" s="113"/>
      <c r="AY49" s="135"/>
      <c r="AZ49" s="136"/>
      <c r="BA49" s="284">
        <f t="shared" si="10"/>
        <v>0</v>
      </c>
      <c r="BB49" s="285">
        <f t="shared" si="11"/>
        <v>0</v>
      </c>
      <c r="BC49" s="172" t="s">
        <v>389</v>
      </c>
      <c r="BD49" s="113"/>
      <c r="BE49" s="138"/>
      <c r="BF49" s="116"/>
      <c r="BG49" s="287">
        <f t="shared" si="12"/>
        <v>0</v>
      </c>
      <c r="BH49" s="289">
        <f t="shared" si="13"/>
        <v>0</v>
      </c>
      <c r="BI49" s="173" t="s">
        <v>390</v>
      </c>
      <c r="BJ49" s="113"/>
      <c r="BK49" s="116"/>
      <c r="BL49" s="290">
        <f t="shared" si="14"/>
        <v>0</v>
      </c>
      <c r="BM49" s="291">
        <f t="shared" si="15"/>
        <v>0</v>
      </c>
      <c r="DH49" s="118">
        <f t="shared" si="81"/>
        <v>2188.5625</v>
      </c>
      <c r="DI49" s="119">
        <f t="shared" si="82"/>
        <v>0</v>
      </c>
      <c r="DJ49" s="119">
        <f t="shared" si="83"/>
        <v>0</v>
      </c>
      <c r="DK49" s="119">
        <f t="shared" si="84"/>
        <v>0</v>
      </c>
      <c r="DL49" s="119">
        <f t="shared" si="85"/>
        <v>0</v>
      </c>
      <c r="DM49" s="119">
        <f t="shared" si="86"/>
        <v>0</v>
      </c>
      <c r="DN49" s="119">
        <f t="shared" si="87"/>
        <v>0</v>
      </c>
      <c r="DO49" s="119">
        <f t="shared" si="88"/>
        <v>0</v>
      </c>
      <c r="DP49" s="119">
        <f t="shared" si="89"/>
        <v>0</v>
      </c>
      <c r="DQ49" s="119">
        <f t="shared" si="90"/>
        <v>0</v>
      </c>
      <c r="DR49" s="119">
        <f t="shared" si="91"/>
        <v>0</v>
      </c>
      <c r="DS49" s="119">
        <f t="shared" si="92"/>
        <v>0</v>
      </c>
      <c r="DT49" s="119">
        <f t="shared" si="93"/>
        <v>0</v>
      </c>
      <c r="DU49" s="119">
        <f t="shared" si="94"/>
        <v>0</v>
      </c>
      <c r="DV49" s="119">
        <f t="shared" si="95"/>
        <v>0</v>
      </c>
      <c r="DW49" s="119">
        <f t="shared" si="96"/>
        <v>0</v>
      </c>
      <c r="DX49" s="119">
        <f t="shared" si="97"/>
        <v>0</v>
      </c>
      <c r="DY49" s="119">
        <f t="shared" si="98"/>
        <v>0</v>
      </c>
      <c r="DZ49" s="119">
        <f t="shared" si="99"/>
        <v>0</v>
      </c>
      <c r="EA49" s="119">
        <f t="shared" si="100"/>
        <v>0</v>
      </c>
      <c r="EB49" s="119">
        <f t="shared" si="101"/>
        <v>0</v>
      </c>
      <c r="EC49" s="119">
        <f t="shared" si="102"/>
        <v>0</v>
      </c>
      <c r="ED49" s="119">
        <f t="shared" si="103"/>
        <v>0</v>
      </c>
      <c r="EE49" s="119">
        <f t="shared" si="104"/>
        <v>0</v>
      </c>
      <c r="EF49" s="119">
        <f t="shared" si="105"/>
        <v>0</v>
      </c>
      <c r="EG49" s="119">
        <f t="shared" si="106"/>
        <v>0</v>
      </c>
      <c r="EH49" s="119">
        <f t="shared" si="107"/>
        <v>0</v>
      </c>
      <c r="EI49" s="119">
        <f t="shared" si="108"/>
        <v>0</v>
      </c>
      <c r="EJ49" s="119">
        <f t="shared" si="109"/>
        <v>0</v>
      </c>
      <c r="EK49" s="119">
        <f t="shared" si="110"/>
        <v>0</v>
      </c>
      <c r="EL49" s="119">
        <f t="shared" si="111"/>
        <v>0</v>
      </c>
      <c r="EM49" s="119">
        <f t="shared" si="112"/>
        <v>0</v>
      </c>
      <c r="EN49" s="119">
        <f t="shared" si="113"/>
        <v>0</v>
      </c>
      <c r="EO49" s="119">
        <f t="shared" si="114"/>
        <v>0</v>
      </c>
      <c r="EP49" s="119">
        <f t="shared" si="115"/>
        <v>0</v>
      </c>
      <c r="EQ49" s="119">
        <f t="shared" si="116"/>
        <v>0</v>
      </c>
      <c r="ER49" s="119">
        <f t="shared" si="117"/>
        <v>0</v>
      </c>
      <c r="ES49" s="119">
        <f t="shared" si="118"/>
        <v>0</v>
      </c>
      <c r="ET49" s="119">
        <f t="shared" si="119"/>
        <v>0</v>
      </c>
      <c r="EU49" s="119">
        <f t="shared" si="120"/>
        <v>0</v>
      </c>
      <c r="EV49" s="120"/>
      <c r="EW49" s="161">
        <f t="shared" si="121"/>
        <v>0</v>
      </c>
      <c r="EX49" s="67"/>
      <c r="EY49" s="118">
        <f t="shared" si="122"/>
        <v>2188.5625</v>
      </c>
      <c r="EZ49" s="119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19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19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19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19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19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19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19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19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19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19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19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19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19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19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19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19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19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19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19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19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19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19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19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19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19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19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19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19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19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19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19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19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19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19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19">
        <f t="shared" si="123"/>
        <v>0</v>
      </c>
      <c r="GJ49" s="119">
        <f t="shared" si="124"/>
        <v>0</v>
      </c>
      <c r="GK49" s="119">
        <f t="shared" si="125"/>
        <v>0</v>
      </c>
      <c r="GL49" s="119">
        <f t="shared" si="126"/>
        <v>0</v>
      </c>
      <c r="GM49" s="120"/>
      <c r="GN49" s="161">
        <f t="shared" ca="1" si="127"/>
        <v>0</v>
      </c>
    </row>
    <row r="50" spans="1:196">
      <c r="A50" s="167" t="s">
        <v>388</v>
      </c>
      <c r="B50" s="168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4"/>
      <c r="K50" s="64"/>
      <c r="L50" s="64"/>
      <c r="M50" s="64"/>
      <c r="N50" s="462" t="s">
        <v>445</v>
      </c>
      <c r="O50" s="434"/>
      <c r="P50" s="435"/>
      <c r="Q50" s="190">
        <f ca="1">Q49-TODAY()-Q44</f>
        <v>9</v>
      </c>
      <c r="R50" s="57"/>
      <c r="S50" s="185"/>
      <c r="T50" s="186"/>
      <c r="U50" s="187"/>
      <c r="V50" s="186"/>
      <c r="W50" s="186"/>
      <c r="X50" s="186"/>
      <c r="Y50" s="186"/>
      <c r="Z50" s="186"/>
      <c r="AA50" s="186"/>
      <c r="AB50" s="186"/>
      <c r="AC50" s="186"/>
      <c r="AD50" s="186"/>
      <c r="AE50" s="185"/>
      <c r="AF50" s="186"/>
      <c r="AG50" s="187"/>
      <c r="AH50" s="186"/>
      <c r="AI50" s="186"/>
      <c r="AJ50" s="186"/>
      <c r="AK50" s="186"/>
      <c r="AL50" s="186"/>
      <c r="AM50" s="186"/>
      <c r="AN50" s="186"/>
      <c r="AO50" s="186"/>
      <c r="AP50" s="186"/>
      <c r="AQ50" s="57"/>
      <c r="AR50" s="57"/>
      <c r="AS50" s="57"/>
      <c r="AT50" s="57"/>
      <c r="AU50" s="57"/>
      <c r="AV50" s="170"/>
      <c r="AW50" s="171" t="s">
        <v>335</v>
      </c>
      <c r="AX50" s="113"/>
      <c r="AY50" s="135"/>
      <c r="AZ50" s="136"/>
      <c r="BA50" s="284">
        <f t="shared" si="10"/>
        <v>0</v>
      </c>
      <c r="BB50" s="285">
        <f t="shared" si="11"/>
        <v>0</v>
      </c>
      <c r="BC50" s="172" t="s">
        <v>389</v>
      </c>
      <c r="BD50" s="113"/>
      <c r="BE50" s="138"/>
      <c r="BF50" s="116"/>
      <c r="BG50" s="287">
        <f t="shared" si="12"/>
        <v>0</v>
      </c>
      <c r="BH50" s="289">
        <f t="shared" si="13"/>
        <v>0</v>
      </c>
      <c r="BI50" s="173" t="s">
        <v>390</v>
      </c>
      <c r="BJ50" s="113"/>
      <c r="BK50" s="116"/>
      <c r="BL50" s="290">
        <f t="shared" si="14"/>
        <v>0</v>
      </c>
      <c r="BM50" s="291">
        <f t="shared" si="15"/>
        <v>0</v>
      </c>
      <c r="DH50" s="118">
        <f t="shared" si="81"/>
        <v>2303.75</v>
      </c>
      <c r="DI50" s="119">
        <f t="shared" si="82"/>
        <v>0</v>
      </c>
      <c r="DJ50" s="119">
        <f t="shared" si="83"/>
        <v>0</v>
      </c>
      <c r="DK50" s="119">
        <f t="shared" si="84"/>
        <v>0</v>
      </c>
      <c r="DL50" s="119">
        <f t="shared" si="85"/>
        <v>0</v>
      </c>
      <c r="DM50" s="119">
        <f t="shared" si="86"/>
        <v>0</v>
      </c>
      <c r="DN50" s="119">
        <f t="shared" si="87"/>
        <v>0</v>
      </c>
      <c r="DO50" s="119">
        <f t="shared" si="88"/>
        <v>0</v>
      </c>
      <c r="DP50" s="119">
        <f t="shared" si="89"/>
        <v>0</v>
      </c>
      <c r="DQ50" s="119">
        <f t="shared" si="90"/>
        <v>0</v>
      </c>
      <c r="DR50" s="119">
        <f t="shared" si="91"/>
        <v>0</v>
      </c>
      <c r="DS50" s="119">
        <f t="shared" si="92"/>
        <v>0</v>
      </c>
      <c r="DT50" s="119">
        <f t="shared" si="93"/>
        <v>0</v>
      </c>
      <c r="DU50" s="119">
        <f t="shared" si="94"/>
        <v>0</v>
      </c>
      <c r="DV50" s="119">
        <f t="shared" si="95"/>
        <v>0</v>
      </c>
      <c r="DW50" s="119">
        <f t="shared" si="96"/>
        <v>0</v>
      </c>
      <c r="DX50" s="119">
        <f t="shared" si="97"/>
        <v>0</v>
      </c>
      <c r="DY50" s="119">
        <f t="shared" si="98"/>
        <v>0</v>
      </c>
      <c r="DZ50" s="119">
        <f t="shared" si="99"/>
        <v>0</v>
      </c>
      <c r="EA50" s="119">
        <f t="shared" si="100"/>
        <v>0</v>
      </c>
      <c r="EB50" s="119">
        <f t="shared" si="101"/>
        <v>0</v>
      </c>
      <c r="EC50" s="119">
        <f t="shared" si="102"/>
        <v>0</v>
      </c>
      <c r="ED50" s="119">
        <f t="shared" si="103"/>
        <v>0</v>
      </c>
      <c r="EE50" s="119">
        <f t="shared" si="104"/>
        <v>0</v>
      </c>
      <c r="EF50" s="119">
        <f t="shared" si="105"/>
        <v>0</v>
      </c>
      <c r="EG50" s="119">
        <f t="shared" si="106"/>
        <v>0</v>
      </c>
      <c r="EH50" s="119">
        <f t="shared" si="107"/>
        <v>0</v>
      </c>
      <c r="EI50" s="119">
        <f t="shared" si="108"/>
        <v>0</v>
      </c>
      <c r="EJ50" s="119">
        <f t="shared" si="109"/>
        <v>0</v>
      </c>
      <c r="EK50" s="119">
        <f t="shared" si="110"/>
        <v>0</v>
      </c>
      <c r="EL50" s="119">
        <f t="shared" si="111"/>
        <v>0</v>
      </c>
      <c r="EM50" s="119">
        <f t="shared" si="112"/>
        <v>0</v>
      </c>
      <c r="EN50" s="119">
        <f t="shared" si="113"/>
        <v>0</v>
      </c>
      <c r="EO50" s="119">
        <f t="shared" si="114"/>
        <v>0</v>
      </c>
      <c r="EP50" s="119">
        <f t="shared" si="115"/>
        <v>0</v>
      </c>
      <c r="EQ50" s="119">
        <f t="shared" si="116"/>
        <v>0</v>
      </c>
      <c r="ER50" s="119">
        <f t="shared" si="117"/>
        <v>0</v>
      </c>
      <c r="ES50" s="119">
        <f t="shared" si="118"/>
        <v>0</v>
      </c>
      <c r="ET50" s="119">
        <f t="shared" si="119"/>
        <v>0</v>
      </c>
      <c r="EU50" s="119">
        <f t="shared" si="120"/>
        <v>0</v>
      </c>
      <c r="EV50" s="120"/>
      <c r="EW50" s="161">
        <f t="shared" si="121"/>
        <v>0</v>
      </c>
      <c r="EX50" s="67"/>
      <c r="EY50" s="118">
        <f t="shared" si="122"/>
        <v>2303.75</v>
      </c>
      <c r="EZ50" s="119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19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19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19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19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19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19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19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19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19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19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19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19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19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19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19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19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19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19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19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19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19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19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19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19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19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19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19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19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19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19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19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19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19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19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19">
        <f t="shared" si="123"/>
        <v>0</v>
      </c>
      <c r="GJ50" s="119">
        <f t="shared" si="124"/>
        <v>0</v>
      </c>
      <c r="GK50" s="119">
        <f t="shared" si="125"/>
        <v>0</v>
      </c>
      <c r="GL50" s="119">
        <f t="shared" si="126"/>
        <v>0</v>
      </c>
      <c r="GM50" s="120"/>
      <c r="GN50" s="161">
        <f t="shared" ca="1" si="127"/>
        <v>0</v>
      </c>
    </row>
    <row r="51" spans="1:196">
      <c r="A51" s="174" t="s">
        <v>391</v>
      </c>
      <c r="B51" s="168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6" t="str">
        <f>IFERROR(D50/D51,"")</f>
        <v/>
      </c>
      <c r="K51" s="127" t="str">
        <f>IFERROR(G50/G51,"")</f>
        <v/>
      </c>
      <c r="L51" s="128" t="str">
        <f t="shared" si="128"/>
        <v/>
      </c>
      <c r="M51" s="129">
        <f>I51+I50</f>
        <v>0</v>
      </c>
      <c r="N51" s="462" t="s">
        <v>446</v>
      </c>
      <c r="O51" s="434"/>
      <c r="P51" s="435"/>
      <c r="Q51" s="191">
        <f ca="1">Q50/365</f>
        <v>2.4657534246575342E-2</v>
      </c>
      <c r="R51" s="186"/>
      <c r="S51" s="185"/>
      <c r="T51" s="186"/>
      <c r="U51" s="187"/>
      <c r="V51" s="186"/>
      <c r="W51" s="186"/>
      <c r="X51" s="186"/>
      <c r="Y51" s="186"/>
      <c r="Z51" s="186"/>
      <c r="AA51" s="186"/>
      <c r="AB51" s="186"/>
      <c r="AC51" s="186"/>
      <c r="AD51" s="186"/>
      <c r="AE51" s="185"/>
      <c r="AF51" s="186"/>
      <c r="AG51" s="187"/>
      <c r="AH51" s="186"/>
      <c r="AI51" s="186"/>
      <c r="AJ51" s="186"/>
      <c r="AK51" s="186"/>
      <c r="AL51" s="186"/>
      <c r="AM51" s="186"/>
      <c r="AN51" s="186"/>
      <c r="AO51" s="186"/>
      <c r="AP51" s="186"/>
      <c r="AQ51" s="57"/>
      <c r="AR51" s="57"/>
      <c r="AS51" s="57"/>
      <c r="AT51" s="57"/>
      <c r="AU51" s="57"/>
      <c r="AV51" s="170"/>
      <c r="AW51" s="171" t="s">
        <v>335</v>
      </c>
      <c r="AX51" s="113"/>
      <c r="AY51" s="135"/>
      <c r="AZ51" s="136"/>
      <c r="BA51" s="284">
        <f t="shared" si="10"/>
        <v>0</v>
      </c>
      <c r="BB51" s="285">
        <f t="shared" si="11"/>
        <v>0</v>
      </c>
      <c r="BC51" s="172" t="s">
        <v>389</v>
      </c>
      <c r="BD51" s="113"/>
      <c r="BE51" s="138"/>
      <c r="BF51" s="116"/>
      <c r="BG51" s="287">
        <f t="shared" si="12"/>
        <v>0</v>
      </c>
      <c r="BH51" s="289">
        <f t="shared" si="13"/>
        <v>0</v>
      </c>
      <c r="BI51" s="173" t="s">
        <v>390</v>
      </c>
      <c r="BJ51" s="113"/>
      <c r="BK51" s="116"/>
      <c r="BL51" s="290">
        <f t="shared" si="14"/>
        <v>0</v>
      </c>
      <c r="BM51" s="291">
        <f t="shared" si="15"/>
        <v>0</v>
      </c>
      <c r="DH51" s="118">
        <f t="shared" si="81"/>
        <v>2425</v>
      </c>
      <c r="DI51" s="119">
        <f t="shared" si="82"/>
        <v>0</v>
      </c>
      <c r="DJ51" s="119">
        <f t="shared" si="83"/>
        <v>0</v>
      </c>
      <c r="DK51" s="119">
        <f t="shared" si="84"/>
        <v>0</v>
      </c>
      <c r="DL51" s="119">
        <f t="shared" si="85"/>
        <v>0</v>
      </c>
      <c r="DM51" s="119">
        <f t="shared" si="86"/>
        <v>0</v>
      </c>
      <c r="DN51" s="119">
        <f t="shared" si="87"/>
        <v>0</v>
      </c>
      <c r="DO51" s="119">
        <f t="shared" si="88"/>
        <v>0</v>
      </c>
      <c r="DP51" s="119">
        <f t="shared" si="89"/>
        <v>0</v>
      </c>
      <c r="DQ51" s="119">
        <f t="shared" si="90"/>
        <v>0</v>
      </c>
      <c r="DR51" s="119">
        <f t="shared" si="91"/>
        <v>0</v>
      </c>
      <c r="DS51" s="119">
        <f t="shared" si="92"/>
        <v>0</v>
      </c>
      <c r="DT51" s="119">
        <f t="shared" si="93"/>
        <v>0</v>
      </c>
      <c r="DU51" s="119">
        <f t="shared" si="94"/>
        <v>0</v>
      </c>
      <c r="DV51" s="119">
        <f t="shared" si="95"/>
        <v>0</v>
      </c>
      <c r="DW51" s="119">
        <f t="shared" si="96"/>
        <v>0</v>
      </c>
      <c r="DX51" s="119">
        <f t="shared" si="97"/>
        <v>0</v>
      </c>
      <c r="DY51" s="119">
        <f t="shared" si="98"/>
        <v>0</v>
      </c>
      <c r="DZ51" s="119">
        <f t="shared" si="99"/>
        <v>0</v>
      </c>
      <c r="EA51" s="119">
        <f t="shared" si="100"/>
        <v>0</v>
      </c>
      <c r="EB51" s="119">
        <f t="shared" si="101"/>
        <v>0</v>
      </c>
      <c r="EC51" s="119">
        <f t="shared" si="102"/>
        <v>0</v>
      </c>
      <c r="ED51" s="119">
        <f t="shared" si="103"/>
        <v>0</v>
      </c>
      <c r="EE51" s="119">
        <f t="shared" si="104"/>
        <v>0</v>
      </c>
      <c r="EF51" s="119">
        <f t="shared" si="105"/>
        <v>0</v>
      </c>
      <c r="EG51" s="119">
        <f t="shared" si="106"/>
        <v>0</v>
      </c>
      <c r="EH51" s="119">
        <f t="shared" si="107"/>
        <v>0</v>
      </c>
      <c r="EI51" s="119">
        <f t="shared" si="108"/>
        <v>0</v>
      </c>
      <c r="EJ51" s="119">
        <f t="shared" si="109"/>
        <v>0</v>
      </c>
      <c r="EK51" s="119">
        <f t="shared" si="110"/>
        <v>0</v>
      </c>
      <c r="EL51" s="119">
        <f t="shared" si="111"/>
        <v>0</v>
      </c>
      <c r="EM51" s="119">
        <f t="shared" si="112"/>
        <v>0</v>
      </c>
      <c r="EN51" s="119">
        <f t="shared" si="113"/>
        <v>0</v>
      </c>
      <c r="EO51" s="119">
        <f t="shared" si="114"/>
        <v>0</v>
      </c>
      <c r="EP51" s="119">
        <f t="shared" si="115"/>
        <v>0</v>
      </c>
      <c r="EQ51" s="119">
        <f t="shared" si="116"/>
        <v>0</v>
      </c>
      <c r="ER51" s="119">
        <f t="shared" si="117"/>
        <v>0</v>
      </c>
      <c r="ES51" s="119">
        <f t="shared" si="118"/>
        <v>0</v>
      </c>
      <c r="ET51" s="119">
        <f t="shared" si="119"/>
        <v>0</v>
      </c>
      <c r="EU51" s="119">
        <f t="shared" si="120"/>
        <v>0</v>
      </c>
      <c r="EV51" s="120"/>
      <c r="EW51" s="161">
        <f t="shared" si="121"/>
        <v>0</v>
      </c>
      <c r="EX51" s="67"/>
      <c r="EY51" s="118">
        <f t="shared" si="122"/>
        <v>2425</v>
      </c>
      <c r="EZ51" s="119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19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19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19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19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19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19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19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19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19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19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19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19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19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19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19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19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19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19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19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19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19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19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19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19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19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19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19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19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19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19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19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19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19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19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19">
        <f t="shared" si="123"/>
        <v>0</v>
      </c>
      <c r="GJ51" s="119">
        <f t="shared" si="124"/>
        <v>0</v>
      </c>
      <c r="GK51" s="119">
        <f t="shared" si="125"/>
        <v>0</v>
      </c>
      <c r="GL51" s="119">
        <f t="shared" si="126"/>
        <v>0</v>
      </c>
      <c r="GM51" s="120"/>
      <c r="GN51" s="161">
        <f t="shared" ca="1" si="127"/>
        <v>0</v>
      </c>
    </row>
    <row r="52" spans="1:196">
      <c r="A52" s="176" t="s">
        <v>392</v>
      </c>
      <c r="B52" s="168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4"/>
      <c r="K52" s="64"/>
      <c r="L52" s="64"/>
      <c r="M52" s="64"/>
      <c r="N52" s="436" t="s">
        <v>0</v>
      </c>
      <c r="O52" s="434"/>
      <c r="P52" s="435"/>
      <c r="Q52" s="188">
        <v>5.1999999999999998E-3</v>
      </c>
      <c r="R52" s="186"/>
      <c r="S52" s="185"/>
      <c r="T52" s="186"/>
      <c r="U52" s="187"/>
      <c r="V52" s="186"/>
      <c r="W52" s="186"/>
      <c r="X52" s="186"/>
      <c r="Y52" s="186"/>
      <c r="Z52" s="186"/>
      <c r="AA52" s="186"/>
      <c r="AB52" s="186"/>
      <c r="AC52" s="186"/>
      <c r="AD52" s="186"/>
      <c r="AE52" s="185"/>
      <c r="AF52" s="186"/>
      <c r="AG52" s="187"/>
      <c r="AH52" s="186"/>
      <c r="AI52" s="186"/>
      <c r="AJ52" s="186"/>
      <c r="AK52" s="186"/>
      <c r="AL52" s="186"/>
      <c r="AM52" s="186"/>
      <c r="AN52" s="186"/>
      <c r="AO52" s="186"/>
      <c r="AP52" s="186"/>
      <c r="AQ52" s="57"/>
      <c r="AR52" s="57"/>
      <c r="AS52" s="57"/>
      <c r="AT52" s="57"/>
      <c r="AU52" s="57"/>
      <c r="AV52" s="170"/>
      <c r="AW52" s="171" t="s">
        <v>335</v>
      </c>
      <c r="AX52" s="113"/>
      <c r="AY52" s="135"/>
      <c r="AZ52" s="136"/>
      <c r="BA52" s="284">
        <f t="shared" si="10"/>
        <v>0</v>
      </c>
      <c r="BB52" s="285">
        <f t="shared" si="11"/>
        <v>0</v>
      </c>
      <c r="BC52" s="172" t="s">
        <v>389</v>
      </c>
      <c r="BD52" s="113"/>
      <c r="BE52" s="138"/>
      <c r="BF52" s="116"/>
      <c r="BG52" s="287">
        <f t="shared" si="12"/>
        <v>0</v>
      </c>
      <c r="BH52" s="289">
        <f t="shared" si="13"/>
        <v>0</v>
      </c>
      <c r="BI52" s="173" t="s">
        <v>390</v>
      </c>
      <c r="BJ52" s="113"/>
      <c r="BK52" s="116"/>
      <c r="BL52" s="290">
        <f t="shared" si="14"/>
        <v>0</v>
      </c>
      <c r="BM52" s="291">
        <f t="shared" si="15"/>
        <v>0</v>
      </c>
      <c r="DH52" s="118">
        <f t="shared" si="81"/>
        <v>2546.25</v>
      </c>
      <c r="DI52" s="119">
        <f t="shared" si="82"/>
        <v>0</v>
      </c>
      <c r="DJ52" s="119">
        <f t="shared" si="83"/>
        <v>0</v>
      </c>
      <c r="DK52" s="119">
        <f t="shared" si="84"/>
        <v>0</v>
      </c>
      <c r="DL52" s="119">
        <f t="shared" si="85"/>
        <v>0</v>
      </c>
      <c r="DM52" s="119">
        <f t="shared" si="86"/>
        <v>0</v>
      </c>
      <c r="DN52" s="119">
        <f t="shared" si="87"/>
        <v>0</v>
      </c>
      <c r="DO52" s="119">
        <f t="shared" si="88"/>
        <v>0</v>
      </c>
      <c r="DP52" s="119">
        <f t="shared" si="89"/>
        <v>0</v>
      </c>
      <c r="DQ52" s="119">
        <f t="shared" si="90"/>
        <v>0</v>
      </c>
      <c r="DR52" s="119">
        <f t="shared" si="91"/>
        <v>0</v>
      </c>
      <c r="DS52" s="119">
        <f t="shared" si="92"/>
        <v>0</v>
      </c>
      <c r="DT52" s="119">
        <f t="shared" si="93"/>
        <v>0</v>
      </c>
      <c r="DU52" s="119">
        <f t="shared" si="94"/>
        <v>0</v>
      </c>
      <c r="DV52" s="119">
        <f t="shared" si="95"/>
        <v>0</v>
      </c>
      <c r="DW52" s="119">
        <f t="shared" si="96"/>
        <v>0</v>
      </c>
      <c r="DX52" s="119">
        <f t="shared" si="97"/>
        <v>0</v>
      </c>
      <c r="DY52" s="119">
        <f t="shared" si="98"/>
        <v>0</v>
      </c>
      <c r="DZ52" s="119">
        <f t="shared" si="99"/>
        <v>0</v>
      </c>
      <c r="EA52" s="119">
        <f t="shared" si="100"/>
        <v>0</v>
      </c>
      <c r="EB52" s="119">
        <f t="shared" si="101"/>
        <v>0</v>
      </c>
      <c r="EC52" s="119">
        <f t="shared" si="102"/>
        <v>0</v>
      </c>
      <c r="ED52" s="119">
        <f t="shared" si="103"/>
        <v>0</v>
      </c>
      <c r="EE52" s="119">
        <f t="shared" si="104"/>
        <v>0</v>
      </c>
      <c r="EF52" s="119">
        <f t="shared" si="105"/>
        <v>0</v>
      </c>
      <c r="EG52" s="119">
        <f t="shared" si="106"/>
        <v>0</v>
      </c>
      <c r="EH52" s="119">
        <f t="shared" si="107"/>
        <v>0</v>
      </c>
      <c r="EI52" s="119">
        <f t="shared" si="108"/>
        <v>0</v>
      </c>
      <c r="EJ52" s="119">
        <f t="shared" si="109"/>
        <v>0</v>
      </c>
      <c r="EK52" s="119">
        <f t="shared" si="110"/>
        <v>0</v>
      </c>
      <c r="EL52" s="119">
        <f t="shared" si="111"/>
        <v>0</v>
      </c>
      <c r="EM52" s="119">
        <f t="shared" si="112"/>
        <v>0</v>
      </c>
      <c r="EN52" s="119">
        <f t="shared" si="113"/>
        <v>0</v>
      </c>
      <c r="EO52" s="119">
        <f t="shared" si="114"/>
        <v>0</v>
      </c>
      <c r="EP52" s="119">
        <f t="shared" si="115"/>
        <v>0</v>
      </c>
      <c r="EQ52" s="119">
        <f t="shared" si="116"/>
        <v>0</v>
      </c>
      <c r="ER52" s="119">
        <f t="shared" si="117"/>
        <v>0</v>
      </c>
      <c r="ES52" s="119">
        <f t="shared" si="118"/>
        <v>0</v>
      </c>
      <c r="ET52" s="119">
        <f t="shared" si="119"/>
        <v>0</v>
      </c>
      <c r="EU52" s="119">
        <f t="shared" si="120"/>
        <v>0</v>
      </c>
      <c r="EV52" s="120"/>
      <c r="EW52" s="161">
        <f t="shared" si="121"/>
        <v>0</v>
      </c>
      <c r="EX52" s="67"/>
      <c r="EY52" s="118">
        <f t="shared" si="122"/>
        <v>2546.25</v>
      </c>
      <c r="EZ52" s="119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19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19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19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19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19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19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19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19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19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19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19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19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19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19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19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19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19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19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19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19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19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19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19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19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19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19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19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19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19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19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19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19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19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19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19">
        <f t="shared" si="123"/>
        <v>0</v>
      </c>
      <c r="GJ52" s="119">
        <f t="shared" si="124"/>
        <v>0</v>
      </c>
      <c r="GK52" s="119">
        <f t="shared" si="125"/>
        <v>0</v>
      </c>
      <c r="GL52" s="119">
        <f t="shared" si="126"/>
        <v>0</v>
      </c>
      <c r="GM52" s="120"/>
      <c r="GN52" s="161">
        <f t="shared" ca="1" si="127"/>
        <v>0</v>
      </c>
    </row>
    <row r="53" spans="1:196">
      <c r="A53" s="167" t="s">
        <v>388</v>
      </c>
      <c r="B53" s="168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6" t="str">
        <f>IFERROR(D52/D53,"")</f>
        <v/>
      </c>
      <c r="K53" s="127" t="str">
        <f>IFERROR(G52/G53,"")</f>
        <v/>
      </c>
      <c r="L53" s="128" t="str">
        <f t="shared" si="128"/>
        <v/>
      </c>
      <c r="M53" s="129">
        <f>I53+I52</f>
        <v>0</v>
      </c>
      <c r="N53" s="454" t="s">
        <v>1</v>
      </c>
      <c r="O53" s="455"/>
      <c r="P53" s="456"/>
      <c r="Q53" s="192">
        <v>5.1999999999999998E-3</v>
      </c>
      <c r="R53" s="186"/>
      <c r="S53" s="185"/>
      <c r="T53" s="186"/>
      <c r="U53" s="187"/>
      <c r="V53" s="186"/>
      <c r="W53" s="186"/>
      <c r="X53" s="186"/>
      <c r="Y53" s="186"/>
      <c r="Z53" s="186"/>
      <c r="AA53" s="186"/>
      <c r="AB53" s="186"/>
      <c r="AC53" s="186"/>
      <c r="AD53" s="186"/>
      <c r="AE53" s="185"/>
      <c r="AF53" s="186"/>
      <c r="AG53" s="187"/>
      <c r="AH53" s="186"/>
      <c r="AI53" s="186"/>
      <c r="AJ53" s="186"/>
      <c r="AK53" s="186"/>
      <c r="AL53" s="186"/>
      <c r="AM53" s="186"/>
      <c r="AN53" s="186"/>
      <c r="AO53" s="186"/>
      <c r="AP53" s="186"/>
      <c r="AQ53" s="57"/>
      <c r="AR53" s="57"/>
      <c r="AS53" s="57"/>
      <c r="AT53" s="57"/>
      <c r="AU53" s="57"/>
      <c r="AV53" s="170"/>
      <c r="AW53" s="171" t="s">
        <v>335</v>
      </c>
      <c r="AX53" s="113"/>
      <c r="AY53" s="135"/>
      <c r="AZ53" s="136"/>
      <c r="BA53" s="284">
        <f t="shared" si="10"/>
        <v>0</v>
      </c>
      <c r="BB53" s="285">
        <f t="shared" si="11"/>
        <v>0</v>
      </c>
      <c r="BC53" s="172" t="s">
        <v>389</v>
      </c>
      <c r="BD53" s="113"/>
      <c r="BE53" s="138"/>
      <c r="BF53" s="116"/>
      <c r="BG53" s="287">
        <f t="shared" si="12"/>
        <v>0</v>
      </c>
      <c r="BH53" s="289">
        <f t="shared" si="13"/>
        <v>0</v>
      </c>
      <c r="BI53" s="173" t="s">
        <v>390</v>
      </c>
      <c r="BJ53" s="113"/>
      <c r="BK53" s="116"/>
      <c r="BL53" s="290">
        <f t="shared" si="14"/>
        <v>0</v>
      </c>
      <c r="BM53" s="291">
        <f t="shared" si="15"/>
        <v>0</v>
      </c>
      <c r="DH53" s="118">
        <f t="shared" si="81"/>
        <v>2673.5625</v>
      </c>
      <c r="DI53" s="119">
        <f t="shared" si="82"/>
        <v>0</v>
      </c>
      <c r="DJ53" s="119">
        <f t="shared" si="83"/>
        <v>0</v>
      </c>
      <c r="DK53" s="119">
        <f t="shared" si="84"/>
        <v>0</v>
      </c>
      <c r="DL53" s="119">
        <f t="shared" si="85"/>
        <v>0</v>
      </c>
      <c r="DM53" s="119">
        <f t="shared" si="86"/>
        <v>0</v>
      </c>
      <c r="DN53" s="119">
        <f t="shared" si="87"/>
        <v>0</v>
      </c>
      <c r="DO53" s="119">
        <f t="shared" si="88"/>
        <v>0</v>
      </c>
      <c r="DP53" s="119">
        <f t="shared" si="89"/>
        <v>0</v>
      </c>
      <c r="DQ53" s="119">
        <f t="shared" si="90"/>
        <v>0</v>
      </c>
      <c r="DR53" s="119">
        <f t="shared" si="91"/>
        <v>0</v>
      </c>
      <c r="DS53" s="119">
        <f t="shared" si="92"/>
        <v>0</v>
      </c>
      <c r="DT53" s="119">
        <f t="shared" si="93"/>
        <v>0</v>
      </c>
      <c r="DU53" s="119">
        <f t="shared" si="94"/>
        <v>0</v>
      </c>
      <c r="DV53" s="119">
        <f t="shared" si="95"/>
        <v>0</v>
      </c>
      <c r="DW53" s="119">
        <f t="shared" si="96"/>
        <v>0</v>
      </c>
      <c r="DX53" s="119">
        <f t="shared" si="97"/>
        <v>0</v>
      </c>
      <c r="DY53" s="119">
        <f t="shared" si="98"/>
        <v>0</v>
      </c>
      <c r="DZ53" s="119">
        <f t="shared" si="99"/>
        <v>0</v>
      </c>
      <c r="EA53" s="119">
        <f t="shared" si="100"/>
        <v>0</v>
      </c>
      <c r="EB53" s="119">
        <f t="shared" si="101"/>
        <v>0</v>
      </c>
      <c r="EC53" s="119">
        <f t="shared" si="102"/>
        <v>0</v>
      </c>
      <c r="ED53" s="119">
        <f t="shared" si="103"/>
        <v>0</v>
      </c>
      <c r="EE53" s="119">
        <f t="shared" si="104"/>
        <v>0</v>
      </c>
      <c r="EF53" s="119">
        <f t="shared" si="105"/>
        <v>0</v>
      </c>
      <c r="EG53" s="119">
        <f t="shared" si="106"/>
        <v>0</v>
      </c>
      <c r="EH53" s="119">
        <f t="shared" si="107"/>
        <v>0</v>
      </c>
      <c r="EI53" s="119">
        <f t="shared" si="108"/>
        <v>0</v>
      </c>
      <c r="EJ53" s="119">
        <f t="shared" si="109"/>
        <v>0</v>
      </c>
      <c r="EK53" s="119">
        <f t="shared" si="110"/>
        <v>0</v>
      </c>
      <c r="EL53" s="119">
        <f t="shared" si="111"/>
        <v>0</v>
      </c>
      <c r="EM53" s="119">
        <f t="shared" si="112"/>
        <v>0</v>
      </c>
      <c r="EN53" s="119">
        <f t="shared" si="113"/>
        <v>0</v>
      </c>
      <c r="EO53" s="119">
        <f t="shared" si="114"/>
        <v>0</v>
      </c>
      <c r="EP53" s="119">
        <f t="shared" si="115"/>
        <v>0</v>
      </c>
      <c r="EQ53" s="119">
        <f t="shared" si="116"/>
        <v>0</v>
      </c>
      <c r="ER53" s="119">
        <f t="shared" si="117"/>
        <v>0</v>
      </c>
      <c r="ES53" s="119">
        <f t="shared" si="118"/>
        <v>0</v>
      </c>
      <c r="ET53" s="119">
        <f t="shared" si="119"/>
        <v>0</v>
      </c>
      <c r="EU53" s="119">
        <f t="shared" si="120"/>
        <v>0</v>
      </c>
      <c r="EV53" s="120"/>
      <c r="EW53" s="161">
        <f t="shared" si="121"/>
        <v>0</v>
      </c>
      <c r="EX53" s="67"/>
      <c r="EY53" s="118">
        <f t="shared" si="122"/>
        <v>2673.5625</v>
      </c>
      <c r="EZ53" s="119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19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19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19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19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19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19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19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19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19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19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19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19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19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19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19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19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19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19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19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19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19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19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19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19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19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19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19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19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19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19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19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19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19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19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19">
        <f t="shared" si="123"/>
        <v>0</v>
      </c>
      <c r="GJ53" s="119">
        <f t="shared" si="124"/>
        <v>0</v>
      </c>
      <c r="GK53" s="119">
        <f t="shared" si="125"/>
        <v>0</v>
      </c>
      <c r="GL53" s="119">
        <f t="shared" si="126"/>
        <v>0</v>
      </c>
      <c r="GM53" s="120"/>
      <c r="GN53" s="161">
        <f t="shared" ca="1" si="127"/>
        <v>0</v>
      </c>
    </row>
    <row r="54" spans="1:196">
      <c r="A54" s="174" t="s">
        <v>391</v>
      </c>
      <c r="B54" s="168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4"/>
      <c r="K54" s="64"/>
      <c r="L54" s="64"/>
      <c r="M54" s="64"/>
      <c r="N54" s="57"/>
      <c r="O54" s="186"/>
      <c r="P54" s="186"/>
      <c r="Q54" s="186"/>
      <c r="R54" s="186"/>
      <c r="S54" s="185"/>
      <c r="T54" s="186"/>
      <c r="U54" s="187"/>
      <c r="V54" s="186"/>
      <c r="W54" s="186"/>
      <c r="X54" s="186"/>
      <c r="Y54" s="186"/>
      <c r="Z54" s="186"/>
      <c r="AA54" s="186"/>
      <c r="AB54" s="186"/>
      <c r="AC54" s="186"/>
      <c r="AD54" s="186"/>
      <c r="AE54" s="185"/>
      <c r="AF54" s="186"/>
      <c r="AG54" s="187"/>
      <c r="AH54" s="193"/>
      <c r="AI54" s="193"/>
      <c r="AJ54" s="193"/>
      <c r="AK54" s="193"/>
      <c r="AL54" s="193"/>
      <c r="AM54" s="193"/>
      <c r="AN54" s="193"/>
      <c r="AO54" s="193"/>
      <c r="AP54" s="193"/>
      <c r="AQ54" s="61"/>
      <c r="AR54" s="61"/>
      <c r="AS54" s="61"/>
      <c r="AT54" s="61"/>
      <c r="AU54" s="61"/>
      <c r="AV54" s="170"/>
      <c r="AW54" s="171" t="s">
        <v>335</v>
      </c>
      <c r="AX54" s="113"/>
      <c r="AY54" s="135"/>
      <c r="AZ54" s="136"/>
      <c r="BA54" s="284">
        <f t="shared" si="10"/>
        <v>0</v>
      </c>
      <c r="BB54" s="285">
        <f t="shared" si="11"/>
        <v>0</v>
      </c>
      <c r="BC54" s="172" t="s">
        <v>389</v>
      </c>
      <c r="BD54" s="113"/>
      <c r="BE54" s="138"/>
      <c r="BF54" s="116"/>
      <c r="BG54" s="287">
        <f t="shared" si="12"/>
        <v>0</v>
      </c>
      <c r="BH54" s="289">
        <f t="shared" si="13"/>
        <v>0</v>
      </c>
      <c r="BI54" s="173" t="s">
        <v>390</v>
      </c>
      <c r="BJ54" s="113"/>
      <c r="BK54" s="116"/>
      <c r="BL54" s="290">
        <f t="shared" si="14"/>
        <v>0</v>
      </c>
      <c r="BM54" s="291">
        <f t="shared" si="15"/>
        <v>0</v>
      </c>
      <c r="DH54" s="118">
        <f t="shared" si="81"/>
        <v>2807.2406249999999</v>
      </c>
      <c r="DI54" s="119">
        <f t="shared" si="82"/>
        <v>0</v>
      </c>
      <c r="DJ54" s="119">
        <f t="shared" si="83"/>
        <v>0</v>
      </c>
      <c r="DK54" s="119">
        <f t="shared" si="84"/>
        <v>0</v>
      </c>
      <c r="DL54" s="119">
        <f t="shared" si="85"/>
        <v>0</v>
      </c>
      <c r="DM54" s="119">
        <f t="shared" si="86"/>
        <v>0</v>
      </c>
      <c r="DN54" s="119">
        <f t="shared" si="87"/>
        <v>0</v>
      </c>
      <c r="DO54" s="119">
        <f t="shared" si="88"/>
        <v>0</v>
      </c>
      <c r="DP54" s="119">
        <f t="shared" si="89"/>
        <v>0</v>
      </c>
      <c r="DQ54" s="119">
        <f t="shared" si="90"/>
        <v>0</v>
      </c>
      <c r="DR54" s="119">
        <f t="shared" si="91"/>
        <v>0</v>
      </c>
      <c r="DS54" s="119">
        <f t="shared" si="92"/>
        <v>0</v>
      </c>
      <c r="DT54" s="119">
        <f t="shared" si="93"/>
        <v>0</v>
      </c>
      <c r="DU54" s="119">
        <f t="shared" si="94"/>
        <v>0</v>
      </c>
      <c r="DV54" s="119">
        <f t="shared" si="95"/>
        <v>0</v>
      </c>
      <c r="DW54" s="119">
        <f t="shared" si="96"/>
        <v>0</v>
      </c>
      <c r="DX54" s="119">
        <f t="shared" si="97"/>
        <v>0</v>
      </c>
      <c r="DY54" s="119">
        <f t="shared" si="98"/>
        <v>0</v>
      </c>
      <c r="DZ54" s="119">
        <f t="shared" si="99"/>
        <v>0</v>
      </c>
      <c r="EA54" s="119">
        <f t="shared" si="100"/>
        <v>0</v>
      </c>
      <c r="EB54" s="119">
        <f t="shared" si="101"/>
        <v>0</v>
      </c>
      <c r="EC54" s="119">
        <f t="shared" si="102"/>
        <v>0</v>
      </c>
      <c r="ED54" s="119">
        <f t="shared" si="103"/>
        <v>0</v>
      </c>
      <c r="EE54" s="119">
        <f t="shared" si="104"/>
        <v>0</v>
      </c>
      <c r="EF54" s="119">
        <f t="shared" si="105"/>
        <v>0</v>
      </c>
      <c r="EG54" s="119">
        <f t="shared" si="106"/>
        <v>0</v>
      </c>
      <c r="EH54" s="119">
        <f t="shared" si="107"/>
        <v>0</v>
      </c>
      <c r="EI54" s="119">
        <f t="shared" si="108"/>
        <v>0</v>
      </c>
      <c r="EJ54" s="119">
        <f t="shared" si="109"/>
        <v>0</v>
      </c>
      <c r="EK54" s="119">
        <f t="shared" si="110"/>
        <v>0</v>
      </c>
      <c r="EL54" s="119">
        <f t="shared" si="111"/>
        <v>0</v>
      </c>
      <c r="EM54" s="119">
        <f t="shared" si="112"/>
        <v>0</v>
      </c>
      <c r="EN54" s="119">
        <f t="shared" si="113"/>
        <v>0</v>
      </c>
      <c r="EO54" s="119">
        <f t="shared" si="114"/>
        <v>0</v>
      </c>
      <c r="EP54" s="119">
        <f t="shared" si="115"/>
        <v>0</v>
      </c>
      <c r="EQ54" s="119">
        <f t="shared" si="116"/>
        <v>0</v>
      </c>
      <c r="ER54" s="119">
        <f t="shared" si="117"/>
        <v>0</v>
      </c>
      <c r="ES54" s="119">
        <f t="shared" si="118"/>
        <v>0</v>
      </c>
      <c r="ET54" s="119">
        <f t="shared" si="119"/>
        <v>0</v>
      </c>
      <c r="EU54" s="119">
        <f t="shared" si="120"/>
        <v>0</v>
      </c>
      <c r="EV54" s="120"/>
      <c r="EW54" s="161">
        <f t="shared" si="121"/>
        <v>0</v>
      </c>
      <c r="EX54" s="67"/>
      <c r="EY54" s="118">
        <f t="shared" si="122"/>
        <v>2807.2406249999999</v>
      </c>
      <c r="EZ54" s="119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19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19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19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19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19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19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19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19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19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19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19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19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19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19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19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19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19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19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19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19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19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19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19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19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19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19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19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19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19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19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19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19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19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19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19">
        <f t="shared" si="123"/>
        <v>0</v>
      </c>
      <c r="GJ54" s="119">
        <f t="shared" si="124"/>
        <v>0</v>
      </c>
      <c r="GK54" s="119">
        <f t="shared" si="125"/>
        <v>0</v>
      </c>
      <c r="GL54" s="119">
        <f t="shared" si="126"/>
        <v>0</v>
      </c>
      <c r="GM54" s="120"/>
      <c r="GN54" s="161">
        <f t="shared" ca="1" si="127"/>
        <v>0</v>
      </c>
    </row>
    <row r="55" spans="1:196">
      <c r="A55" s="176" t="s">
        <v>392</v>
      </c>
      <c r="B55" s="168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6" t="str">
        <f>IFERROR(D54/D55,"")</f>
        <v/>
      </c>
      <c r="K55" s="127" t="str">
        <f>IFERROR(G54/G55,"")</f>
        <v/>
      </c>
      <c r="L55" s="128" t="str">
        <f t="shared" si="128"/>
        <v/>
      </c>
      <c r="M55" s="129">
        <f>I55+I54</f>
        <v>0</v>
      </c>
      <c r="N55" s="57"/>
      <c r="O55" s="186"/>
      <c r="P55" s="186"/>
      <c r="Q55" s="186"/>
      <c r="R55" s="186"/>
      <c r="S55" s="185"/>
      <c r="T55" s="186"/>
      <c r="U55" s="187"/>
      <c r="V55" s="186"/>
      <c r="W55" s="186"/>
      <c r="X55" s="186"/>
      <c r="Y55" s="186"/>
      <c r="Z55" s="186"/>
      <c r="AA55" s="186"/>
      <c r="AB55" s="186"/>
      <c r="AC55" s="186"/>
      <c r="AD55" s="186"/>
      <c r="AE55" s="185"/>
      <c r="AF55" s="186"/>
      <c r="AG55" s="187"/>
      <c r="AH55" s="193"/>
      <c r="AI55" s="193"/>
      <c r="AJ55" s="193"/>
      <c r="AK55" s="193"/>
      <c r="AL55" s="193"/>
      <c r="AM55" s="193"/>
      <c r="AN55" s="193"/>
      <c r="AO55" s="193"/>
      <c r="AP55" s="193"/>
      <c r="AQ55" s="61"/>
      <c r="AR55" s="61"/>
      <c r="AS55" s="61"/>
      <c r="AT55" s="61"/>
      <c r="AU55" s="61"/>
      <c r="AV55" s="170"/>
      <c r="AW55" s="171" t="s">
        <v>335</v>
      </c>
      <c r="AX55" s="113"/>
      <c r="AY55" s="135"/>
      <c r="AZ55" s="136"/>
      <c r="BA55" s="284">
        <f t="shared" si="10"/>
        <v>0</v>
      </c>
      <c r="BB55" s="285">
        <f t="shared" si="11"/>
        <v>0</v>
      </c>
      <c r="BC55" s="172" t="s">
        <v>389</v>
      </c>
      <c r="BD55" s="113"/>
      <c r="BE55" s="138"/>
      <c r="BF55" s="116"/>
      <c r="BG55" s="287">
        <f t="shared" si="12"/>
        <v>0</v>
      </c>
      <c r="BH55" s="289">
        <f t="shared" si="13"/>
        <v>0</v>
      </c>
      <c r="BI55" s="173" t="s">
        <v>390</v>
      </c>
      <c r="BJ55" s="113"/>
      <c r="BK55" s="116"/>
      <c r="BL55" s="290">
        <f t="shared" si="14"/>
        <v>0</v>
      </c>
      <c r="BM55" s="291">
        <f t="shared" si="15"/>
        <v>0</v>
      </c>
      <c r="DH55" s="118">
        <f t="shared" si="81"/>
        <v>2947.6026562500001</v>
      </c>
      <c r="DI55" s="119">
        <f t="shared" si="82"/>
        <v>0</v>
      </c>
      <c r="DJ55" s="119">
        <f t="shared" si="83"/>
        <v>0</v>
      </c>
      <c r="DK55" s="119">
        <f t="shared" si="84"/>
        <v>0</v>
      </c>
      <c r="DL55" s="119">
        <f t="shared" si="85"/>
        <v>0</v>
      </c>
      <c r="DM55" s="119">
        <f t="shared" si="86"/>
        <v>0</v>
      </c>
      <c r="DN55" s="119">
        <f t="shared" si="87"/>
        <v>0</v>
      </c>
      <c r="DO55" s="119">
        <f t="shared" si="88"/>
        <v>0</v>
      </c>
      <c r="DP55" s="119">
        <f t="shared" si="89"/>
        <v>0</v>
      </c>
      <c r="DQ55" s="119">
        <f t="shared" si="90"/>
        <v>0</v>
      </c>
      <c r="DR55" s="119">
        <f t="shared" si="91"/>
        <v>0</v>
      </c>
      <c r="DS55" s="119">
        <f t="shared" si="92"/>
        <v>0</v>
      </c>
      <c r="DT55" s="119">
        <f t="shared" si="93"/>
        <v>0</v>
      </c>
      <c r="DU55" s="119">
        <f t="shared" si="94"/>
        <v>0</v>
      </c>
      <c r="DV55" s="119">
        <f t="shared" si="95"/>
        <v>0</v>
      </c>
      <c r="DW55" s="119">
        <f t="shared" si="96"/>
        <v>0</v>
      </c>
      <c r="DX55" s="119">
        <f t="shared" si="97"/>
        <v>0</v>
      </c>
      <c r="DY55" s="119">
        <f t="shared" si="98"/>
        <v>0</v>
      </c>
      <c r="DZ55" s="119">
        <f t="shared" si="99"/>
        <v>0</v>
      </c>
      <c r="EA55" s="119">
        <f t="shared" si="100"/>
        <v>0</v>
      </c>
      <c r="EB55" s="119">
        <f t="shared" si="101"/>
        <v>0</v>
      </c>
      <c r="EC55" s="119">
        <f t="shared" si="102"/>
        <v>0</v>
      </c>
      <c r="ED55" s="119">
        <f t="shared" si="103"/>
        <v>0</v>
      </c>
      <c r="EE55" s="119">
        <f t="shared" si="104"/>
        <v>0</v>
      </c>
      <c r="EF55" s="119">
        <f t="shared" si="105"/>
        <v>0</v>
      </c>
      <c r="EG55" s="119">
        <f t="shared" si="106"/>
        <v>0</v>
      </c>
      <c r="EH55" s="119">
        <f t="shared" si="107"/>
        <v>0</v>
      </c>
      <c r="EI55" s="119">
        <f t="shared" si="108"/>
        <v>0</v>
      </c>
      <c r="EJ55" s="119">
        <f t="shared" si="109"/>
        <v>0</v>
      </c>
      <c r="EK55" s="119">
        <f t="shared" si="110"/>
        <v>0</v>
      </c>
      <c r="EL55" s="119">
        <f t="shared" si="111"/>
        <v>0</v>
      </c>
      <c r="EM55" s="119">
        <f t="shared" si="112"/>
        <v>0</v>
      </c>
      <c r="EN55" s="119">
        <f t="shared" si="113"/>
        <v>0</v>
      </c>
      <c r="EO55" s="119">
        <f t="shared" si="114"/>
        <v>0</v>
      </c>
      <c r="EP55" s="119">
        <f t="shared" si="115"/>
        <v>0</v>
      </c>
      <c r="EQ55" s="119">
        <f t="shared" si="116"/>
        <v>0</v>
      </c>
      <c r="ER55" s="119">
        <f t="shared" si="117"/>
        <v>0</v>
      </c>
      <c r="ES55" s="119">
        <f t="shared" si="118"/>
        <v>0</v>
      </c>
      <c r="ET55" s="119">
        <f t="shared" si="119"/>
        <v>0</v>
      </c>
      <c r="EU55" s="119">
        <f t="shared" si="120"/>
        <v>0</v>
      </c>
      <c r="EV55" s="120"/>
      <c r="EW55" s="161">
        <f t="shared" si="121"/>
        <v>0</v>
      </c>
      <c r="EX55" s="67"/>
      <c r="EY55" s="118">
        <f t="shared" si="122"/>
        <v>2947.6026562500001</v>
      </c>
      <c r="EZ55" s="119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19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19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19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19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19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19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19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19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19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19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19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19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19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19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19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19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19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19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19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19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19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19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19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19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19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19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19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19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19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19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19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19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19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19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19">
        <f t="shared" si="123"/>
        <v>0</v>
      </c>
      <c r="GJ55" s="119">
        <f t="shared" si="124"/>
        <v>0</v>
      </c>
      <c r="GK55" s="119">
        <f t="shared" si="125"/>
        <v>0</v>
      </c>
      <c r="GL55" s="119">
        <f t="shared" si="126"/>
        <v>0</v>
      </c>
      <c r="GM55" s="120"/>
      <c r="GN55" s="161">
        <f t="shared" ca="1" si="127"/>
        <v>0</v>
      </c>
    </row>
    <row r="56" spans="1:196">
      <c r="A56" s="167" t="s">
        <v>388</v>
      </c>
      <c r="B56" s="168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4"/>
      <c r="K56" s="64"/>
      <c r="L56" s="64"/>
      <c r="M56" s="64"/>
      <c r="N56" s="57"/>
      <c r="O56" s="186"/>
      <c r="P56" s="186"/>
      <c r="Q56" s="186"/>
      <c r="R56" s="185"/>
      <c r="S56" s="185"/>
      <c r="T56" s="186"/>
      <c r="U56" s="187"/>
      <c r="V56" s="186"/>
      <c r="W56" s="186"/>
      <c r="X56" s="186"/>
      <c r="Y56" s="186"/>
      <c r="Z56" s="186"/>
      <c r="AA56" s="186"/>
      <c r="AB56" s="186"/>
      <c r="AC56" s="186"/>
      <c r="AD56" s="186"/>
      <c r="AE56" s="185"/>
      <c r="AF56" s="186"/>
      <c r="AG56" s="187"/>
      <c r="AH56" s="193"/>
      <c r="AI56" s="193"/>
      <c r="AJ56" s="193"/>
      <c r="AK56" s="193"/>
      <c r="AL56" s="193"/>
      <c r="AM56" s="193"/>
      <c r="AN56" s="193"/>
      <c r="AO56" s="193"/>
      <c r="AP56" s="193"/>
      <c r="AQ56" s="61"/>
      <c r="AR56" s="61"/>
      <c r="AS56" s="61"/>
      <c r="AT56" s="61"/>
      <c r="AU56" s="61"/>
      <c r="AV56" s="170"/>
      <c r="AW56" s="171" t="s">
        <v>335</v>
      </c>
      <c r="AX56" s="113"/>
      <c r="AY56" s="135"/>
      <c r="AZ56" s="136"/>
      <c r="BA56" s="284">
        <f t="shared" si="10"/>
        <v>0</v>
      </c>
      <c r="BB56" s="285">
        <f t="shared" si="11"/>
        <v>0</v>
      </c>
      <c r="BC56" s="172" t="s">
        <v>389</v>
      </c>
      <c r="BD56" s="113"/>
      <c r="BE56" s="138"/>
      <c r="BF56" s="116"/>
      <c r="BG56" s="287">
        <f t="shared" si="12"/>
        <v>0</v>
      </c>
      <c r="BH56" s="289">
        <f t="shared" si="13"/>
        <v>0</v>
      </c>
      <c r="BI56" s="173" t="s">
        <v>390</v>
      </c>
      <c r="BJ56" s="113"/>
      <c r="BK56" s="116"/>
      <c r="BL56" s="290">
        <f t="shared" si="14"/>
        <v>0</v>
      </c>
      <c r="BM56" s="291">
        <f t="shared" si="15"/>
        <v>0</v>
      </c>
      <c r="DH56" s="118">
        <f t="shared" si="81"/>
        <v>3094.9827890625002</v>
      </c>
      <c r="DI56" s="119">
        <f t="shared" si="82"/>
        <v>0</v>
      </c>
      <c r="DJ56" s="119">
        <f t="shared" si="83"/>
        <v>0</v>
      </c>
      <c r="DK56" s="119">
        <f t="shared" si="84"/>
        <v>0</v>
      </c>
      <c r="DL56" s="119">
        <f t="shared" si="85"/>
        <v>0</v>
      </c>
      <c r="DM56" s="119">
        <f t="shared" si="86"/>
        <v>0</v>
      </c>
      <c r="DN56" s="119">
        <f t="shared" si="87"/>
        <v>0</v>
      </c>
      <c r="DO56" s="119">
        <f t="shared" si="88"/>
        <v>0</v>
      </c>
      <c r="DP56" s="119">
        <f t="shared" si="89"/>
        <v>0</v>
      </c>
      <c r="DQ56" s="119">
        <f t="shared" si="90"/>
        <v>0</v>
      </c>
      <c r="DR56" s="119">
        <f t="shared" si="91"/>
        <v>0</v>
      </c>
      <c r="DS56" s="119">
        <f t="shared" si="92"/>
        <v>0</v>
      </c>
      <c r="DT56" s="119">
        <f t="shared" si="93"/>
        <v>0</v>
      </c>
      <c r="DU56" s="119">
        <f t="shared" si="94"/>
        <v>0</v>
      </c>
      <c r="DV56" s="119">
        <f t="shared" si="95"/>
        <v>0</v>
      </c>
      <c r="DW56" s="119">
        <f t="shared" si="96"/>
        <v>0</v>
      </c>
      <c r="DX56" s="119">
        <f t="shared" si="97"/>
        <v>0</v>
      </c>
      <c r="DY56" s="119">
        <f t="shared" si="98"/>
        <v>0</v>
      </c>
      <c r="DZ56" s="119">
        <f t="shared" si="99"/>
        <v>0</v>
      </c>
      <c r="EA56" s="119">
        <f t="shared" si="100"/>
        <v>0</v>
      </c>
      <c r="EB56" s="119">
        <f t="shared" si="101"/>
        <v>0</v>
      </c>
      <c r="EC56" s="119">
        <f t="shared" si="102"/>
        <v>0</v>
      </c>
      <c r="ED56" s="119">
        <f t="shared" si="103"/>
        <v>0</v>
      </c>
      <c r="EE56" s="119">
        <f t="shared" si="104"/>
        <v>0</v>
      </c>
      <c r="EF56" s="119">
        <f t="shared" si="105"/>
        <v>0</v>
      </c>
      <c r="EG56" s="119">
        <f t="shared" si="106"/>
        <v>0</v>
      </c>
      <c r="EH56" s="119">
        <f t="shared" si="107"/>
        <v>0</v>
      </c>
      <c r="EI56" s="119">
        <f t="shared" si="108"/>
        <v>0</v>
      </c>
      <c r="EJ56" s="119">
        <f t="shared" si="109"/>
        <v>0</v>
      </c>
      <c r="EK56" s="119">
        <f t="shared" si="110"/>
        <v>0</v>
      </c>
      <c r="EL56" s="119">
        <f t="shared" si="111"/>
        <v>0</v>
      </c>
      <c r="EM56" s="119">
        <f t="shared" si="112"/>
        <v>0</v>
      </c>
      <c r="EN56" s="119">
        <f t="shared" si="113"/>
        <v>0</v>
      </c>
      <c r="EO56" s="119">
        <f t="shared" si="114"/>
        <v>0</v>
      </c>
      <c r="EP56" s="119">
        <f t="shared" si="115"/>
        <v>0</v>
      </c>
      <c r="EQ56" s="119">
        <f t="shared" si="116"/>
        <v>0</v>
      </c>
      <c r="ER56" s="119">
        <f t="shared" si="117"/>
        <v>0</v>
      </c>
      <c r="ES56" s="119">
        <f t="shared" si="118"/>
        <v>0</v>
      </c>
      <c r="ET56" s="119">
        <f t="shared" si="119"/>
        <v>0</v>
      </c>
      <c r="EU56" s="119">
        <f t="shared" si="120"/>
        <v>0</v>
      </c>
      <c r="EV56" s="120"/>
      <c r="EW56" s="161">
        <f t="shared" si="121"/>
        <v>0</v>
      </c>
      <c r="EX56" s="67"/>
      <c r="EY56" s="118">
        <f t="shared" si="122"/>
        <v>3094.9827890625002</v>
      </c>
      <c r="EZ56" s="119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19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19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19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19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19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19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19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19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19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19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19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19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19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19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19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19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19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19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19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19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19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19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19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19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19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19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19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19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19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19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19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19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19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19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19">
        <f t="shared" si="123"/>
        <v>0</v>
      </c>
      <c r="GJ56" s="119">
        <f t="shared" si="124"/>
        <v>0</v>
      </c>
      <c r="GK56" s="119">
        <f t="shared" si="125"/>
        <v>0</v>
      </c>
      <c r="GL56" s="119">
        <f t="shared" si="126"/>
        <v>0</v>
      </c>
      <c r="GM56" s="120"/>
      <c r="GN56" s="161">
        <f t="shared" ca="1" si="127"/>
        <v>0</v>
      </c>
    </row>
    <row r="57" spans="1:196">
      <c r="A57" s="174" t="s">
        <v>391</v>
      </c>
      <c r="B57" s="168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6" t="str">
        <f>IFERROR(D56/D57,"")</f>
        <v/>
      </c>
      <c r="K57" s="127" t="str">
        <f>IFERROR(G56/G57,"")</f>
        <v/>
      </c>
      <c r="L57" s="128" t="str">
        <f t="shared" si="128"/>
        <v/>
      </c>
      <c r="M57" s="129">
        <f>I57+I56</f>
        <v>0</v>
      </c>
      <c r="N57" s="57"/>
      <c r="O57" s="186"/>
      <c r="P57" s="186"/>
      <c r="Q57" s="186"/>
      <c r="R57" s="186"/>
      <c r="S57" s="185"/>
      <c r="T57" s="186"/>
      <c r="U57" s="187"/>
      <c r="V57" s="186"/>
      <c r="W57" s="186"/>
      <c r="X57" s="186"/>
      <c r="Y57" s="186"/>
      <c r="Z57" s="186"/>
      <c r="AA57" s="186"/>
      <c r="AB57" s="186"/>
      <c r="AC57" s="186"/>
      <c r="AD57" s="186"/>
      <c r="AE57" s="185"/>
      <c r="AF57" s="186"/>
      <c r="AG57" s="187"/>
      <c r="AH57" s="193"/>
      <c r="AI57" s="193"/>
      <c r="AJ57" s="193"/>
      <c r="AK57" s="193"/>
      <c r="AL57" s="193"/>
      <c r="AM57" s="193"/>
      <c r="AN57" s="193"/>
      <c r="AO57" s="193"/>
      <c r="AP57" s="193"/>
      <c r="AQ57" s="61"/>
      <c r="AR57" s="61"/>
      <c r="AS57" s="61"/>
      <c r="AT57" s="61"/>
      <c r="AU57" s="61"/>
      <c r="AV57" s="170"/>
      <c r="AW57" s="171" t="s">
        <v>335</v>
      </c>
      <c r="AX57" s="113"/>
      <c r="AY57" s="135"/>
      <c r="AZ57" s="136"/>
      <c r="BA57" s="284">
        <f t="shared" si="10"/>
        <v>0</v>
      </c>
      <c r="BB57" s="285">
        <f t="shared" si="11"/>
        <v>0</v>
      </c>
      <c r="BC57" s="172" t="s">
        <v>389</v>
      </c>
      <c r="BD57" s="113"/>
      <c r="BE57" s="138"/>
      <c r="BF57" s="116"/>
      <c r="BG57" s="287">
        <f t="shared" si="12"/>
        <v>0</v>
      </c>
      <c r="BH57" s="289">
        <f t="shared" si="13"/>
        <v>0</v>
      </c>
      <c r="BI57" s="173" t="s">
        <v>390</v>
      </c>
      <c r="BJ57" s="113"/>
      <c r="BK57" s="116"/>
      <c r="BL57" s="290">
        <f t="shared" si="14"/>
        <v>0</v>
      </c>
      <c r="BM57" s="291">
        <f t="shared" si="15"/>
        <v>0</v>
      </c>
      <c r="DH57" s="118">
        <f t="shared" si="81"/>
        <v>3249.7319285156254</v>
      </c>
      <c r="DI57" s="119">
        <f t="shared" si="82"/>
        <v>0</v>
      </c>
      <c r="DJ57" s="119">
        <f t="shared" si="83"/>
        <v>0</v>
      </c>
      <c r="DK57" s="119">
        <f t="shared" si="84"/>
        <v>0</v>
      </c>
      <c r="DL57" s="119">
        <f t="shared" si="85"/>
        <v>0</v>
      </c>
      <c r="DM57" s="119">
        <f t="shared" si="86"/>
        <v>0</v>
      </c>
      <c r="DN57" s="119">
        <f t="shared" si="87"/>
        <v>0</v>
      </c>
      <c r="DO57" s="119">
        <f t="shared" si="88"/>
        <v>0</v>
      </c>
      <c r="DP57" s="119">
        <f t="shared" si="89"/>
        <v>0</v>
      </c>
      <c r="DQ57" s="119">
        <f t="shared" si="90"/>
        <v>0</v>
      </c>
      <c r="DR57" s="119">
        <f t="shared" si="91"/>
        <v>0</v>
      </c>
      <c r="DS57" s="119">
        <f t="shared" si="92"/>
        <v>0</v>
      </c>
      <c r="DT57" s="119">
        <f t="shared" si="93"/>
        <v>0</v>
      </c>
      <c r="DU57" s="119">
        <f t="shared" si="94"/>
        <v>0</v>
      </c>
      <c r="DV57" s="119">
        <f t="shared" si="95"/>
        <v>0</v>
      </c>
      <c r="DW57" s="119">
        <f t="shared" si="96"/>
        <v>0</v>
      </c>
      <c r="DX57" s="119">
        <f t="shared" si="97"/>
        <v>0</v>
      </c>
      <c r="DY57" s="119">
        <f t="shared" si="98"/>
        <v>0</v>
      </c>
      <c r="DZ57" s="119">
        <f t="shared" si="99"/>
        <v>0</v>
      </c>
      <c r="EA57" s="119">
        <f t="shared" si="100"/>
        <v>0</v>
      </c>
      <c r="EB57" s="119">
        <f t="shared" si="101"/>
        <v>0</v>
      </c>
      <c r="EC57" s="119">
        <f t="shared" si="102"/>
        <v>0</v>
      </c>
      <c r="ED57" s="119">
        <f t="shared" si="103"/>
        <v>0</v>
      </c>
      <c r="EE57" s="119">
        <f t="shared" si="104"/>
        <v>0</v>
      </c>
      <c r="EF57" s="119">
        <f t="shared" si="105"/>
        <v>0</v>
      </c>
      <c r="EG57" s="119">
        <f t="shared" si="106"/>
        <v>0</v>
      </c>
      <c r="EH57" s="119">
        <f t="shared" si="107"/>
        <v>0</v>
      </c>
      <c r="EI57" s="119">
        <f t="shared" si="108"/>
        <v>0</v>
      </c>
      <c r="EJ57" s="119">
        <f t="shared" si="109"/>
        <v>0</v>
      </c>
      <c r="EK57" s="119">
        <f t="shared" si="110"/>
        <v>0</v>
      </c>
      <c r="EL57" s="119">
        <f t="shared" si="111"/>
        <v>0</v>
      </c>
      <c r="EM57" s="119">
        <f t="shared" si="112"/>
        <v>0</v>
      </c>
      <c r="EN57" s="119">
        <f t="shared" si="113"/>
        <v>0</v>
      </c>
      <c r="EO57" s="119">
        <f t="shared" si="114"/>
        <v>0</v>
      </c>
      <c r="EP57" s="119">
        <f t="shared" si="115"/>
        <v>0</v>
      </c>
      <c r="EQ57" s="119">
        <f t="shared" si="116"/>
        <v>0</v>
      </c>
      <c r="ER57" s="119">
        <f t="shared" si="117"/>
        <v>0</v>
      </c>
      <c r="ES57" s="119">
        <f t="shared" si="118"/>
        <v>0</v>
      </c>
      <c r="ET57" s="119">
        <f t="shared" si="119"/>
        <v>0</v>
      </c>
      <c r="EU57" s="119">
        <f t="shared" si="120"/>
        <v>0</v>
      </c>
      <c r="EV57" s="120"/>
      <c r="EW57" s="161">
        <f t="shared" si="121"/>
        <v>0</v>
      </c>
      <c r="EX57" s="67"/>
      <c r="EY57" s="118">
        <f t="shared" si="122"/>
        <v>3249.7319285156254</v>
      </c>
      <c r="EZ57" s="119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19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19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19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19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19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19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19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19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19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19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19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19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19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19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19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19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19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19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19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19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19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19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19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19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19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19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19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19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19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19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19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19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19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19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19">
        <f t="shared" si="123"/>
        <v>0</v>
      </c>
      <c r="GJ57" s="119">
        <f t="shared" si="124"/>
        <v>0</v>
      </c>
      <c r="GK57" s="119">
        <f t="shared" si="125"/>
        <v>0</v>
      </c>
      <c r="GL57" s="119">
        <f t="shared" si="126"/>
        <v>0</v>
      </c>
      <c r="GM57" s="120"/>
      <c r="GN57" s="161">
        <f t="shared" ca="1" si="127"/>
        <v>0</v>
      </c>
    </row>
    <row r="58" spans="1:196">
      <c r="A58" s="176" t="s">
        <v>392</v>
      </c>
      <c r="B58" s="168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4"/>
      <c r="K58" s="64"/>
      <c r="L58" s="64"/>
      <c r="M58" s="64"/>
      <c r="N58" s="57"/>
      <c r="O58" s="186"/>
      <c r="P58" s="186"/>
      <c r="Q58" s="186"/>
      <c r="R58" s="186"/>
      <c r="S58" s="185"/>
      <c r="T58" s="186"/>
      <c r="U58" s="187"/>
      <c r="V58" s="186"/>
      <c r="W58" s="186"/>
      <c r="X58" s="186"/>
      <c r="Y58" s="186"/>
      <c r="Z58" s="186"/>
      <c r="AA58" s="186"/>
      <c r="AB58" s="186"/>
      <c r="AC58" s="186"/>
      <c r="AD58" s="186"/>
      <c r="AE58" s="185"/>
      <c r="AF58" s="186"/>
      <c r="AG58" s="187"/>
      <c r="AH58" s="193"/>
      <c r="AI58" s="193"/>
      <c r="AJ58" s="193"/>
      <c r="AK58" s="193"/>
      <c r="AL58" s="193"/>
      <c r="AM58" s="193"/>
      <c r="AN58" s="193"/>
      <c r="AO58" s="193"/>
      <c r="AP58" s="193"/>
      <c r="AQ58" s="61"/>
      <c r="AR58" s="61"/>
      <c r="AS58" s="61"/>
      <c r="AT58" s="61"/>
      <c r="AU58" s="61"/>
      <c r="AV58" s="170"/>
      <c r="AW58" s="171" t="s">
        <v>335</v>
      </c>
      <c r="AX58" s="113"/>
      <c r="AY58" s="135"/>
      <c r="AZ58" s="136"/>
      <c r="BA58" s="284">
        <f t="shared" si="10"/>
        <v>0</v>
      </c>
      <c r="BB58" s="285">
        <f t="shared" si="11"/>
        <v>0</v>
      </c>
      <c r="BC58" s="172" t="s">
        <v>389</v>
      </c>
      <c r="BD58" s="113"/>
      <c r="BE58" s="138"/>
      <c r="BF58" s="116"/>
      <c r="BG58" s="287">
        <f t="shared" si="12"/>
        <v>0</v>
      </c>
      <c r="BH58" s="289">
        <f t="shared" si="13"/>
        <v>0</v>
      </c>
      <c r="BI58" s="173" t="s">
        <v>390</v>
      </c>
      <c r="BJ58" s="113"/>
      <c r="BK58" s="116"/>
      <c r="BL58" s="290">
        <f t="shared" si="14"/>
        <v>0</v>
      </c>
      <c r="BM58" s="291">
        <f t="shared" si="15"/>
        <v>0</v>
      </c>
      <c r="DH58" s="118">
        <f t="shared" si="81"/>
        <v>3412.2185249414069</v>
      </c>
      <c r="DI58" s="119">
        <f t="shared" si="82"/>
        <v>0</v>
      </c>
      <c r="DJ58" s="119">
        <f t="shared" si="83"/>
        <v>0</v>
      </c>
      <c r="DK58" s="119">
        <f t="shared" si="84"/>
        <v>0</v>
      </c>
      <c r="DL58" s="119">
        <f t="shared" si="85"/>
        <v>0</v>
      </c>
      <c r="DM58" s="119">
        <f t="shared" si="86"/>
        <v>0</v>
      </c>
      <c r="DN58" s="119">
        <f t="shared" si="87"/>
        <v>0</v>
      </c>
      <c r="DO58" s="119">
        <f t="shared" si="88"/>
        <v>0</v>
      </c>
      <c r="DP58" s="119">
        <f t="shared" si="89"/>
        <v>0</v>
      </c>
      <c r="DQ58" s="119">
        <f t="shared" si="90"/>
        <v>0</v>
      </c>
      <c r="DR58" s="119">
        <f t="shared" si="91"/>
        <v>0</v>
      </c>
      <c r="DS58" s="119">
        <f t="shared" si="92"/>
        <v>0</v>
      </c>
      <c r="DT58" s="119">
        <f t="shared" si="93"/>
        <v>0</v>
      </c>
      <c r="DU58" s="119">
        <f t="shared" si="94"/>
        <v>0</v>
      </c>
      <c r="DV58" s="119">
        <f t="shared" si="95"/>
        <v>0</v>
      </c>
      <c r="DW58" s="119">
        <f t="shared" si="96"/>
        <v>0</v>
      </c>
      <c r="DX58" s="119">
        <f t="shared" si="97"/>
        <v>0</v>
      </c>
      <c r="DY58" s="119">
        <f t="shared" si="98"/>
        <v>0</v>
      </c>
      <c r="DZ58" s="119">
        <f t="shared" si="99"/>
        <v>0</v>
      </c>
      <c r="EA58" s="119">
        <f t="shared" si="100"/>
        <v>0</v>
      </c>
      <c r="EB58" s="119">
        <f t="shared" si="101"/>
        <v>0</v>
      </c>
      <c r="EC58" s="119">
        <f t="shared" si="102"/>
        <v>0</v>
      </c>
      <c r="ED58" s="119">
        <f t="shared" si="103"/>
        <v>0</v>
      </c>
      <c r="EE58" s="119">
        <f t="shared" si="104"/>
        <v>0</v>
      </c>
      <c r="EF58" s="119">
        <f t="shared" si="105"/>
        <v>0</v>
      </c>
      <c r="EG58" s="119">
        <f t="shared" si="106"/>
        <v>0</v>
      </c>
      <c r="EH58" s="119">
        <f t="shared" si="107"/>
        <v>0</v>
      </c>
      <c r="EI58" s="119">
        <f t="shared" si="108"/>
        <v>0</v>
      </c>
      <c r="EJ58" s="119">
        <f t="shared" si="109"/>
        <v>0</v>
      </c>
      <c r="EK58" s="119">
        <f t="shared" si="110"/>
        <v>0</v>
      </c>
      <c r="EL58" s="119">
        <f t="shared" si="111"/>
        <v>0</v>
      </c>
      <c r="EM58" s="119">
        <f t="shared" si="112"/>
        <v>0</v>
      </c>
      <c r="EN58" s="119">
        <f t="shared" si="113"/>
        <v>0</v>
      </c>
      <c r="EO58" s="119">
        <f t="shared" si="114"/>
        <v>0</v>
      </c>
      <c r="EP58" s="119">
        <f t="shared" si="115"/>
        <v>0</v>
      </c>
      <c r="EQ58" s="119">
        <f t="shared" si="116"/>
        <v>0</v>
      </c>
      <c r="ER58" s="119">
        <f t="shared" si="117"/>
        <v>0</v>
      </c>
      <c r="ES58" s="119">
        <f t="shared" si="118"/>
        <v>0</v>
      </c>
      <c r="ET58" s="119">
        <f t="shared" si="119"/>
        <v>0</v>
      </c>
      <c r="EU58" s="119">
        <f t="shared" si="120"/>
        <v>0</v>
      </c>
      <c r="EV58" s="120"/>
      <c r="EW58" s="161">
        <f t="shared" si="121"/>
        <v>0</v>
      </c>
      <c r="EX58" s="67"/>
      <c r="EY58" s="118">
        <f t="shared" si="122"/>
        <v>3412.2185249414069</v>
      </c>
      <c r="EZ58" s="119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19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19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19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19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19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19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19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19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19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19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19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19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19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19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19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19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19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19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19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19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19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19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19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19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19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19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19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19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19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19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19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19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19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19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19">
        <f t="shared" si="123"/>
        <v>0</v>
      </c>
      <c r="GJ58" s="119">
        <f t="shared" si="124"/>
        <v>0</v>
      </c>
      <c r="GK58" s="119">
        <f t="shared" si="125"/>
        <v>0</v>
      </c>
      <c r="GL58" s="119">
        <f t="shared" si="126"/>
        <v>0</v>
      </c>
      <c r="GM58" s="120"/>
      <c r="GN58" s="161">
        <f t="shared" ca="1" si="127"/>
        <v>0</v>
      </c>
    </row>
    <row r="59" spans="1:196">
      <c r="A59" s="167" t="s">
        <v>388</v>
      </c>
      <c r="B59" s="168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6" t="str">
        <f>IFERROR(D58/D59,"")</f>
        <v/>
      </c>
      <c r="K59" s="127" t="str">
        <f>IFERROR(G58/G59,"")</f>
        <v/>
      </c>
      <c r="L59" s="128" t="str">
        <f t="shared" si="128"/>
        <v/>
      </c>
      <c r="M59" s="129">
        <f>I59+I58</f>
        <v>0</v>
      </c>
      <c r="N59" s="57"/>
      <c r="O59" s="186"/>
      <c r="P59" s="186"/>
      <c r="Q59" s="186"/>
      <c r="R59" s="186"/>
      <c r="S59" s="185"/>
      <c r="T59" s="186"/>
      <c r="U59" s="187"/>
      <c r="V59" s="186"/>
      <c r="W59" s="186"/>
      <c r="X59" s="186"/>
      <c r="Y59" s="186"/>
      <c r="Z59" s="186"/>
      <c r="AA59" s="186"/>
      <c r="AB59" s="186"/>
      <c r="AC59" s="186"/>
      <c r="AD59" s="186"/>
      <c r="AE59" s="185"/>
      <c r="AF59" s="186"/>
      <c r="AG59" s="187"/>
      <c r="AH59" s="193"/>
      <c r="AI59" s="193"/>
      <c r="AJ59" s="193"/>
      <c r="AK59" s="193"/>
      <c r="AL59" s="193"/>
      <c r="AM59" s="193"/>
      <c r="AN59" s="193"/>
      <c r="AO59" s="193"/>
      <c r="AP59" s="193"/>
      <c r="AQ59" s="61"/>
      <c r="AR59" s="61"/>
      <c r="AS59" s="61"/>
      <c r="AT59" s="61"/>
      <c r="AU59" s="61"/>
      <c r="AV59" s="170"/>
      <c r="AW59" s="171" t="s">
        <v>335</v>
      </c>
      <c r="AX59" s="113"/>
      <c r="AY59" s="135"/>
      <c r="AZ59" s="136"/>
      <c r="BA59" s="284">
        <f t="shared" si="10"/>
        <v>0</v>
      </c>
      <c r="BB59" s="285">
        <f t="shared" si="11"/>
        <v>0</v>
      </c>
      <c r="BC59" s="172" t="s">
        <v>389</v>
      </c>
      <c r="BD59" s="113"/>
      <c r="BE59" s="138"/>
      <c r="BF59" s="116"/>
      <c r="BG59" s="287">
        <f t="shared" si="12"/>
        <v>0</v>
      </c>
      <c r="BH59" s="289">
        <f t="shared" si="13"/>
        <v>0</v>
      </c>
      <c r="BI59" s="173" t="s">
        <v>390</v>
      </c>
      <c r="BJ59" s="113"/>
      <c r="BK59" s="116"/>
      <c r="BL59" s="290">
        <f t="shared" si="14"/>
        <v>0</v>
      </c>
      <c r="BM59" s="291">
        <f t="shared" si="15"/>
        <v>0</v>
      </c>
      <c r="DH59" s="118">
        <f t="shared" si="81"/>
        <v>3582.8294511884774</v>
      </c>
      <c r="DI59" s="119">
        <f t="shared" si="82"/>
        <v>0</v>
      </c>
      <c r="DJ59" s="119">
        <f t="shared" si="83"/>
        <v>0</v>
      </c>
      <c r="DK59" s="119">
        <f t="shared" si="84"/>
        <v>0</v>
      </c>
      <c r="DL59" s="119">
        <f t="shared" si="85"/>
        <v>0</v>
      </c>
      <c r="DM59" s="119">
        <f t="shared" si="86"/>
        <v>0</v>
      </c>
      <c r="DN59" s="119">
        <f t="shared" si="87"/>
        <v>0</v>
      </c>
      <c r="DO59" s="119">
        <f t="shared" si="88"/>
        <v>0</v>
      </c>
      <c r="DP59" s="119">
        <f t="shared" si="89"/>
        <v>0</v>
      </c>
      <c r="DQ59" s="119">
        <f t="shared" si="90"/>
        <v>0</v>
      </c>
      <c r="DR59" s="119">
        <f t="shared" si="91"/>
        <v>0</v>
      </c>
      <c r="DS59" s="119">
        <f t="shared" si="92"/>
        <v>0</v>
      </c>
      <c r="DT59" s="119">
        <f t="shared" si="93"/>
        <v>0</v>
      </c>
      <c r="DU59" s="119">
        <f t="shared" si="94"/>
        <v>0</v>
      </c>
      <c r="DV59" s="119">
        <f t="shared" si="95"/>
        <v>0</v>
      </c>
      <c r="DW59" s="119">
        <f t="shared" si="96"/>
        <v>0</v>
      </c>
      <c r="DX59" s="119">
        <f t="shared" si="97"/>
        <v>0</v>
      </c>
      <c r="DY59" s="119">
        <f t="shared" si="98"/>
        <v>0</v>
      </c>
      <c r="DZ59" s="119">
        <f t="shared" si="99"/>
        <v>0</v>
      </c>
      <c r="EA59" s="119">
        <f t="shared" si="100"/>
        <v>0</v>
      </c>
      <c r="EB59" s="119">
        <f t="shared" si="101"/>
        <v>0</v>
      </c>
      <c r="EC59" s="119">
        <f t="shared" si="102"/>
        <v>0</v>
      </c>
      <c r="ED59" s="119">
        <f t="shared" si="103"/>
        <v>0</v>
      </c>
      <c r="EE59" s="119">
        <f t="shared" si="104"/>
        <v>0</v>
      </c>
      <c r="EF59" s="119">
        <f t="shared" si="105"/>
        <v>0</v>
      </c>
      <c r="EG59" s="119">
        <f t="shared" si="106"/>
        <v>0</v>
      </c>
      <c r="EH59" s="119">
        <f t="shared" si="107"/>
        <v>0</v>
      </c>
      <c r="EI59" s="119">
        <f t="shared" si="108"/>
        <v>0</v>
      </c>
      <c r="EJ59" s="119">
        <f t="shared" si="109"/>
        <v>0</v>
      </c>
      <c r="EK59" s="119">
        <f t="shared" si="110"/>
        <v>0</v>
      </c>
      <c r="EL59" s="119">
        <f t="shared" si="111"/>
        <v>0</v>
      </c>
      <c r="EM59" s="119">
        <f t="shared" si="112"/>
        <v>0</v>
      </c>
      <c r="EN59" s="119">
        <f t="shared" si="113"/>
        <v>0</v>
      </c>
      <c r="EO59" s="119">
        <f t="shared" si="114"/>
        <v>0</v>
      </c>
      <c r="EP59" s="119">
        <f t="shared" si="115"/>
        <v>0</v>
      </c>
      <c r="EQ59" s="119">
        <f t="shared" si="116"/>
        <v>0</v>
      </c>
      <c r="ER59" s="119">
        <f t="shared" si="117"/>
        <v>0</v>
      </c>
      <c r="ES59" s="119">
        <f t="shared" si="118"/>
        <v>0</v>
      </c>
      <c r="ET59" s="119">
        <f t="shared" si="119"/>
        <v>0</v>
      </c>
      <c r="EU59" s="119">
        <f t="shared" si="120"/>
        <v>0</v>
      </c>
      <c r="EV59" s="120"/>
      <c r="EW59" s="161">
        <f t="shared" si="121"/>
        <v>0</v>
      </c>
      <c r="EX59" s="67"/>
      <c r="EY59" s="118">
        <f t="shared" si="122"/>
        <v>3582.8294511884774</v>
      </c>
      <c r="EZ59" s="119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19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19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19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19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19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19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19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19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19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19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19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19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19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19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19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19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19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19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19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19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19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19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19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19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19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19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19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19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19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19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19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19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19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19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19">
        <f t="shared" si="123"/>
        <v>0</v>
      </c>
      <c r="GJ59" s="119">
        <f t="shared" si="124"/>
        <v>0</v>
      </c>
      <c r="GK59" s="119">
        <f t="shared" si="125"/>
        <v>0</v>
      </c>
      <c r="GL59" s="119">
        <f t="shared" si="126"/>
        <v>0</v>
      </c>
      <c r="GM59" s="120"/>
      <c r="GN59" s="161">
        <f t="shared" ca="1" si="127"/>
        <v>0</v>
      </c>
    </row>
    <row r="60" spans="1:196">
      <c r="A60" s="174" t="s">
        <v>391</v>
      </c>
      <c r="B60" s="168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4"/>
      <c r="K60" s="64"/>
      <c r="L60" s="64"/>
      <c r="M60" s="64"/>
      <c r="N60" s="57"/>
      <c r="O60" s="186"/>
      <c r="P60" s="186"/>
      <c r="Q60" s="186"/>
      <c r="R60" s="186"/>
      <c r="S60" s="185"/>
      <c r="T60" s="186"/>
      <c r="U60" s="187"/>
      <c r="V60" s="186"/>
      <c r="W60" s="186"/>
      <c r="X60" s="186"/>
      <c r="Y60" s="186"/>
      <c r="Z60" s="186"/>
      <c r="AA60" s="186"/>
      <c r="AB60" s="186"/>
      <c r="AC60" s="186"/>
      <c r="AD60" s="186"/>
      <c r="AE60" s="185"/>
      <c r="AF60" s="186"/>
      <c r="AG60" s="187"/>
      <c r="AH60" s="193"/>
      <c r="AI60" s="193"/>
      <c r="AJ60" s="193"/>
      <c r="AK60" s="193"/>
      <c r="AL60" s="193"/>
      <c r="AM60" s="193"/>
      <c r="AN60" s="193"/>
      <c r="AO60" s="193"/>
      <c r="AP60" s="193"/>
      <c r="AQ60" s="61"/>
      <c r="AR60" s="61"/>
      <c r="AS60" s="61"/>
      <c r="AT60" s="61"/>
      <c r="AU60" s="61"/>
      <c r="AV60" s="170"/>
      <c r="AW60" s="171" t="s">
        <v>335</v>
      </c>
      <c r="AX60" s="113"/>
      <c r="AY60" s="135"/>
      <c r="AZ60" s="136"/>
      <c r="BA60" s="284">
        <f t="shared" si="10"/>
        <v>0</v>
      </c>
      <c r="BB60" s="285">
        <f t="shared" si="11"/>
        <v>0</v>
      </c>
      <c r="BC60" s="172" t="s">
        <v>389</v>
      </c>
      <c r="BD60" s="113"/>
      <c r="BE60" s="138"/>
      <c r="BF60" s="116"/>
      <c r="BG60" s="287">
        <f t="shared" si="12"/>
        <v>0</v>
      </c>
      <c r="BH60" s="289">
        <f t="shared" si="13"/>
        <v>0</v>
      </c>
      <c r="BI60" s="173" t="s">
        <v>390</v>
      </c>
      <c r="BJ60" s="113"/>
      <c r="BK60" s="116"/>
      <c r="BL60" s="290">
        <f t="shared" si="14"/>
        <v>0</v>
      </c>
      <c r="BM60" s="291">
        <f t="shared" si="15"/>
        <v>0</v>
      </c>
      <c r="DH60" s="118">
        <f t="shared" si="81"/>
        <v>3761.9709237479015</v>
      </c>
      <c r="DI60" s="119">
        <f t="shared" si="82"/>
        <v>0</v>
      </c>
      <c r="DJ60" s="119">
        <f t="shared" si="83"/>
        <v>0</v>
      </c>
      <c r="DK60" s="119">
        <f t="shared" si="84"/>
        <v>0</v>
      </c>
      <c r="DL60" s="119">
        <f t="shared" si="85"/>
        <v>0</v>
      </c>
      <c r="DM60" s="119">
        <f t="shared" si="86"/>
        <v>0</v>
      </c>
      <c r="DN60" s="119">
        <f t="shared" si="87"/>
        <v>0</v>
      </c>
      <c r="DO60" s="119">
        <f t="shared" si="88"/>
        <v>0</v>
      </c>
      <c r="DP60" s="119">
        <f t="shared" si="89"/>
        <v>0</v>
      </c>
      <c r="DQ60" s="119">
        <f t="shared" si="90"/>
        <v>0</v>
      </c>
      <c r="DR60" s="119">
        <f t="shared" si="91"/>
        <v>0</v>
      </c>
      <c r="DS60" s="119">
        <f t="shared" si="92"/>
        <v>0</v>
      </c>
      <c r="DT60" s="119">
        <f t="shared" si="93"/>
        <v>0</v>
      </c>
      <c r="DU60" s="119">
        <f t="shared" si="94"/>
        <v>0</v>
      </c>
      <c r="DV60" s="119">
        <f t="shared" si="95"/>
        <v>0</v>
      </c>
      <c r="DW60" s="119">
        <f t="shared" si="96"/>
        <v>0</v>
      </c>
      <c r="DX60" s="119">
        <f t="shared" si="97"/>
        <v>0</v>
      </c>
      <c r="DY60" s="119">
        <f t="shared" si="98"/>
        <v>0</v>
      </c>
      <c r="DZ60" s="119">
        <f t="shared" si="99"/>
        <v>0</v>
      </c>
      <c r="EA60" s="119">
        <f t="shared" si="100"/>
        <v>0</v>
      </c>
      <c r="EB60" s="119">
        <f t="shared" si="101"/>
        <v>0</v>
      </c>
      <c r="EC60" s="119">
        <f t="shared" si="102"/>
        <v>0</v>
      </c>
      <c r="ED60" s="119">
        <f t="shared" si="103"/>
        <v>0</v>
      </c>
      <c r="EE60" s="119">
        <f t="shared" si="104"/>
        <v>0</v>
      </c>
      <c r="EF60" s="119">
        <f t="shared" si="105"/>
        <v>0</v>
      </c>
      <c r="EG60" s="119">
        <f t="shared" si="106"/>
        <v>0</v>
      </c>
      <c r="EH60" s="119">
        <f t="shared" si="107"/>
        <v>0</v>
      </c>
      <c r="EI60" s="119">
        <f t="shared" si="108"/>
        <v>0</v>
      </c>
      <c r="EJ60" s="119">
        <f t="shared" si="109"/>
        <v>0</v>
      </c>
      <c r="EK60" s="119">
        <f t="shared" si="110"/>
        <v>0</v>
      </c>
      <c r="EL60" s="119">
        <f t="shared" si="111"/>
        <v>0</v>
      </c>
      <c r="EM60" s="119">
        <f t="shared" si="112"/>
        <v>0</v>
      </c>
      <c r="EN60" s="119">
        <f t="shared" si="113"/>
        <v>0</v>
      </c>
      <c r="EO60" s="119">
        <f t="shared" si="114"/>
        <v>0</v>
      </c>
      <c r="EP60" s="119">
        <f t="shared" si="115"/>
        <v>0</v>
      </c>
      <c r="EQ60" s="119">
        <f t="shared" si="116"/>
        <v>0</v>
      </c>
      <c r="ER60" s="119">
        <f t="shared" si="117"/>
        <v>0</v>
      </c>
      <c r="ES60" s="119">
        <f t="shared" si="118"/>
        <v>0</v>
      </c>
      <c r="ET60" s="119">
        <f t="shared" si="119"/>
        <v>0</v>
      </c>
      <c r="EU60" s="119">
        <f t="shared" si="120"/>
        <v>0</v>
      </c>
      <c r="EV60" s="120"/>
      <c r="EW60" s="161">
        <f t="shared" si="121"/>
        <v>0</v>
      </c>
      <c r="EX60" s="67"/>
      <c r="EY60" s="118">
        <f t="shared" si="122"/>
        <v>3761.9709237479015</v>
      </c>
      <c r="EZ60" s="119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19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19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19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19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19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19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19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19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19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19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19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19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19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19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19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19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19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19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19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19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19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19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19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19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19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19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19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19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19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19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19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19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19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19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19">
        <f t="shared" si="123"/>
        <v>0</v>
      </c>
      <c r="GJ60" s="119">
        <f t="shared" si="124"/>
        <v>0</v>
      </c>
      <c r="GK60" s="119">
        <f t="shared" si="125"/>
        <v>0</v>
      </c>
      <c r="GL60" s="119">
        <f t="shared" si="126"/>
        <v>0</v>
      </c>
      <c r="GM60" s="120"/>
      <c r="GN60" s="161">
        <f t="shared" ca="1" si="127"/>
        <v>0</v>
      </c>
    </row>
    <row r="61" spans="1:196">
      <c r="A61" s="176" t="s">
        <v>392</v>
      </c>
      <c r="B61" s="168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6" t="str">
        <f>IFERROR(D60/D61,"")</f>
        <v/>
      </c>
      <c r="K61" s="127" t="str">
        <f>IFERROR(G60/G61,"")</f>
        <v/>
      </c>
      <c r="L61" s="128" t="str">
        <f t="shared" si="128"/>
        <v/>
      </c>
      <c r="M61" s="129">
        <f>I61+I60</f>
        <v>0</v>
      </c>
      <c r="N61" s="57"/>
      <c r="O61" s="186"/>
      <c r="P61" s="186"/>
      <c r="Q61" s="186"/>
      <c r="R61" s="186"/>
      <c r="S61" s="185"/>
      <c r="T61" s="186"/>
      <c r="U61" s="187"/>
      <c r="V61" s="186"/>
      <c r="W61" s="186"/>
      <c r="X61" s="186"/>
      <c r="Y61" s="186"/>
      <c r="Z61" s="186"/>
      <c r="AA61" s="186"/>
      <c r="AB61" s="186"/>
      <c r="AC61" s="186"/>
      <c r="AD61" s="186"/>
      <c r="AE61" s="185"/>
      <c r="AF61" s="186"/>
      <c r="AG61" s="187"/>
      <c r="AH61" s="193"/>
      <c r="AI61" s="193"/>
      <c r="AJ61" s="193"/>
      <c r="AK61" s="193"/>
      <c r="AL61" s="193"/>
      <c r="AM61" s="193"/>
      <c r="AN61" s="193"/>
      <c r="AO61" s="193"/>
      <c r="AP61" s="193"/>
      <c r="AQ61" s="61"/>
      <c r="AR61" s="61"/>
      <c r="AS61" s="61"/>
      <c r="AT61" s="61"/>
      <c r="AU61" s="61"/>
      <c r="AV61" s="170"/>
      <c r="AW61" s="171" t="s">
        <v>335</v>
      </c>
      <c r="AX61" s="113"/>
      <c r="AY61" s="135"/>
      <c r="AZ61" s="136"/>
      <c r="BA61" s="284">
        <f t="shared" si="10"/>
        <v>0</v>
      </c>
      <c r="BB61" s="285">
        <f t="shared" si="11"/>
        <v>0</v>
      </c>
      <c r="BC61" s="172" t="s">
        <v>389</v>
      </c>
      <c r="BD61" s="113"/>
      <c r="BE61" s="138"/>
      <c r="BF61" s="116"/>
      <c r="BG61" s="287">
        <f t="shared" si="12"/>
        <v>0</v>
      </c>
      <c r="BH61" s="289">
        <f t="shared" si="13"/>
        <v>0</v>
      </c>
      <c r="BI61" s="173" t="s">
        <v>390</v>
      </c>
      <c r="BJ61" s="113"/>
      <c r="BK61" s="116"/>
      <c r="BL61" s="290">
        <f t="shared" si="14"/>
        <v>0</v>
      </c>
      <c r="BM61" s="291">
        <f t="shared" si="15"/>
        <v>0</v>
      </c>
      <c r="DH61" s="118">
        <f t="shared" si="81"/>
        <v>3950.0694699352966</v>
      </c>
      <c r="DI61" s="119">
        <f t="shared" si="82"/>
        <v>0</v>
      </c>
      <c r="DJ61" s="119">
        <f t="shared" si="83"/>
        <v>0</v>
      </c>
      <c r="DK61" s="119">
        <f t="shared" si="84"/>
        <v>0</v>
      </c>
      <c r="DL61" s="119">
        <f t="shared" si="85"/>
        <v>0</v>
      </c>
      <c r="DM61" s="119">
        <f t="shared" si="86"/>
        <v>0</v>
      </c>
      <c r="DN61" s="119">
        <f t="shared" si="87"/>
        <v>0</v>
      </c>
      <c r="DO61" s="119">
        <f t="shared" si="88"/>
        <v>0</v>
      </c>
      <c r="DP61" s="119">
        <f t="shared" si="89"/>
        <v>0</v>
      </c>
      <c r="DQ61" s="119">
        <f t="shared" si="90"/>
        <v>0</v>
      </c>
      <c r="DR61" s="119">
        <f t="shared" si="91"/>
        <v>0</v>
      </c>
      <c r="DS61" s="119">
        <f t="shared" si="92"/>
        <v>0</v>
      </c>
      <c r="DT61" s="119">
        <f t="shared" si="93"/>
        <v>0</v>
      </c>
      <c r="DU61" s="119">
        <f t="shared" si="94"/>
        <v>0</v>
      </c>
      <c r="DV61" s="119">
        <f t="shared" si="95"/>
        <v>0</v>
      </c>
      <c r="DW61" s="119">
        <f t="shared" si="96"/>
        <v>0</v>
      </c>
      <c r="DX61" s="119">
        <f t="shared" si="97"/>
        <v>0</v>
      </c>
      <c r="DY61" s="119">
        <f t="shared" si="98"/>
        <v>0</v>
      </c>
      <c r="DZ61" s="119">
        <f t="shared" si="99"/>
        <v>0</v>
      </c>
      <c r="EA61" s="119">
        <f t="shared" si="100"/>
        <v>0</v>
      </c>
      <c r="EB61" s="119">
        <f t="shared" si="101"/>
        <v>0</v>
      </c>
      <c r="EC61" s="119">
        <f t="shared" si="102"/>
        <v>0</v>
      </c>
      <c r="ED61" s="119">
        <f t="shared" si="103"/>
        <v>0</v>
      </c>
      <c r="EE61" s="119">
        <f t="shared" si="104"/>
        <v>0</v>
      </c>
      <c r="EF61" s="119">
        <f t="shared" si="105"/>
        <v>0</v>
      </c>
      <c r="EG61" s="119">
        <f t="shared" si="106"/>
        <v>0</v>
      </c>
      <c r="EH61" s="119">
        <f t="shared" si="107"/>
        <v>0</v>
      </c>
      <c r="EI61" s="119">
        <f t="shared" si="108"/>
        <v>0</v>
      </c>
      <c r="EJ61" s="119">
        <f t="shared" si="109"/>
        <v>0</v>
      </c>
      <c r="EK61" s="119">
        <f t="shared" si="110"/>
        <v>0</v>
      </c>
      <c r="EL61" s="119">
        <f t="shared" si="111"/>
        <v>0</v>
      </c>
      <c r="EM61" s="119">
        <f t="shared" si="112"/>
        <v>0</v>
      </c>
      <c r="EN61" s="119">
        <f t="shared" si="113"/>
        <v>0</v>
      </c>
      <c r="EO61" s="119">
        <f t="shared" si="114"/>
        <v>0</v>
      </c>
      <c r="EP61" s="119">
        <f t="shared" si="115"/>
        <v>0</v>
      </c>
      <c r="EQ61" s="119">
        <f t="shared" si="116"/>
        <v>0</v>
      </c>
      <c r="ER61" s="119">
        <f t="shared" si="117"/>
        <v>0</v>
      </c>
      <c r="ES61" s="119">
        <f t="shared" si="118"/>
        <v>0</v>
      </c>
      <c r="ET61" s="119">
        <f t="shared" si="119"/>
        <v>0</v>
      </c>
      <c r="EU61" s="119">
        <f t="shared" si="120"/>
        <v>0</v>
      </c>
      <c r="EV61" s="120"/>
      <c r="EW61" s="161">
        <f t="shared" si="121"/>
        <v>0</v>
      </c>
      <c r="EX61" s="67"/>
      <c r="EY61" s="118">
        <f t="shared" si="122"/>
        <v>3950.0694699352966</v>
      </c>
      <c r="EZ61" s="119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19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19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19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19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19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19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19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19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19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19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19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19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19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19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19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19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19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19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19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19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19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19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19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19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19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19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19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19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19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19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19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19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19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19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19">
        <f t="shared" si="123"/>
        <v>0</v>
      </c>
      <c r="GJ61" s="119">
        <f t="shared" si="124"/>
        <v>0</v>
      </c>
      <c r="GK61" s="119">
        <f t="shared" si="125"/>
        <v>0</v>
      </c>
      <c r="GL61" s="119">
        <f t="shared" si="126"/>
        <v>0</v>
      </c>
      <c r="GM61" s="120"/>
      <c r="GN61" s="161">
        <f t="shared" ca="1" si="127"/>
        <v>0</v>
      </c>
    </row>
    <row r="62" spans="1:196">
      <c r="A62" s="167" t="s">
        <v>388</v>
      </c>
      <c r="B62" s="168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4"/>
      <c r="K62" s="64"/>
      <c r="L62" s="64"/>
      <c r="M62" s="64"/>
      <c r="N62" s="57"/>
      <c r="O62" s="186"/>
      <c r="P62" s="186"/>
      <c r="Q62" s="186"/>
      <c r="R62" s="186"/>
      <c r="S62" s="185"/>
      <c r="T62" s="186"/>
      <c r="U62" s="187"/>
      <c r="V62" s="186"/>
      <c r="W62" s="186"/>
      <c r="X62" s="186"/>
      <c r="Y62" s="186"/>
      <c r="Z62" s="186"/>
      <c r="AA62" s="186"/>
      <c r="AB62" s="186"/>
      <c r="AC62" s="186"/>
      <c r="AD62" s="186"/>
      <c r="AE62" s="185"/>
      <c r="AF62" s="186"/>
      <c r="AG62" s="187"/>
      <c r="AH62" s="193"/>
      <c r="AI62" s="193"/>
      <c r="AJ62" s="193"/>
      <c r="AK62" s="193"/>
      <c r="AL62" s="193"/>
      <c r="AM62" s="193"/>
      <c r="AN62" s="193"/>
      <c r="AO62" s="193"/>
      <c r="AP62" s="193"/>
      <c r="AQ62" s="61"/>
      <c r="AR62" s="61"/>
      <c r="AS62" s="61"/>
      <c r="AT62" s="61"/>
      <c r="AU62" s="61"/>
      <c r="AV62" s="170"/>
      <c r="AW62" s="171" t="s">
        <v>335</v>
      </c>
      <c r="AX62" s="113"/>
      <c r="AY62" s="135"/>
      <c r="AZ62" s="136"/>
      <c r="BA62" s="284">
        <f t="shared" si="10"/>
        <v>0</v>
      </c>
      <c r="BB62" s="285">
        <f t="shared" si="11"/>
        <v>0</v>
      </c>
      <c r="BC62" s="172" t="s">
        <v>389</v>
      </c>
      <c r="BD62" s="113"/>
      <c r="BE62" s="138"/>
      <c r="BF62" s="116"/>
      <c r="BG62" s="287">
        <f t="shared" si="12"/>
        <v>0</v>
      </c>
      <c r="BH62" s="289">
        <f t="shared" si="13"/>
        <v>0</v>
      </c>
      <c r="BI62" s="173" t="s">
        <v>390</v>
      </c>
      <c r="BJ62" s="113"/>
      <c r="BK62" s="116"/>
      <c r="BL62" s="290">
        <f t="shared" si="14"/>
        <v>0</v>
      </c>
      <c r="BM62" s="291">
        <f t="shared" si="15"/>
        <v>0</v>
      </c>
      <c r="DH62" s="118">
        <f t="shared" si="81"/>
        <v>4147.5729434320619</v>
      </c>
      <c r="DI62" s="119">
        <f t="shared" si="82"/>
        <v>0</v>
      </c>
      <c r="DJ62" s="119">
        <f t="shared" si="83"/>
        <v>0</v>
      </c>
      <c r="DK62" s="119">
        <f t="shared" si="84"/>
        <v>0</v>
      </c>
      <c r="DL62" s="119">
        <f t="shared" si="85"/>
        <v>0</v>
      </c>
      <c r="DM62" s="119">
        <f t="shared" si="86"/>
        <v>0</v>
      </c>
      <c r="DN62" s="119">
        <f t="shared" si="87"/>
        <v>0</v>
      </c>
      <c r="DO62" s="119">
        <f t="shared" si="88"/>
        <v>0</v>
      </c>
      <c r="DP62" s="119">
        <f t="shared" si="89"/>
        <v>0</v>
      </c>
      <c r="DQ62" s="119">
        <f t="shared" si="90"/>
        <v>0</v>
      </c>
      <c r="DR62" s="119">
        <f t="shared" si="91"/>
        <v>0</v>
      </c>
      <c r="DS62" s="119">
        <f t="shared" si="92"/>
        <v>0</v>
      </c>
      <c r="DT62" s="119">
        <f t="shared" si="93"/>
        <v>0</v>
      </c>
      <c r="DU62" s="119">
        <f t="shared" si="94"/>
        <v>0</v>
      </c>
      <c r="DV62" s="119">
        <f t="shared" si="95"/>
        <v>0</v>
      </c>
      <c r="DW62" s="119">
        <f t="shared" si="96"/>
        <v>0</v>
      </c>
      <c r="DX62" s="119">
        <f t="shared" si="97"/>
        <v>0</v>
      </c>
      <c r="DY62" s="119">
        <f t="shared" si="98"/>
        <v>0</v>
      </c>
      <c r="DZ62" s="119">
        <f t="shared" si="99"/>
        <v>0</v>
      </c>
      <c r="EA62" s="119">
        <f t="shared" si="100"/>
        <v>0</v>
      </c>
      <c r="EB62" s="119">
        <f t="shared" si="101"/>
        <v>0</v>
      </c>
      <c r="EC62" s="119">
        <f t="shared" si="102"/>
        <v>0</v>
      </c>
      <c r="ED62" s="119">
        <f t="shared" si="103"/>
        <v>0</v>
      </c>
      <c r="EE62" s="119">
        <f t="shared" si="104"/>
        <v>0</v>
      </c>
      <c r="EF62" s="119">
        <f t="shared" si="105"/>
        <v>0</v>
      </c>
      <c r="EG62" s="119">
        <f t="shared" si="106"/>
        <v>0</v>
      </c>
      <c r="EH62" s="119">
        <f t="shared" si="107"/>
        <v>0</v>
      </c>
      <c r="EI62" s="119">
        <f t="shared" si="108"/>
        <v>0</v>
      </c>
      <c r="EJ62" s="119">
        <f t="shared" si="109"/>
        <v>0</v>
      </c>
      <c r="EK62" s="119">
        <f t="shared" si="110"/>
        <v>0</v>
      </c>
      <c r="EL62" s="119">
        <f t="shared" si="111"/>
        <v>0</v>
      </c>
      <c r="EM62" s="119">
        <f t="shared" si="112"/>
        <v>0</v>
      </c>
      <c r="EN62" s="119">
        <f t="shared" si="113"/>
        <v>0</v>
      </c>
      <c r="EO62" s="119">
        <f t="shared" si="114"/>
        <v>0</v>
      </c>
      <c r="EP62" s="119">
        <f t="shared" si="115"/>
        <v>0</v>
      </c>
      <c r="EQ62" s="119">
        <f t="shared" si="116"/>
        <v>0</v>
      </c>
      <c r="ER62" s="119">
        <f t="shared" si="117"/>
        <v>0</v>
      </c>
      <c r="ES62" s="119">
        <f t="shared" si="118"/>
        <v>0</v>
      </c>
      <c r="ET62" s="119">
        <f t="shared" si="119"/>
        <v>0</v>
      </c>
      <c r="EU62" s="119">
        <f t="shared" si="120"/>
        <v>0</v>
      </c>
      <c r="EV62" s="120"/>
      <c r="EW62" s="161">
        <f t="shared" si="121"/>
        <v>0</v>
      </c>
      <c r="EX62" s="67"/>
      <c r="EY62" s="118">
        <f t="shared" si="122"/>
        <v>4147.5729434320619</v>
      </c>
      <c r="EZ62" s="119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19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19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19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19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19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19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19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19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19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19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19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19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19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19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19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19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19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19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19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19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19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19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19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19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19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19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19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19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19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19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19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19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19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19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19">
        <f t="shared" si="123"/>
        <v>0</v>
      </c>
      <c r="GJ62" s="119">
        <f t="shared" si="124"/>
        <v>0</v>
      </c>
      <c r="GK62" s="119">
        <f t="shared" si="125"/>
        <v>0</v>
      </c>
      <c r="GL62" s="119">
        <f t="shared" si="126"/>
        <v>0</v>
      </c>
      <c r="GM62" s="120"/>
      <c r="GN62" s="161">
        <f t="shared" ca="1" si="127"/>
        <v>0</v>
      </c>
    </row>
    <row r="63" spans="1:196">
      <c r="A63" s="174" t="s">
        <v>391</v>
      </c>
      <c r="B63" s="168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6" t="str">
        <f>IFERROR(D62/D63,"")</f>
        <v/>
      </c>
      <c r="K63" s="127" t="str">
        <f>IFERROR(G62/G63,"")</f>
        <v/>
      </c>
      <c r="L63" s="128" t="str">
        <f t="shared" si="128"/>
        <v/>
      </c>
      <c r="M63" s="129">
        <f>I63+I62</f>
        <v>0</v>
      </c>
      <c r="N63" s="57"/>
      <c r="O63" s="186"/>
      <c r="P63" s="186"/>
      <c r="Q63" s="186"/>
      <c r="R63" s="186"/>
      <c r="S63" s="185"/>
      <c r="T63" s="186"/>
      <c r="U63" s="187"/>
      <c r="V63" s="186"/>
      <c r="W63" s="186"/>
      <c r="X63" s="186"/>
      <c r="Y63" s="186"/>
      <c r="Z63" s="186"/>
      <c r="AA63" s="186"/>
      <c r="AB63" s="186"/>
      <c r="AC63" s="186"/>
      <c r="AD63" s="186"/>
      <c r="AE63" s="185"/>
      <c r="AF63" s="186"/>
      <c r="AG63" s="187"/>
      <c r="AH63" s="193"/>
      <c r="AI63" s="193"/>
      <c r="AJ63" s="193"/>
      <c r="AK63" s="193"/>
      <c r="AL63" s="193"/>
      <c r="AM63" s="193"/>
      <c r="AN63" s="193"/>
      <c r="AO63" s="193"/>
      <c r="AP63" s="193"/>
      <c r="AQ63" s="61"/>
      <c r="AR63" s="61"/>
      <c r="AS63" s="61"/>
      <c r="AT63" s="61"/>
      <c r="AU63" s="61"/>
      <c r="AV63" s="170"/>
      <c r="AW63" s="171" t="s">
        <v>335</v>
      </c>
      <c r="AX63" s="113"/>
      <c r="AY63" s="135"/>
      <c r="AZ63" s="136"/>
      <c r="BA63" s="284">
        <f t="shared" si="10"/>
        <v>0</v>
      </c>
      <c r="BB63" s="285">
        <f t="shared" si="11"/>
        <v>0</v>
      </c>
      <c r="BC63" s="172" t="s">
        <v>389</v>
      </c>
      <c r="BD63" s="113"/>
      <c r="BE63" s="138"/>
      <c r="BF63" s="116"/>
      <c r="BG63" s="287">
        <f t="shared" si="12"/>
        <v>0</v>
      </c>
      <c r="BH63" s="289">
        <f t="shared" si="13"/>
        <v>0</v>
      </c>
      <c r="BI63" s="173" t="s">
        <v>390</v>
      </c>
      <c r="BJ63" s="113"/>
      <c r="BK63" s="116"/>
      <c r="BL63" s="290">
        <f t="shared" si="14"/>
        <v>0</v>
      </c>
      <c r="BM63" s="291">
        <f t="shared" si="15"/>
        <v>0</v>
      </c>
      <c r="DH63" s="118">
        <f t="shared" si="81"/>
        <v>4354.951590603665</v>
      </c>
      <c r="DI63" s="119">
        <f t="shared" si="82"/>
        <v>0</v>
      </c>
      <c r="DJ63" s="119">
        <f t="shared" si="83"/>
        <v>0</v>
      </c>
      <c r="DK63" s="119">
        <f t="shared" si="84"/>
        <v>0</v>
      </c>
      <c r="DL63" s="119">
        <f t="shared" si="85"/>
        <v>0</v>
      </c>
      <c r="DM63" s="119">
        <f t="shared" si="86"/>
        <v>0</v>
      </c>
      <c r="DN63" s="119">
        <f t="shared" si="87"/>
        <v>0</v>
      </c>
      <c r="DO63" s="119">
        <f t="shared" si="88"/>
        <v>0</v>
      </c>
      <c r="DP63" s="119">
        <f t="shared" si="89"/>
        <v>0</v>
      </c>
      <c r="DQ63" s="119">
        <f t="shared" si="90"/>
        <v>0</v>
      </c>
      <c r="DR63" s="119">
        <f t="shared" si="91"/>
        <v>0</v>
      </c>
      <c r="DS63" s="119">
        <f t="shared" si="92"/>
        <v>0</v>
      </c>
      <c r="DT63" s="119">
        <f t="shared" si="93"/>
        <v>0</v>
      </c>
      <c r="DU63" s="119">
        <f t="shared" si="94"/>
        <v>0</v>
      </c>
      <c r="DV63" s="119">
        <f t="shared" si="95"/>
        <v>0</v>
      </c>
      <c r="DW63" s="119">
        <f t="shared" si="96"/>
        <v>0</v>
      </c>
      <c r="DX63" s="119">
        <f t="shared" si="97"/>
        <v>0</v>
      </c>
      <c r="DY63" s="119">
        <f t="shared" si="98"/>
        <v>0</v>
      </c>
      <c r="DZ63" s="119">
        <f t="shared" si="99"/>
        <v>0</v>
      </c>
      <c r="EA63" s="119">
        <f t="shared" si="100"/>
        <v>0</v>
      </c>
      <c r="EB63" s="119">
        <f t="shared" si="101"/>
        <v>0</v>
      </c>
      <c r="EC63" s="119">
        <f t="shared" si="102"/>
        <v>0</v>
      </c>
      <c r="ED63" s="119">
        <f t="shared" si="103"/>
        <v>0</v>
      </c>
      <c r="EE63" s="119">
        <f t="shared" si="104"/>
        <v>0</v>
      </c>
      <c r="EF63" s="119">
        <f t="shared" si="105"/>
        <v>0</v>
      </c>
      <c r="EG63" s="119">
        <f t="shared" si="106"/>
        <v>0</v>
      </c>
      <c r="EH63" s="119">
        <f t="shared" si="107"/>
        <v>0</v>
      </c>
      <c r="EI63" s="119">
        <f t="shared" si="108"/>
        <v>0</v>
      </c>
      <c r="EJ63" s="119">
        <f t="shared" si="109"/>
        <v>0</v>
      </c>
      <c r="EK63" s="119">
        <f t="shared" si="110"/>
        <v>0</v>
      </c>
      <c r="EL63" s="119">
        <f t="shared" si="111"/>
        <v>0</v>
      </c>
      <c r="EM63" s="119">
        <f t="shared" si="112"/>
        <v>0</v>
      </c>
      <c r="EN63" s="119">
        <f t="shared" si="113"/>
        <v>0</v>
      </c>
      <c r="EO63" s="119">
        <f t="shared" si="114"/>
        <v>0</v>
      </c>
      <c r="EP63" s="119">
        <f t="shared" si="115"/>
        <v>0</v>
      </c>
      <c r="EQ63" s="119">
        <f t="shared" si="116"/>
        <v>0</v>
      </c>
      <c r="ER63" s="119">
        <f t="shared" si="117"/>
        <v>0</v>
      </c>
      <c r="ES63" s="119">
        <f t="shared" si="118"/>
        <v>0</v>
      </c>
      <c r="ET63" s="119">
        <f t="shared" si="119"/>
        <v>0</v>
      </c>
      <c r="EU63" s="119">
        <f t="shared" si="120"/>
        <v>0</v>
      </c>
      <c r="EV63" s="120"/>
      <c r="EW63" s="161">
        <f t="shared" si="121"/>
        <v>0</v>
      </c>
      <c r="EX63" s="67"/>
      <c r="EY63" s="118">
        <f t="shared" si="122"/>
        <v>4354.951590603665</v>
      </c>
      <c r="EZ63" s="119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19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19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19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19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19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19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19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19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19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19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19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19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19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19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19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19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19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19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19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19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19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19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19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19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19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19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19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19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19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19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19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19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19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19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19">
        <f t="shared" si="123"/>
        <v>0</v>
      </c>
      <c r="GJ63" s="119">
        <f t="shared" si="124"/>
        <v>0</v>
      </c>
      <c r="GK63" s="119">
        <f t="shared" si="125"/>
        <v>0</v>
      </c>
      <c r="GL63" s="119">
        <f t="shared" si="126"/>
        <v>0</v>
      </c>
      <c r="GM63" s="120"/>
      <c r="GN63" s="161">
        <f t="shared" ca="1" si="127"/>
        <v>0</v>
      </c>
    </row>
    <row r="64" spans="1:196">
      <c r="A64" s="176" t="s">
        <v>392</v>
      </c>
      <c r="B64" s="168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4"/>
      <c r="K64" s="64"/>
      <c r="L64" s="64"/>
      <c r="M64" s="64"/>
      <c r="N64" s="57"/>
      <c r="O64" s="186"/>
      <c r="P64" s="186"/>
      <c r="Q64" s="186"/>
      <c r="R64" s="186"/>
      <c r="S64" s="185"/>
      <c r="T64" s="186"/>
      <c r="U64" s="187"/>
      <c r="V64" s="186"/>
      <c r="W64" s="186"/>
      <c r="X64" s="186"/>
      <c r="Y64" s="186"/>
      <c r="Z64" s="186"/>
      <c r="AA64" s="186"/>
      <c r="AB64" s="186"/>
      <c r="AC64" s="186"/>
      <c r="AD64" s="186"/>
      <c r="AE64" s="185"/>
      <c r="AF64" s="186"/>
      <c r="AG64" s="187"/>
      <c r="AH64" s="193"/>
      <c r="AI64" s="193"/>
      <c r="AJ64" s="193"/>
      <c r="AK64" s="193"/>
      <c r="AL64" s="193"/>
      <c r="AM64" s="193"/>
      <c r="AN64" s="193"/>
      <c r="AO64" s="193"/>
      <c r="AP64" s="193"/>
      <c r="AQ64" s="61"/>
      <c r="AR64" s="61"/>
      <c r="AS64" s="61"/>
      <c r="AT64" s="61"/>
      <c r="AU64" s="61"/>
      <c r="AV64" s="170"/>
      <c r="AW64" s="171" t="s">
        <v>335</v>
      </c>
      <c r="AX64" s="113"/>
      <c r="AY64" s="135"/>
      <c r="AZ64" s="136"/>
      <c r="BA64" s="284">
        <f t="shared" si="10"/>
        <v>0</v>
      </c>
      <c r="BB64" s="285">
        <f t="shared" si="11"/>
        <v>0</v>
      </c>
      <c r="BC64" s="172" t="s">
        <v>389</v>
      </c>
      <c r="BD64" s="113"/>
      <c r="BE64" s="138"/>
      <c r="BF64" s="116"/>
      <c r="BG64" s="287">
        <f t="shared" si="12"/>
        <v>0</v>
      </c>
      <c r="BH64" s="289">
        <f t="shared" si="13"/>
        <v>0</v>
      </c>
      <c r="BI64" s="173" t="s">
        <v>390</v>
      </c>
      <c r="BJ64" s="113"/>
      <c r="BK64" s="116"/>
      <c r="BL64" s="290">
        <f t="shared" si="14"/>
        <v>0</v>
      </c>
      <c r="BM64" s="291">
        <f t="shared" si="15"/>
        <v>0</v>
      </c>
      <c r="DH64" s="118">
        <f t="shared" si="81"/>
        <v>4572.6991701338484</v>
      </c>
      <c r="DI64" s="119">
        <f t="shared" si="82"/>
        <v>0</v>
      </c>
      <c r="DJ64" s="119">
        <f t="shared" si="83"/>
        <v>0</v>
      </c>
      <c r="DK64" s="119">
        <f t="shared" si="84"/>
        <v>0</v>
      </c>
      <c r="DL64" s="119">
        <f t="shared" si="85"/>
        <v>0</v>
      </c>
      <c r="DM64" s="119">
        <f t="shared" si="86"/>
        <v>0</v>
      </c>
      <c r="DN64" s="119">
        <f t="shared" si="87"/>
        <v>0</v>
      </c>
      <c r="DO64" s="119">
        <f t="shared" si="88"/>
        <v>0</v>
      </c>
      <c r="DP64" s="119">
        <f t="shared" si="89"/>
        <v>0</v>
      </c>
      <c r="DQ64" s="119">
        <f t="shared" si="90"/>
        <v>0</v>
      </c>
      <c r="DR64" s="119">
        <f t="shared" si="91"/>
        <v>0</v>
      </c>
      <c r="DS64" s="119">
        <f t="shared" si="92"/>
        <v>0</v>
      </c>
      <c r="DT64" s="119">
        <f t="shared" si="93"/>
        <v>0</v>
      </c>
      <c r="DU64" s="119">
        <f t="shared" si="94"/>
        <v>0</v>
      </c>
      <c r="DV64" s="119">
        <f t="shared" si="95"/>
        <v>0</v>
      </c>
      <c r="DW64" s="119">
        <f t="shared" si="96"/>
        <v>0</v>
      </c>
      <c r="DX64" s="119">
        <f t="shared" si="97"/>
        <v>0</v>
      </c>
      <c r="DY64" s="119">
        <f t="shared" si="98"/>
        <v>0</v>
      </c>
      <c r="DZ64" s="119">
        <f t="shared" si="99"/>
        <v>0</v>
      </c>
      <c r="EA64" s="119">
        <f t="shared" si="100"/>
        <v>0</v>
      </c>
      <c r="EB64" s="119">
        <f t="shared" si="101"/>
        <v>0</v>
      </c>
      <c r="EC64" s="119">
        <f t="shared" si="102"/>
        <v>0</v>
      </c>
      <c r="ED64" s="119">
        <f t="shared" si="103"/>
        <v>0</v>
      </c>
      <c r="EE64" s="119">
        <f t="shared" si="104"/>
        <v>0</v>
      </c>
      <c r="EF64" s="119">
        <f t="shared" si="105"/>
        <v>0</v>
      </c>
      <c r="EG64" s="119">
        <f t="shared" si="106"/>
        <v>0</v>
      </c>
      <c r="EH64" s="119">
        <f t="shared" si="107"/>
        <v>0</v>
      </c>
      <c r="EI64" s="119">
        <f t="shared" si="108"/>
        <v>0</v>
      </c>
      <c r="EJ64" s="119">
        <f t="shared" si="109"/>
        <v>0</v>
      </c>
      <c r="EK64" s="119">
        <f t="shared" si="110"/>
        <v>0</v>
      </c>
      <c r="EL64" s="119">
        <f t="shared" si="111"/>
        <v>0</v>
      </c>
      <c r="EM64" s="119">
        <f t="shared" si="112"/>
        <v>0</v>
      </c>
      <c r="EN64" s="119">
        <f t="shared" si="113"/>
        <v>0</v>
      </c>
      <c r="EO64" s="119">
        <f t="shared" si="114"/>
        <v>0</v>
      </c>
      <c r="EP64" s="119">
        <f t="shared" si="115"/>
        <v>0</v>
      </c>
      <c r="EQ64" s="119">
        <f t="shared" si="116"/>
        <v>0</v>
      </c>
      <c r="ER64" s="119">
        <f t="shared" si="117"/>
        <v>0</v>
      </c>
      <c r="ES64" s="119">
        <f t="shared" si="118"/>
        <v>0</v>
      </c>
      <c r="ET64" s="119">
        <f t="shared" si="119"/>
        <v>0</v>
      </c>
      <c r="EU64" s="119">
        <f t="shared" si="120"/>
        <v>0</v>
      </c>
      <c r="EV64" s="120"/>
      <c r="EW64" s="161">
        <f t="shared" si="121"/>
        <v>0</v>
      </c>
      <c r="EX64" s="67"/>
      <c r="EY64" s="118">
        <f t="shared" si="122"/>
        <v>4572.6991701338484</v>
      </c>
      <c r="EZ64" s="119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19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19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19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19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19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19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19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19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19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19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19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19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19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19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19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19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19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19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19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19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19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19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19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19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19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19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19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19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19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19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19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19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19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19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19">
        <f t="shared" si="123"/>
        <v>0</v>
      </c>
      <c r="GJ64" s="119">
        <f t="shared" si="124"/>
        <v>0</v>
      </c>
      <c r="GK64" s="119">
        <f t="shared" si="125"/>
        <v>0</v>
      </c>
      <c r="GL64" s="119">
        <f t="shared" si="126"/>
        <v>0</v>
      </c>
      <c r="GM64" s="120"/>
      <c r="GN64" s="161">
        <f t="shared" ca="1" si="127"/>
        <v>0</v>
      </c>
    </row>
    <row r="65" spans="1:196">
      <c r="A65" s="167" t="s">
        <v>388</v>
      </c>
      <c r="B65" s="168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6" t="str">
        <f>IFERROR(D64/D65,"")</f>
        <v/>
      </c>
      <c r="K65" s="127" t="str">
        <f>IFERROR(G64/G65,"")</f>
        <v/>
      </c>
      <c r="L65" s="128" t="str">
        <f t="shared" si="128"/>
        <v/>
      </c>
      <c r="M65" s="129">
        <f>I65+I64</f>
        <v>0</v>
      </c>
      <c r="N65" s="57"/>
      <c r="O65" s="186"/>
      <c r="P65" s="186"/>
      <c r="Q65" s="186"/>
      <c r="R65" s="186"/>
      <c r="S65" s="185"/>
      <c r="T65" s="186"/>
      <c r="U65" s="187"/>
      <c r="V65" s="186"/>
      <c r="W65" s="186"/>
      <c r="X65" s="186"/>
      <c r="Y65" s="186"/>
      <c r="Z65" s="186"/>
      <c r="AA65" s="186"/>
      <c r="AB65" s="186"/>
      <c r="AC65" s="186"/>
      <c r="AD65" s="186"/>
      <c r="AE65" s="185"/>
      <c r="AF65" s="186"/>
      <c r="AG65" s="187"/>
      <c r="AH65" s="193"/>
      <c r="AI65" s="193"/>
      <c r="AJ65" s="193"/>
      <c r="AK65" s="193"/>
      <c r="AL65" s="193"/>
      <c r="AM65" s="193"/>
      <c r="AN65" s="193"/>
      <c r="AO65" s="193"/>
      <c r="AP65" s="193"/>
      <c r="AQ65" s="61"/>
      <c r="AR65" s="61"/>
      <c r="AS65" s="61"/>
      <c r="AT65" s="61"/>
      <c r="AU65" s="61"/>
      <c r="AV65" s="170"/>
      <c r="AW65" s="171" t="s">
        <v>335</v>
      </c>
      <c r="AX65" s="113"/>
      <c r="AY65" s="135"/>
      <c r="AZ65" s="136"/>
      <c r="BA65" s="284">
        <f t="shared" si="10"/>
        <v>0</v>
      </c>
      <c r="BB65" s="285">
        <f t="shared" si="11"/>
        <v>0</v>
      </c>
      <c r="BC65" s="172" t="s">
        <v>389</v>
      </c>
      <c r="BD65" s="113"/>
      <c r="BE65" s="138"/>
      <c r="BF65" s="116"/>
      <c r="BG65" s="287">
        <f t="shared" si="12"/>
        <v>0</v>
      </c>
      <c r="BH65" s="289">
        <f t="shared" si="13"/>
        <v>0</v>
      </c>
      <c r="BI65" s="173" t="s">
        <v>390</v>
      </c>
      <c r="BJ65" s="113"/>
      <c r="BK65" s="116"/>
      <c r="BL65" s="290">
        <f t="shared" si="14"/>
        <v>0</v>
      </c>
      <c r="BM65" s="291">
        <f t="shared" si="15"/>
        <v>0</v>
      </c>
      <c r="DH65" s="118">
        <f t="shared" si="81"/>
        <v>4801.3341286405412</v>
      </c>
      <c r="DI65" s="119">
        <f t="shared" si="82"/>
        <v>0</v>
      </c>
      <c r="DJ65" s="119">
        <f t="shared" si="83"/>
        <v>0</v>
      </c>
      <c r="DK65" s="119">
        <f t="shared" si="84"/>
        <v>0</v>
      </c>
      <c r="DL65" s="119">
        <f t="shared" si="85"/>
        <v>0</v>
      </c>
      <c r="DM65" s="119">
        <f t="shared" si="86"/>
        <v>0</v>
      </c>
      <c r="DN65" s="119">
        <f t="shared" si="87"/>
        <v>0</v>
      </c>
      <c r="DO65" s="119">
        <f t="shared" si="88"/>
        <v>0</v>
      </c>
      <c r="DP65" s="119">
        <f t="shared" si="89"/>
        <v>0</v>
      </c>
      <c r="DQ65" s="119">
        <f t="shared" si="90"/>
        <v>0</v>
      </c>
      <c r="DR65" s="119">
        <f t="shared" si="91"/>
        <v>0</v>
      </c>
      <c r="DS65" s="119">
        <f t="shared" si="92"/>
        <v>0</v>
      </c>
      <c r="DT65" s="119">
        <f t="shared" si="93"/>
        <v>0</v>
      </c>
      <c r="DU65" s="119">
        <f t="shared" si="94"/>
        <v>0</v>
      </c>
      <c r="DV65" s="119">
        <f t="shared" si="95"/>
        <v>0</v>
      </c>
      <c r="DW65" s="119">
        <f t="shared" si="96"/>
        <v>0</v>
      </c>
      <c r="DX65" s="119">
        <f t="shared" si="97"/>
        <v>0</v>
      </c>
      <c r="DY65" s="119">
        <f t="shared" si="98"/>
        <v>0</v>
      </c>
      <c r="DZ65" s="119">
        <f t="shared" si="99"/>
        <v>0</v>
      </c>
      <c r="EA65" s="119">
        <f t="shared" si="100"/>
        <v>0</v>
      </c>
      <c r="EB65" s="119">
        <f t="shared" si="101"/>
        <v>0</v>
      </c>
      <c r="EC65" s="119">
        <f t="shared" si="102"/>
        <v>0</v>
      </c>
      <c r="ED65" s="119">
        <f t="shared" si="103"/>
        <v>0</v>
      </c>
      <c r="EE65" s="119">
        <f t="shared" si="104"/>
        <v>0</v>
      </c>
      <c r="EF65" s="119">
        <f t="shared" si="105"/>
        <v>0</v>
      </c>
      <c r="EG65" s="119">
        <f t="shared" si="106"/>
        <v>0</v>
      </c>
      <c r="EH65" s="119">
        <f t="shared" si="107"/>
        <v>0</v>
      </c>
      <c r="EI65" s="119">
        <f t="shared" si="108"/>
        <v>0</v>
      </c>
      <c r="EJ65" s="119">
        <f t="shared" si="109"/>
        <v>0</v>
      </c>
      <c r="EK65" s="119">
        <f t="shared" si="110"/>
        <v>0</v>
      </c>
      <c r="EL65" s="119">
        <f t="shared" si="111"/>
        <v>0</v>
      </c>
      <c r="EM65" s="119">
        <f t="shared" si="112"/>
        <v>0</v>
      </c>
      <c r="EN65" s="119">
        <f t="shared" si="113"/>
        <v>0</v>
      </c>
      <c r="EO65" s="119">
        <f t="shared" si="114"/>
        <v>0</v>
      </c>
      <c r="EP65" s="119">
        <f t="shared" si="115"/>
        <v>0</v>
      </c>
      <c r="EQ65" s="119">
        <f t="shared" si="116"/>
        <v>0</v>
      </c>
      <c r="ER65" s="119">
        <f t="shared" si="117"/>
        <v>0</v>
      </c>
      <c r="ES65" s="119">
        <f t="shared" si="118"/>
        <v>0</v>
      </c>
      <c r="ET65" s="119">
        <f t="shared" si="119"/>
        <v>0</v>
      </c>
      <c r="EU65" s="119">
        <f t="shared" si="120"/>
        <v>0</v>
      </c>
      <c r="EV65" s="120"/>
      <c r="EW65" s="161">
        <f t="shared" si="121"/>
        <v>0</v>
      </c>
      <c r="EX65" s="67"/>
      <c r="EY65" s="118">
        <f t="shared" si="122"/>
        <v>4801.3341286405412</v>
      </c>
      <c r="EZ65" s="119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19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19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19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19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19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19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19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19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19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19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19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19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19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19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19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19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19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19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19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19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19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19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19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19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19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19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19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19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19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19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19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19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19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19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19">
        <f t="shared" si="123"/>
        <v>0</v>
      </c>
      <c r="GJ65" s="119">
        <f t="shared" si="124"/>
        <v>0</v>
      </c>
      <c r="GK65" s="119">
        <f t="shared" si="125"/>
        <v>0</v>
      </c>
      <c r="GL65" s="119">
        <f t="shared" si="126"/>
        <v>0</v>
      </c>
      <c r="GM65" s="120"/>
      <c r="GN65" s="161">
        <f t="shared" ca="1" si="127"/>
        <v>0</v>
      </c>
    </row>
    <row r="66" spans="1:196">
      <c r="A66" s="174" t="s">
        <v>391</v>
      </c>
      <c r="B66" s="168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4"/>
      <c r="K66" s="64"/>
      <c r="L66" s="64"/>
      <c r="M66" s="64"/>
      <c r="N66" s="57"/>
      <c r="O66" s="186"/>
      <c r="P66" s="186"/>
      <c r="Q66" s="186"/>
      <c r="R66" s="186"/>
      <c r="S66" s="185"/>
      <c r="T66" s="186"/>
      <c r="U66" s="187"/>
      <c r="V66" s="186"/>
      <c r="W66" s="186"/>
      <c r="X66" s="186"/>
      <c r="Y66" s="186"/>
      <c r="Z66" s="186"/>
      <c r="AA66" s="186"/>
      <c r="AB66" s="186"/>
      <c r="AC66" s="186"/>
      <c r="AD66" s="186"/>
      <c r="AE66" s="185"/>
      <c r="AF66" s="186"/>
      <c r="AG66" s="187"/>
      <c r="AH66" s="193"/>
      <c r="AI66" s="193"/>
      <c r="AJ66" s="193"/>
      <c r="AK66" s="193"/>
      <c r="AL66" s="193"/>
      <c r="AM66" s="193"/>
      <c r="AN66" s="193"/>
      <c r="AO66" s="193"/>
      <c r="AP66" s="193"/>
      <c r="AQ66" s="61"/>
      <c r="AR66" s="61"/>
      <c r="AS66" s="61"/>
      <c r="AT66" s="61"/>
      <c r="AU66" s="61"/>
      <c r="AV66" s="170"/>
      <c r="AW66" s="171" t="s">
        <v>335</v>
      </c>
      <c r="AX66" s="113"/>
      <c r="AY66" s="135"/>
      <c r="AZ66" s="136"/>
      <c r="BA66" s="284">
        <f t="shared" si="10"/>
        <v>0</v>
      </c>
      <c r="BB66" s="285">
        <f t="shared" si="11"/>
        <v>0</v>
      </c>
      <c r="BC66" s="172" t="s">
        <v>389</v>
      </c>
      <c r="BD66" s="113"/>
      <c r="BE66" s="138"/>
      <c r="BF66" s="116"/>
      <c r="BG66" s="287">
        <f t="shared" si="12"/>
        <v>0</v>
      </c>
      <c r="BH66" s="289">
        <f t="shared" si="13"/>
        <v>0</v>
      </c>
      <c r="BI66" s="173" t="s">
        <v>390</v>
      </c>
      <c r="BJ66" s="113"/>
      <c r="BK66" s="116"/>
      <c r="BL66" s="290">
        <f t="shared" si="14"/>
        <v>0</v>
      </c>
      <c r="BM66" s="291">
        <f t="shared" si="15"/>
        <v>0</v>
      </c>
      <c r="DH66" s="118">
        <f t="shared" si="81"/>
        <v>5041.400835072568</v>
      </c>
      <c r="DI66" s="119">
        <f t="shared" si="82"/>
        <v>0</v>
      </c>
      <c r="DJ66" s="119">
        <f t="shared" si="83"/>
        <v>0</v>
      </c>
      <c r="DK66" s="119">
        <f t="shared" si="84"/>
        <v>0</v>
      </c>
      <c r="DL66" s="119">
        <f t="shared" si="85"/>
        <v>0</v>
      </c>
      <c r="DM66" s="119">
        <f t="shared" si="86"/>
        <v>0</v>
      </c>
      <c r="DN66" s="119">
        <f t="shared" si="87"/>
        <v>0</v>
      </c>
      <c r="DO66" s="119">
        <f t="shared" si="88"/>
        <v>0</v>
      </c>
      <c r="DP66" s="119">
        <f t="shared" si="89"/>
        <v>0</v>
      </c>
      <c r="DQ66" s="119">
        <f t="shared" si="90"/>
        <v>0</v>
      </c>
      <c r="DR66" s="119">
        <f t="shared" si="91"/>
        <v>0</v>
      </c>
      <c r="DS66" s="119">
        <f t="shared" si="92"/>
        <v>0</v>
      </c>
      <c r="DT66" s="119">
        <f t="shared" si="93"/>
        <v>0</v>
      </c>
      <c r="DU66" s="119">
        <f t="shared" si="94"/>
        <v>0</v>
      </c>
      <c r="DV66" s="119">
        <f t="shared" si="95"/>
        <v>0</v>
      </c>
      <c r="DW66" s="119">
        <f t="shared" si="96"/>
        <v>0</v>
      </c>
      <c r="DX66" s="119">
        <f t="shared" si="97"/>
        <v>0</v>
      </c>
      <c r="DY66" s="119">
        <f t="shared" si="98"/>
        <v>0</v>
      </c>
      <c r="DZ66" s="119">
        <f t="shared" si="99"/>
        <v>0</v>
      </c>
      <c r="EA66" s="119">
        <f t="shared" si="100"/>
        <v>0</v>
      </c>
      <c r="EB66" s="119">
        <f t="shared" si="101"/>
        <v>0</v>
      </c>
      <c r="EC66" s="119">
        <f t="shared" si="102"/>
        <v>0</v>
      </c>
      <c r="ED66" s="119">
        <f t="shared" si="103"/>
        <v>0</v>
      </c>
      <c r="EE66" s="119">
        <f t="shared" si="104"/>
        <v>0</v>
      </c>
      <c r="EF66" s="119">
        <f t="shared" si="105"/>
        <v>0</v>
      </c>
      <c r="EG66" s="119">
        <f t="shared" si="106"/>
        <v>0</v>
      </c>
      <c r="EH66" s="119">
        <f t="shared" si="107"/>
        <v>0</v>
      </c>
      <c r="EI66" s="119">
        <f t="shared" si="108"/>
        <v>0</v>
      </c>
      <c r="EJ66" s="119">
        <f t="shared" si="109"/>
        <v>0</v>
      </c>
      <c r="EK66" s="119">
        <f t="shared" si="110"/>
        <v>0</v>
      </c>
      <c r="EL66" s="119">
        <f t="shared" si="111"/>
        <v>0</v>
      </c>
      <c r="EM66" s="119">
        <f t="shared" si="112"/>
        <v>0</v>
      </c>
      <c r="EN66" s="119">
        <f t="shared" si="113"/>
        <v>0</v>
      </c>
      <c r="EO66" s="119">
        <f t="shared" si="114"/>
        <v>0</v>
      </c>
      <c r="EP66" s="119">
        <f t="shared" si="115"/>
        <v>0</v>
      </c>
      <c r="EQ66" s="119">
        <f t="shared" si="116"/>
        <v>0</v>
      </c>
      <c r="ER66" s="119">
        <f t="shared" si="117"/>
        <v>0</v>
      </c>
      <c r="ES66" s="119">
        <f t="shared" si="118"/>
        <v>0</v>
      </c>
      <c r="ET66" s="119">
        <f t="shared" si="119"/>
        <v>0</v>
      </c>
      <c r="EU66" s="119">
        <f t="shared" si="120"/>
        <v>0</v>
      </c>
      <c r="EV66" s="120"/>
      <c r="EW66" s="161">
        <f t="shared" si="121"/>
        <v>0</v>
      </c>
      <c r="EX66" s="67"/>
      <c r="EY66" s="118">
        <f t="shared" si="122"/>
        <v>5041.400835072568</v>
      </c>
      <c r="EZ66" s="119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19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19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19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19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19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19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19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19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19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19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19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19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19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19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19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19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19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19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19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19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19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19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19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19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19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19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19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19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19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19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19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19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19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19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19">
        <f t="shared" si="123"/>
        <v>0</v>
      </c>
      <c r="GJ66" s="119">
        <f t="shared" si="124"/>
        <v>0</v>
      </c>
      <c r="GK66" s="119">
        <f t="shared" si="125"/>
        <v>0</v>
      </c>
      <c r="GL66" s="119">
        <f t="shared" si="126"/>
        <v>0</v>
      </c>
      <c r="GM66" s="120"/>
      <c r="GN66" s="161">
        <f t="shared" ca="1" si="127"/>
        <v>0</v>
      </c>
    </row>
    <row r="67" spans="1:196">
      <c r="A67" s="176" t="s">
        <v>392</v>
      </c>
      <c r="B67" s="168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6" t="str">
        <f>IFERROR(D66/D67,"")</f>
        <v/>
      </c>
      <c r="K67" s="127" t="str">
        <f>IFERROR(G66/G67,"")</f>
        <v/>
      </c>
      <c r="L67" s="128" t="str">
        <f t="shared" si="128"/>
        <v/>
      </c>
      <c r="M67" s="129">
        <f>I67+I66</f>
        <v>0</v>
      </c>
      <c r="N67" s="57"/>
      <c r="O67" s="186"/>
      <c r="P67" s="186"/>
      <c r="Q67" s="186"/>
      <c r="R67" s="186"/>
      <c r="S67" s="185"/>
      <c r="T67" s="186"/>
      <c r="U67" s="187"/>
      <c r="V67" s="186"/>
      <c r="W67" s="186"/>
      <c r="X67" s="186"/>
      <c r="Y67" s="186"/>
      <c r="Z67" s="186"/>
      <c r="AA67" s="186"/>
      <c r="AB67" s="186"/>
      <c r="AC67" s="186"/>
      <c r="AD67" s="186"/>
      <c r="AE67" s="185"/>
      <c r="AF67" s="186"/>
      <c r="AG67" s="187"/>
      <c r="AH67" s="193"/>
      <c r="AI67" s="193"/>
      <c r="AJ67" s="193"/>
      <c r="AK67" s="193"/>
      <c r="AL67" s="193"/>
      <c r="AM67" s="193"/>
      <c r="AN67" s="193"/>
      <c r="AO67" s="193"/>
      <c r="AP67" s="193"/>
      <c r="AQ67" s="61"/>
      <c r="AR67" s="61"/>
      <c r="AS67" s="61"/>
      <c r="AT67" s="61"/>
      <c r="AU67" s="61"/>
      <c r="AV67" s="170"/>
      <c r="AW67" s="171" t="s">
        <v>335</v>
      </c>
      <c r="AX67" s="113"/>
      <c r="AY67" s="135"/>
      <c r="AZ67" s="136"/>
      <c r="BA67" s="284">
        <f t="shared" si="10"/>
        <v>0</v>
      </c>
      <c r="BB67" s="285">
        <f t="shared" si="11"/>
        <v>0</v>
      </c>
      <c r="BC67" s="172" t="s">
        <v>389</v>
      </c>
      <c r="BD67" s="113"/>
      <c r="BE67" s="138"/>
      <c r="BF67" s="116"/>
      <c r="BG67" s="287">
        <f t="shared" si="12"/>
        <v>0</v>
      </c>
      <c r="BH67" s="289">
        <f t="shared" si="13"/>
        <v>0</v>
      </c>
      <c r="BI67" s="173" t="s">
        <v>390</v>
      </c>
      <c r="BJ67" s="113"/>
      <c r="BK67" s="116"/>
      <c r="BL67" s="290">
        <f t="shared" si="14"/>
        <v>0</v>
      </c>
      <c r="BM67" s="291">
        <f t="shared" si="15"/>
        <v>0</v>
      </c>
      <c r="DH67" s="194">
        <f t="shared" si="81"/>
        <v>5293.4708768261962</v>
      </c>
      <c r="DI67" s="195">
        <f t="shared" si="82"/>
        <v>0</v>
      </c>
      <c r="DJ67" s="195">
        <f t="shared" si="83"/>
        <v>0</v>
      </c>
      <c r="DK67" s="195">
        <f t="shared" si="84"/>
        <v>0</v>
      </c>
      <c r="DL67" s="195">
        <f t="shared" si="85"/>
        <v>0</v>
      </c>
      <c r="DM67" s="195">
        <f t="shared" si="86"/>
        <v>0</v>
      </c>
      <c r="DN67" s="195">
        <f t="shared" si="87"/>
        <v>0</v>
      </c>
      <c r="DO67" s="195">
        <f t="shared" si="88"/>
        <v>0</v>
      </c>
      <c r="DP67" s="195">
        <f t="shared" si="89"/>
        <v>0</v>
      </c>
      <c r="DQ67" s="195">
        <f t="shared" si="90"/>
        <v>0</v>
      </c>
      <c r="DR67" s="195">
        <f t="shared" si="91"/>
        <v>0</v>
      </c>
      <c r="DS67" s="195">
        <f t="shared" si="92"/>
        <v>0</v>
      </c>
      <c r="DT67" s="195">
        <f t="shared" si="93"/>
        <v>0</v>
      </c>
      <c r="DU67" s="195">
        <f t="shared" si="94"/>
        <v>0</v>
      </c>
      <c r="DV67" s="195">
        <f t="shared" si="95"/>
        <v>0</v>
      </c>
      <c r="DW67" s="195">
        <f t="shared" si="96"/>
        <v>0</v>
      </c>
      <c r="DX67" s="195">
        <f t="shared" si="97"/>
        <v>0</v>
      </c>
      <c r="DY67" s="195">
        <f t="shared" si="98"/>
        <v>0</v>
      </c>
      <c r="DZ67" s="195">
        <f t="shared" si="99"/>
        <v>0</v>
      </c>
      <c r="EA67" s="195">
        <f t="shared" si="100"/>
        <v>0</v>
      </c>
      <c r="EB67" s="195">
        <f t="shared" si="101"/>
        <v>0</v>
      </c>
      <c r="EC67" s="195">
        <f t="shared" si="102"/>
        <v>0</v>
      </c>
      <c r="ED67" s="195">
        <f t="shared" si="103"/>
        <v>0</v>
      </c>
      <c r="EE67" s="195">
        <f t="shared" si="104"/>
        <v>0</v>
      </c>
      <c r="EF67" s="195">
        <f t="shared" si="105"/>
        <v>0</v>
      </c>
      <c r="EG67" s="195">
        <f t="shared" si="106"/>
        <v>0</v>
      </c>
      <c r="EH67" s="195">
        <f t="shared" si="107"/>
        <v>0</v>
      </c>
      <c r="EI67" s="195">
        <f t="shared" si="108"/>
        <v>0</v>
      </c>
      <c r="EJ67" s="195">
        <f t="shared" si="109"/>
        <v>0</v>
      </c>
      <c r="EK67" s="195">
        <f t="shared" si="110"/>
        <v>0</v>
      </c>
      <c r="EL67" s="195">
        <f t="shared" si="111"/>
        <v>0</v>
      </c>
      <c r="EM67" s="195">
        <f t="shared" si="112"/>
        <v>0</v>
      </c>
      <c r="EN67" s="195">
        <f t="shared" si="113"/>
        <v>0</v>
      </c>
      <c r="EO67" s="195">
        <f t="shared" si="114"/>
        <v>0</v>
      </c>
      <c r="EP67" s="195">
        <f t="shared" si="115"/>
        <v>0</v>
      </c>
      <c r="EQ67" s="195">
        <f t="shared" si="116"/>
        <v>0</v>
      </c>
      <c r="ER67" s="195">
        <f t="shared" si="117"/>
        <v>0</v>
      </c>
      <c r="ES67" s="195">
        <f t="shared" si="118"/>
        <v>0</v>
      </c>
      <c r="ET67" s="195">
        <f t="shared" si="119"/>
        <v>0</v>
      </c>
      <c r="EU67" s="195">
        <f t="shared" si="120"/>
        <v>0</v>
      </c>
      <c r="EV67" s="196"/>
      <c r="EW67" s="197">
        <f t="shared" si="121"/>
        <v>0</v>
      </c>
      <c r="EX67" s="67"/>
      <c r="EY67" s="194">
        <f t="shared" si="122"/>
        <v>5293.4708768261962</v>
      </c>
      <c r="EZ67" s="195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5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5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5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5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5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5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5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5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5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5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5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5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5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5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5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5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5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5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5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5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5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5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5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5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5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5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5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5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5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5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5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5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5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5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5">
        <f t="shared" si="123"/>
        <v>0</v>
      </c>
      <c r="GJ67" s="195">
        <f t="shared" si="124"/>
        <v>0</v>
      </c>
      <c r="GK67" s="195">
        <f t="shared" si="125"/>
        <v>0</v>
      </c>
      <c r="GL67" s="195">
        <f t="shared" si="126"/>
        <v>0</v>
      </c>
      <c r="GM67" s="196"/>
      <c r="GN67" s="197">
        <f t="shared" ca="1" si="127"/>
        <v>0</v>
      </c>
    </row>
    <row r="68" spans="1:196">
      <c r="A68" s="167" t="s">
        <v>388</v>
      </c>
      <c r="B68" s="168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4"/>
      <c r="K68" s="64"/>
      <c r="L68" s="64"/>
      <c r="M68" s="64"/>
      <c r="N68" s="57"/>
      <c r="O68" s="186"/>
      <c r="P68" s="186"/>
      <c r="Q68" s="186"/>
      <c r="R68" s="186"/>
      <c r="S68" s="185"/>
      <c r="T68" s="186"/>
      <c r="U68" s="187"/>
      <c r="V68" s="186"/>
      <c r="W68" s="186"/>
      <c r="X68" s="186"/>
      <c r="Y68" s="186"/>
      <c r="Z68" s="186"/>
      <c r="AA68" s="186"/>
      <c r="AB68" s="186"/>
      <c r="AC68" s="186"/>
      <c r="AD68" s="186"/>
      <c r="AE68" s="185"/>
      <c r="AF68" s="186"/>
      <c r="AG68" s="187"/>
      <c r="AH68" s="193"/>
      <c r="AI68" s="193"/>
      <c r="AJ68" s="193"/>
      <c r="AK68" s="193"/>
      <c r="AL68" s="193"/>
      <c r="AM68" s="193"/>
      <c r="AN68" s="193"/>
      <c r="AO68" s="193"/>
      <c r="AP68" s="193"/>
      <c r="AQ68" s="61"/>
      <c r="AR68" s="61"/>
      <c r="AS68" s="61"/>
      <c r="AT68" s="61"/>
      <c r="AU68" s="61"/>
      <c r="AV68" s="170"/>
      <c r="AW68" s="171" t="s">
        <v>335</v>
      </c>
      <c r="AX68" s="113"/>
      <c r="AY68" s="135"/>
      <c r="AZ68" s="136"/>
      <c r="BA68" s="284">
        <f t="shared" si="10"/>
        <v>0</v>
      </c>
      <c r="BB68" s="285">
        <f t="shared" si="11"/>
        <v>0</v>
      </c>
      <c r="BC68" s="172" t="s">
        <v>389</v>
      </c>
      <c r="BD68" s="113"/>
      <c r="BE68" s="138"/>
      <c r="BF68" s="116"/>
      <c r="BG68" s="287">
        <f t="shared" si="12"/>
        <v>0</v>
      </c>
      <c r="BH68" s="289">
        <f t="shared" si="13"/>
        <v>0</v>
      </c>
      <c r="BI68" s="173" t="s">
        <v>390</v>
      </c>
      <c r="BJ68" s="113"/>
      <c r="BK68" s="116"/>
      <c r="BL68" s="290">
        <f t="shared" si="14"/>
        <v>0</v>
      </c>
      <c r="BM68" s="291">
        <f t="shared" si="15"/>
        <v>0</v>
      </c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  <c r="DY68" s="198"/>
      <c r="DZ68" s="198"/>
      <c r="EA68" s="198"/>
      <c r="EB68" s="198"/>
      <c r="EC68" s="198"/>
      <c r="ED68" s="198"/>
      <c r="EE68" s="198"/>
      <c r="EF68" s="198"/>
      <c r="EG68" s="198"/>
      <c r="EH68" s="198"/>
      <c r="EI68" s="198"/>
      <c r="EJ68" s="198"/>
      <c r="EK68" s="198"/>
      <c r="EL68" s="198"/>
      <c r="EM68" s="198"/>
      <c r="EN68" s="198"/>
      <c r="EO68" s="198"/>
      <c r="EP68" s="198"/>
      <c r="EQ68" s="198"/>
      <c r="ER68" s="198"/>
      <c r="ES68" s="198"/>
      <c r="ET68" s="198"/>
      <c r="EU68" s="198"/>
      <c r="EV68" s="198"/>
      <c r="EW68" s="198"/>
      <c r="EX68" s="67"/>
      <c r="EY68" s="198"/>
      <c r="EZ68" s="198"/>
      <c r="FA68" s="198"/>
      <c r="FB68" s="198"/>
      <c r="FC68" s="198"/>
      <c r="FD68" s="198"/>
      <c r="FE68" s="198"/>
      <c r="FF68" s="198"/>
      <c r="FG68" s="198"/>
      <c r="FH68" s="198"/>
      <c r="FI68" s="198"/>
      <c r="FJ68" s="198"/>
      <c r="FK68" s="198"/>
      <c r="FL68" s="198"/>
      <c r="FM68" s="198"/>
      <c r="FN68" s="198"/>
      <c r="FO68" s="198"/>
      <c r="FP68" s="198"/>
      <c r="FQ68" s="198"/>
      <c r="FR68" s="198"/>
      <c r="FS68" s="198"/>
      <c r="FT68" s="198"/>
      <c r="FU68" s="198"/>
      <c r="FV68" s="198"/>
      <c r="FW68" s="198"/>
      <c r="FX68" s="198"/>
      <c r="FY68" s="198"/>
      <c r="FZ68" s="198"/>
      <c r="GA68" s="198"/>
      <c r="GB68" s="198"/>
      <c r="GC68" s="198"/>
      <c r="GD68" s="198"/>
      <c r="GE68" s="198"/>
      <c r="GF68" s="198"/>
      <c r="GG68" s="198"/>
      <c r="GH68" s="198"/>
      <c r="GI68" s="198"/>
      <c r="GJ68" s="198"/>
      <c r="GK68" s="198"/>
      <c r="GL68" s="198"/>
      <c r="GM68" s="198"/>
      <c r="GN68" s="198"/>
    </row>
    <row r="69" spans="1:196">
      <c r="A69" s="174" t="s">
        <v>391</v>
      </c>
      <c r="B69" s="168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6" t="str">
        <f>IFERROR(D68/D69,"")</f>
        <v/>
      </c>
      <c r="K69" s="127" t="str">
        <f>IFERROR(G68/G69,"")</f>
        <v/>
      </c>
      <c r="L69" s="128" t="str">
        <f t="shared" si="128"/>
        <v/>
      </c>
      <c r="M69" s="129">
        <f>I69+I68</f>
        <v>0</v>
      </c>
      <c r="N69" s="57"/>
      <c r="O69" s="186"/>
      <c r="P69" s="186"/>
      <c r="Q69" s="186"/>
      <c r="R69" s="186"/>
      <c r="S69" s="185"/>
      <c r="T69" s="186"/>
      <c r="U69" s="187"/>
      <c r="V69" s="186"/>
      <c r="W69" s="186"/>
      <c r="X69" s="186"/>
      <c r="Y69" s="186"/>
      <c r="Z69" s="186"/>
      <c r="AA69" s="186"/>
      <c r="AB69" s="186"/>
      <c r="AC69" s="186"/>
      <c r="AD69" s="186"/>
      <c r="AE69" s="185"/>
      <c r="AF69" s="186"/>
      <c r="AG69" s="187"/>
      <c r="AH69" s="193"/>
      <c r="AI69" s="193"/>
      <c r="AJ69" s="193"/>
      <c r="AK69" s="193"/>
      <c r="AL69" s="193"/>
      <c r="AM69" s="193"/>
      <c r="AN69" s="193"/>
      <c r="AO69" s="193"/>
      <c r="AP69" s="193"/>
      <c r="AQ69" s="61"/>
      <c r="AR69" s="61"/>
      <c r="AS69" s="61"/>
      <c r="AT69" s="61"/>
      <c r="AU69" s="61"/>
      <c r="AV69" s="170"/>
      <c r="AW69" s="171" t="s">
        <v>335</v>
      </c>
      <c r="AX69" s="113"/>
      <c r="AY69" s="135"/>
      <c r="AZ69" s="136"/>
      <c r="BA69" s="284">
        <f t="shared" si="10"/>
        <v>0</v>
      </c>
      <c r="BB69" s="285">
        <f t="shared" si="11"/>
        <v>0</v>
      </c>
      <c r="BC69" s="172" t="s">
        <v>389</v>
      </c>
      <c r="BD69" s="113"/>
      <c r="BE69" s="138"/>
      <c r="BF69" s="116"/>
      <c r="BG69" s="287">
        <f t="shared" si="12"/>
        <v>0</v>
      </c>
      <c r="BH69" s="289">
        <f t="shared" si="13"/>
        <v>0</v>
      </c>
      <c r="BI69" s="173" t="s">
        <v>390</v>
      </c>
      <c r="BJ69" s="113"/>
      <c r="BK69" s="116"/>
      <c r="BL69" s="290">
        <f t="shared" si="14"/>
        <v>0</v>
      </c>
      <c r="BM69" s="291">
        <f t="shared" si="15"/>
        <v>0</v>
      </c>
      <c r="DH69" s="199" t="s">
        <v>332</v>
      </c>
      <c r="DI69" s="200" t="s">
        <v>351</v>
      </c>
      <c r="DJ69" s="200" t="s">
        <v>352</v>
      </c>
      <c r="DK69" s="200" t="s">
        <v>353</v>
      </c>
      <c r="DL69" s="200" t="s">
        <v>354</v>
      </c>
      <c r="DM69" s="200" t="s">
        <v>355</v>
      </c>
      <c r="DN69" s="200" t="s">
        <v>356</v>
      </c>
      <c r="DO69" s="200" t="s">
        <v>357</v>
      </c>
      <c r="DP69" s="200" t="s">
        <v>358</v>
      </c>
      <c r="DQ69" s="200" t="s">
        <v>359</v>
      </c>
      <c r="DR69" s="200" t="s">
        <v>360</v>
      </c>
      <c r="DS69" s="200" t="s">
        <v>361</v>
      </c>
      <c r="DT69" s="200" t="s">
        <v>362</v>
      </c>
      <c r="DU69" s="200" t="s">
        <v>363</v>
      </c>
      <c r="DV69" s="200" t="s">
        <v>364</v>
      </c>
      <c r="DW69" s="200" t="s">
        <v>365</v>
      </c>
      <c r="DX69" s="200" t="s">
        <v>366</v>
      </c>
      <c r="DY69" s="200" t="s">
        <v>367</v>
      </c>
      <c r="DZ69" s="201" t="s">
        <v>368</v>
      </c>
      <c r="EA69" s="201" t="s">
        <v>369</v>
      </c>
      <c r="EB69" s="201" t="s">
        <v>370</v>
      </c>
      <c r="EC69" s="200" t="s">
        <v>371</v>
      </c>
      <c r="ED69" s="200" t="s">
        <v>372</v>
      </c>
      <c r="EE69" s="200" t="s">
        <v>373</v>
      </c>
      <c r="EF69" s="200" t="s">
        <v>374</v>
      </c>
      <c r="EG69" s="200" t="s">
        <v>375</v>
      </c>
      <c r="EH69" s="200" t="s">
        <v>376</v>
      </c>
      <c r="EI69" s="200" t="s">
        <v>377</v>
      </c>
      <c r="EJ69" s="200" t="s">
        <v>378</v>
      </c>
      <c r="EK69" s="200" t="s">
        <v>379</v>
      </c>
      <c r="EL69" s="200" t="s">
        <v>380</v>
      </c>
      <c r="EM69" s="200" t="s">
        <v>381</v>
      </c>
      <c r="EN69" s="200" t="s">
        <v>382</v>
      </c>
      <c r="EO69" s="200" t="s">
        <v>383</v>
      </c>
      <c r="EP69" s="200" t="s">
        <v>384</v>
      </c>
      <c r="EQ69" s="200" t="s">
        <v>385</v>
      </c>
      <c r="ER69" s="200" t="s">
        <v>393</v>
      </c>
      <c r="ES69" s="200" t="s">
        <v>394</v>
      </c>
      <c r="ET69" s="200" t="s">
        <v>395</v>
      </c>
      <c r="EU69" s="200" t="s">
        <v>396</v>
      </c>
      <c r="EV69" s="200" t="s">
        <v>397</v>
      </c>
      <c r="EW69" s="202" t="s">
        <v>386</v>
      </c>
      <c r="EX69" s="67"/>
      <c r="EY69" s="199" t="s">
        <v>332</v>
      </c>
      <c r="EZ69" s="200" t="s">
        <v>351</v>
      </c>
      <c r="FA69" s="200" t="s">
        <v>352</v>
      </c>
      <c r="FB69" s="200" t="s">
        <v>353</v>
      </c>
      <c r="FC69" s="200" t="s">
        <v>354</v>
      </c>
      <c r="FD69" s="200" t="s">
        <v>355</v>
      </c>
      <c r="FE69" s="200" t="s">
        <v>356</v>
      </c>
      <c r="FF69" s="200" t="s">
        <v>357</v>
      </c>
      <c r="FG69" s="200" t="s">
        <v>358</v>
      </c>
      <c r="FH69" s="200" t="s">
        <v>359</v>
      </c>
      <c r="FI69" s="200" t="s">
        <v>360</v>
      </c>
      <c r="FJ69" s="200" t="s">
        <v>361</v>
      </c>
      <c r="FK69" s="200" t="s">
        <v>362</v>
      </c>
      <c r="FL69" s="200" t="s">
        <v>363</v>
      </c>
      <c r="FM69" s="200" t="s">
        <v>364</v>
      </c>
      <c r="FN69" s="200" t="s">
        <v>365</v>
      </c>
      <c r="FO69" s="200" t="s">
        <v>366</v>
      </c>
      <c r="FP69" s="200" t="s">
        <v>367</v>
      </c>
      <c r="FQ69" s="201" t="s">
        <v>368</v>
      </c>
      <c r="FR69" s="201" t="s">
        <v>369</v>
      </c>
      <c r="FS69" s="201" t="s">
        <v>370</v>
      </c>
      <c r="FT69" s="200" t="s">
        <v>371</v>
      </c>
      <c r="FU69" s="200" t="s">
        <v>372</v>
      </c>
      <c r="FV69" s="200" t="s">
        <v>373</v>
      </c>
      <c r="FW69" s="200" t="s">
        <v>374</v>
      </c>
      <c r="FX69" s="200" t="s">
        <v>375</v>
      </c>
      <c r="FY69" s="200" t="s">
        <v>376</v>
      </c>
      <c r="FZ69" s="200" t="s">
        <v>377</v>
      </c>
      <c r="GA69" s="200" t="s">
        <v>378</v>
      </c>
      <c r="GB69" s="200" t="s">
        <v>379</v>
      </c>
      <c r="GC69" s="200" t="s">
        <v>380</v>
      </c>
      <c r="GD69" s="200" t="s">
        <v>381</v>
      </c>
      <c r="GE69" s="200" t="s">
        <v>382</v>
      </c>
      <c r="GF69" s="200" t="s">
        <v>383</v>
      </c>
      <c r="GG69" s="200" t="s">
        <v>384</v>
      </c>
      <c r="GH69" s="200" t="s">
        <v>385</v>
      </c>
      <c r="GI69" s="200" t="s">
        <v>393</v>
      </c>
      <c r="GJ69" s="200" t="s">
        <v>394</v>
      </c>
      <c r="GK69" s="200" t="s">
        <v>395</v>
      </c>
      <c r="GL69" s="200" t="s">
        <v>396</v>
      </c>
      <c r="GM69" s="200" t="s">
        <v>397</v>
      </c>
      <c r="GN69" s="202" t="s">
        <v>386</v>
      </c>
    </row>
    <row r="70" spans="1:196">
      <c r="A70" s="176" t="s">
        <v>392</v>
      </c>
      <c r="B70" s="168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4"/>
      <c r="K70" s="64"/>
      <c r="L70" s="64"/>
      <c r="M70" s="64"/>
      <c r="N70" s="57"/>
      <c r="O70" s="186"/>
      <c r="P70" s="186"/>
      <c r="Q70" s="186"/>
      <c r="R70" s="186"/>
      <c r="S70" s="185"/>
      <c r="T70" s="186"/>
      <c r="U70" s="187"/>
      <c r="V70" s="186"/>
      <c r="W70" s="186"/>
      <c r="X70" s="186"/>
      <c r="Y70" s="186"/>
      <c r="Z70" s="186"/>
      <c r="AA70" s="186"/>
      <c r="AB70" s="186"/>
      <c r="AC70" s="186"/>
      <c r="AD70" s="186"/>
      <c r="AE70" s="185"/>
      <c r="AF70" s="193"/>
      <c r="AG70" s="203"/>
      <c r="AH70" s="193"/>
      <c r="AI70" s="193"/>
      <c r="AJ70" s="193"/>
      <c r="AK70" s="193"/>
      <c r="AL70" s="193"/>
      <c r="AM70" s="193"/>
      <c r="AN70" s="193"/>
      <c r="AO70" s="193"/>
      <c r="AP70" s="193"/>
      <c r="AQ70" s="61"/>
      <c r="AR70" s="61"/>
      <c r="AS70" s="61"/>
      <c r="AT70" s="61"/>
      <c r="AU70" s="61"/>
      <c r="AV70" s="170"/>
      <c r="AW70" s="171" t="s">
        <v>335</v>
      </c>
      <c r="AX70" s="113"/>
      <c r="AY70" s="135"/>
      <c r="AZ70" s="136"/>
      <c r="BA70" s="284">
        <f t="shared" si="10"/>
        <v>0</v>
      </c>
      <c r="BB70" s="285">
        <f t="shared" si="11"/>
        <v>0</v>
      </c>
      <c r="BC70" s="172" t="s">
        <v>389</v>
      </c>
      <c r="BD70" s="113"/>
      <c r="BE70" s="138"/>
      <c r="BF70" s="116"/>
      <c r="BG70" s="287">
        <f t="shared" si="12"/>
        <v>0</v>
      </c>
      <c r="BH70" s="289">
        <f t="shared" si="13"/>
        <v>0</v>
      </c>
      <c r="BI70" s="173" t="s">
        <v>390</v>
      </c>
      <c r="BJ70" s="113"/>
      <c r="BK70" s="116"/>
      <c r="BL70" s="290">
        <f t="shared" si="14"/>
        <v>0</v>
      </c>
      <c r="BM70" s="291">
        <f t="shared" si="15"/>
        <v>0</v>
      </c>
      <c r="DH70" s="118">
        <f t="shared" ref="DH70:DH101" si="131">DH3</f>
        <v>1123.4812331374014</v>
      </c>
      <c r="DI70" s="119">
        <f t="shared" ref="DI70:DI101" si="132">IF($DH70&gt;$U$3,$T$3*100*($DH70-$U$3),0)</f>
        <v>0</v>
      </c>
      <c r="DJ70" s="119">
        <f t="shared" ref="DJ70:DJ101" si="133">IF($DH70&gt;$U$4,$T$4*100*($DH70-$U$4),0)</f>
        <v>0</v>
      </c>
      <c r="DK70" s="119">
        <f t="shared" ref="DK70:DK101" si="134">IF($DH70&gt;$U$5,$T$5*100*($DH70-$U$5),0)</f>
        <v>0</v>
      </c>
      <c r="DL70" s="119">
        <f t="shared" ref="DL70:DL101" si="135">IF($DH70&gt;$U$6,$T$6*100*($DH70-$U$6),0)</f>
        <v>0</v>
      </c>
      <c r="DM70" s="119">
        <f t="shared" ref="DM70:DM101" si="136">IF($DH70&gt;$U$7,$T$7*100*($DH70-$U$7),0)</f>
        <v>0</v>
      </c>
      <c r="DN70" s="119">
        <f t="shared" ref="DN70:DN101" si="137">IF($DH70&gt;$U$8,$T$8*100*($DH70-$U$8),0)</f>
        <v>0</v>
      </c>
      <c r="DO70" s="119">
        <f t="shared" ref="DO70:DO101" si="138">IF($DH70&gt;$U$9,$T$9*100*($DH70-$U$9),0)</f>
        <v>0</v>
      </c>
      <c r="DP70" s="119">
        <f t="shared" ref="DP70:DP101" si="139">IF($DH70&gt;$U$10,$T$10*100*($DH70-$U$10),0)</f>
        <v>0</v>
      </c>
      <c r="DQ70" s="119">
        <f t="shared" ref="DQ70:DQ101" si="140">IF($DH70&gt;$U$11,$T$11*100*($DH70-$U$11),0)</f>
        <v>0</v>
      </c>
      <c r="DR70" s="119">
        <f t="shared" ref="DR70:DR101" si="141">IF($DH70&gt;$U$12,$T$12*100*($DH70-$U$12),0)</f>
        <v>0</v>
      </c>
      <c r="DS70" s="119">
        <f t="shared" ref="DS70:DS101" si="142">IF($DH70&gt;$U$13,$T$13*100*($DH70-$U$13),0)</f>
        <v>0</v>
      </c>
      <c r="DT70" s="119">
        <f t="shared" ref="DT70:DT101" si="143">IF($DH70&gt;$U$14,$T$14*100*($DH70-$U$14),0)</f>
        <v>0</v>
      </c>
      <c r="DU70" s="119">
        <f t="shared" ref="DU70:DU101" si="144">IF($DH70&gt;$U$15,$T$15*100*($DH70-$U$15),0)</f>
        <v>0</v>
      </c>
      <c r="DV70" s="119">
        <f t="shared" ref="DV70:DV101" si="145">IF($DH70&gt;$U$16,$T$16*100*($DH70-$U$16),0)</f>
        <v>0</v>
      </c>
      <c r="DW70" s="119">
        <f t="shared" ref="DW70:DW101" si="146">IF($DH70&gt;$U$17,$T$17*100*($DH70-$U$17),0)</f>
        <v>0</v>
      </c>
      <c r="DX70" s="119">
        <f t="shared" ref="DX70:DX101" si="147">IF($DH70&gt;$U$18,$T$18*100*($DH70-$U$18),0)</f>
        <v>0</v>
      </c>
      <c r="DY70" s="119">
        <f t="shared" ref="DY70:DY101" si="148">IF($DH70&gt;$U$19,$T$19*100*($DH70-$U$19),0)</f>
        <v>0</v>
      </c>
      <c r="DZ70" s="119">
        <f t="shared" ref="DZ70:DZ101" si="149">IF($DH70&gt;$U$20,$T$20*100*($DH70-$U$20),0)</f>
        <v>0</v>
      </c>
      <c r="EA70" s="119">
        <f t="shared" ref="EA70:EA101" si="150">IF($DH70&gt;$U$21,$T$21*100*($DH70-$U$21),0)</f>
        <v>0</v>
      </c>
      <c r="EB70" s="119">
        <f t="shared" ref="EB70:EB101" si="151">IF($DH70&gt;$U$22,$T$22*100*($DH70-$U$22),0)</f>
        <v>0</v>
      </c>
      <c r="EC70" s="119">
        <f t="shared" ref="EC70:EC101" si="152">IF($DH70&gt;$U$23,$T$23*100*($DH70-$U$23),0)</f>
        <v>0</v>
      </c>
      <c r="ED70" s="119">
        <f t="shared" ref="ED70:ED101" si="153">IF($DH70&gt;$U$24,$T$24*100*($DH70-$U$24),0)</f>
        <v>0</v>
      </c>
      <c r="EE70" s="119">
        <f t="shared" ref="EE70:EE101" si="154">IF($DH70&gt;$U$25,$T$25*100*($DH70-$U$25),0)</f>
        <v>0</v>
      </c>
      <c r="EF70" s="119">
        <f t="shared" ref="EF70:EF101" si="155">IF($DH70&gt;$U$26,$T$26*100*($DH70-$U$26),0)</f>
        <v>0</v>
      </c>
      <c r="EG70" s="119">
        <f t="shared" ref="EG70:EG101" si="156">IF($DH70&gt;$U$27,$T$27*100*($DH70-$U$27),0)</f>
        <v>0</v>
      </c>
      <c r="EH70" s="119">
        <f t="shared" ref="EH70:EH101" si="157">IF($DH70&gt;$U$28,$T$28*100*($DH70-$U$28),0)</f>
        <v>0</v>
      </c>
      <c r="EI70" s="119">
        <f t="shared" ref="EI70:EI101" si="158">IF($DH70&gt;$U$29,$T$29*100*($DH70-$U$29),0)</f>
        <v>0</v>
      </c>
      <c r="EJ70" s="119">
        <f t="shared" ref="EJ70:EJ101" si="159">IF($DH70&gt;$U$30,$T$30*100*($DH70-$U$30),0)</f>
        <v>0</v>
      </c>
      <c r="EK70" s="119">
        <f t="shared" ref="EK70:EK101" si="160">IF($DH70&gt;$U$31,$T$31*100*($DH70-$U$31),0)</f>
        <v>0</v>
      </c>
      <c r="EL70" s="119">
        <f t="shared" ref="EL70:EL101" si="161">IF($DH70&gt;$U$32,$T$32*100*($DH70-$U$32),0)</f>
        <v>0</v>
      </c>
      <c r="EM70" s="119">
        <f t="shared" ref="EM70:EM101" si="162">IF($DH70&gt;$U$33,$T$33*100*($DH70-$U$33),0)</f>
        <v>0</v>
      </c>
      <c r="EN70" s="119">
        <f t="shared" ref="EN70:EN101" si="163">IF($DH70&gt;$U$34,$T$34*100*($DH70-$U$34),0)</f>
        <v>0</v>
      </c>
      <c r="EO70" s="119">
        <f t="shared" ref="EO70:EO101" si="164">IF($DH70&gt;$U$35,$T$35*100*($DH70-$U$35),0)</f>
        <v>0</v>
      </c>
      <c r="EP70" s="119">
        <f t="shared" ref="EP70:EP101" si="165">IF($DH70&gt;$U$36,$T$36*100*($DH70-$U$36),0)</f>
        <v>0</v>
      </c>
      <c r="EQ70" s="119">
        <f t="shared" ref="EQ70:EQ101" si="166">IF($DH70&gt;$U$37,$T$37*100*($DH70-$U$37),0)</f>
        <v>0</v>
      </c>
      <c r="ER70" s="119">
        <f t="shared" ref="ER70:ER101" si="167">IF($DH70&gt;$U$38,$T$38*100*($DH70-$U$38),0)</f>
        <v>0</v>
      </c>
      <c r="ES70" s="119">
        <f t="shared" ref="ES70:ES101" si="168">IF($DH70&gt;$U$39,$T$39*100*($DH70-$U$39),0)</f>
        <v>0</v>
      </c>
      <c r="ET70" s="119">
        <f t="shared" ref="ET70:ET101" si="169">IF($DH70&gt;$U$40,$T$40*100*($DH70-$U$40),0)</f>
        <v>0</v>
      </c>
      <c r="EU70" s="119">
        <f t="shared" ref="EU70:EU101" si="170">IF($DH70&gt;$U$41,$T$41*100*($DH70-$U$41),0)</f>
        <v>0</v>
      </c>
      <c r="EV70" s="119">
        <f t="shared" ref="EV70:EV101" si="171">IF($DH70&gt;$U$42,$T$42*100*($DH70-$U$42),0)</f>
        <v>0</v>
      </c>
      <c r="EW70" s="204">
        <f t="shared" ref="EW70:EW101" si="172">SUM(DI70:EV70)</f>
        <v>0</v>
      </c>
      <c r="EX70" s="67"/>
      <c r="EY70" s="118">
        <f t="shared" ref="EY70:EY101" si="173">EY3</f>
        <v>1123.4812331374014</v>
      </c>
      <c r="EZ70" s="119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19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19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19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19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19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19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19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19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19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19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19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19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19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19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19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19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19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19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19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19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19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19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19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19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19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19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19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19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19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19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19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19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19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19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19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19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19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19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19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4">
        <f t="shared" ref="GN70:GN101" ca="1" si="174">SUM(EZ70:GM70)</f>
        <v>0</v>
      </c>
    </row>
    <row r="71" spans="1:196">
      <c r="A71" s="167"/>
      <c r="B71" s="168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6" t="str">
        <f>IFERROR(D70/D71,"")</f>
        <v/>
      </c>
      <c r="K71" s="127" t="str">
        <f>IFERROR(G70/G71,"")</f>
        <v/>
      </c>
      <c r="L71" s="128" t="str">
        <f t="shared" si="128"/>
        <v/>
      </c>
      <c r="M71" s="129">
        <f>I71+I70</f>
        <v>0</v>
      </c>
      <c r="N71" s="57"/>
      <c r="O71" s="186"/>
      <c r="P71" s="186"/>
      <c r="Q71" s="186"/>
      <c r="R71" s="186"/>
      <c r="S71" s="185"/>
      <c r="T71" s="186"/>
      <c r="U71" s="187"/>
      <c r="V71" s="186"/>
      <c r="W71" s="186"/>
      <c r="X71" s="186"/>
      <c r="Y71" s="186"/>
      <c r="Z71" s="186"/>
      <c r="AA71" s="186"/>
      <c r="AB71" s="186"/>
      <c r="AC71" s="186"/>
      <c r="AD71" s="186"/>
      <c r="AE71" s="185"/>
      <c r="AF71" s="186"/>
      <c r="AG71" s="187"/>
      <c r="AH71" s="186"/>
      <c r="AI71" s="186"/>
      <c r="AJ71" s="186"/>
      <c r="AK71" s="186"/>
      <c r="AL71" s="186"/>
      <c r="AM71" s="186"/>
      <c r="AN71" s="186"/>
      <c r="AO71" s="186"/>
      <c r="AP71" s="186"/>
      <c r="AQ71" s="57"/>
      <c r="AR71" s="57"/>
      <c r="AS71" s="57"/>
      <c r="AT71" s="57"/>
      <c r="AU71" s="57"/>
      <c r="AV71" s="170"/>
      <c r="AW71" s="171" t="s">
        <v>335</v>
      </c>
      <c r="AX71" s="113"/>
      <c r="AY71" s="135"/>
      <c r="AZ71" s="136"/>
      <c r="BA71" s="284">
        <f t="shared" si="10"/>
        <v>0</v>
      </c>
      <c r="BB71" s="285">
        <f t="shared" si="11"/>
        <v>0</v>
      </c>
      <c r="BC71" s="172" t="s">
        <v>389</v>
      </c>
      <c r="BD71" s="113"/>
      <c r="BE71" s="138"/>
      <c r="BF71" s="116"/>
      <c r="BG71" s="287">
        <f t="shared" si="12"/>
        <v>0</v>
      </c>
      <c r="BH71" s="289">
        <f t="shared" si="13"/>
        <v>0</v>
      </c>
      <c r="BI71" s="173" t="s">
        <v>390</v>
      </c>
      <c r="BJ71" s="113"/>
      <c r="BK71" s="116"/>
      <c r="BL71" s="290">
        <f t="shared" si="14"/>
        <v>0</v>
      </c>
      <c r="BM71" s="291">
        <f t="shared" si="15"/>
        <v>0</v>
      </c>
      <c r="DH71" s="118">
        <f t="shared" si="131"/>
        <v>1182.6118243551596</v>
      </c>
      <c r="DI71" s="119">
        <f t="shared" si="132"/>
        <v>0</v>
      </c>
      <c r="DJ71" s="119">
        <f t="shared" si="133"/>
        <v>0</v>
      </c>
      <c r="DK71" s="119">
        <f t="shared" si="134"/>
        <v>0</v>
      </c>
      <c r="DL71" s="119">
        <f t="shared" si="135"/>
        <v>0</v>
      </c>
      <c r="DM71" s="119">
        <f t="shared" si="136"/>
        <v>0</v>
      </c>
      <c r="DN71" s="119">
        <f t="shared" si="137"/>
        <v>0</v>
      </c>
      <c r="DO71" s="119">
        <f t="shared" si="138"/>
        <v>0</v>
      </c>
      <c r="DP71" s="119">
        <f t="shared" si="139"/>
        <v>0</v>
      </c>
      <c r="DQ71" s="119">
        <f t="shared" si="140"/>
        <v>0</v>
      </c>
      <c r="DR71" s="119">
        <f t="shared" si="141"/>
        <v>0</v>
      </c>
      <c r="DS71" s="119">
        <f t="shared" si="142"/>
        <v>0</v>
      </c>
      <c r="DT71" s="119">
        <f t="shared" si="143"/>
        <v>0</v>
      </c>
      <c r="DU71" s="119">
        <f t="shared" si="144"/>
        <v>0</v>
      </c>
      <c r="DV71" s="119">
        <f t="shared" si="145"/>
        <v>0</v>
      </c>
      <c r="DW71" s="119">
        <f t="shared" si="146"/>
        <v>0</v>
      </c>
      <c r="DX71" s="119">
        <f t="shared" si="147"/>
        <v>0</v>
      </c>
      <c r="DY71" s="119">
        <f t="shared" si="148"/>
        <v>0</v>
      </c>
      <c r="DZ71" s="119">
        <f t="shared" si="149"/>
        <v>0</v>
      </c>
      <c r="EA71" s="119">
        <f t="shared" si="150"/>
        <v>0</v>
      </c>
      <c r="EB71" s="119">
        <f t="shared" si="151"/>
        <v>0</v>
      </c>
      <c r="EC71" s="119">
        <f t="shared" si="152"/>
        <v>0</v>
      </c>
      <c r="ED71" s="119">
        <f t="shared" si="153"/>
        <v>0</v>
      </c>
      <c r="EE71" s="119">
        <f t="shared" si="154"/>
        <v>0</v>
      </c>
      <c r="EF71" s="119">
        <f t="shared" si="155"/>
        <v>0</v>
      </c>
      <c r="EG71" s="119">
        <f t="shared" si="156"/>
        <v>0</v>
      </c>
      <c r="EH71" s="119">
        <f t="shared" si="157"/>
        <v>0</v>
      </c>
      <c r="EI71" s="119">
        <f t="shared" si="158"/>
        <v>0</v>
      </c>
      <c r="EJ71" s="119">
        <f t="shared" si="159"/>
        <v>0</v>
      </c>
      <c r="EK71" s="119">
        <f t="shared" si="160"/>
        <v>0</v>
      </c>
      <c r="EL71" s="119">
        <f t="shared" si="161"/>
        <v>0</v>
      </c>
      <c r="EM71" s="119">
        <f t="shared" si="162"/>
        <v>0</v>
      </c>
      <c r="EN71" s="119">
        <f t="shared" si="163"/>
        <v>0</v>
      </c>
      <c r="EO71" s="119">
        <f t="shared" si="164"/>
        <v>0</v>
      </c>
      <c r="EP71" s="119">
        <f t="shared" si="165"/>
        <v>0</v>
      </c>
      <c r="EQ71" s="119">
        <f t="shared" si="166"/>
        <v>0</v>
      </c>
      <c r="ER71" s="119">
        <f t="shared" si="167"/>
        <v>0</v>
      </c>
      <c r="ES71" s="119">
        <f t="shared" si="168"/>
        <v>0</v>
      </c>
      <c r="ET71" s="119">
        <f t="shared" si="169"/>
        <v>0</v>
      </c>
      <c r="EU71" s="119">
        <f t="shared" si="170"/>
        <v>0</v>
      </c>
      <c r="EV71" s="119">
        <f t="shared" si="171"/>
        <v>0</v>
      </c>
      <c r="EW71" s="204">
        <f t="shared" si="172"/>
        <v>0</v>
      </c>
      <c r="EX71" s="67"/>
      <c r="EY71" s="118">
        <f t="shared" si="173"/>
        <v>1182.6118243551596</v>
      </c>
      <c r="EZ71" s="119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19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19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19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19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19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19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19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19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19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19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19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19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19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19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19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19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19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19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19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19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19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19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19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19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19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19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19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19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19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19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19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19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19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19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19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19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19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19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19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4">
        <f t="shared" ca="1" si="174"/>
        <v>0</v>
      </c>
    </row>
    <row r="72" spans="1:196" ht="13.5" thickBot="1">
      <c r="A72" s="174"/>
      <c r="B72" s="205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4"/>
      <c r="K72" s="64"/>
      <c r="L72" s="64"/>
      <c r="M72" s="64"/>
      <c r="N72" s="57"/>
      <c r="O72" s="186"/>
      <c r="P72" s="186"/>
      <c r="Q72" s="186"/>
      <c r="R72" s="186"/>
      <c r="S72" s="185"/>
      <c r="T72" s="186"/>
      <c r="U72" s="187"/>
      <c r="V72" s="186"/>
      <c r="W72" s="186"/>
      <c r="X72" s="186"/>
      <c r="Y72" s="186"/>
      <c r="Z72" s="186"/>
      <c r="AA72" s="186"/>
      <c r="AB72" s="186"/>
      <c r="AC72" s="186"/>
      <c r="AD72" s="186"/>
      <c r="AE72" s="185"/>
      <c r="AF72" s="186"/>
      <c r="AG72" s="187"/>
      <c r="AH72" s="186"/>
      <c r="AI72" s="186"/>
      <c r="AJ72" s="186"/>
      <c r="AK72" s="186"/>
      <c r="AL72" s="186"/>
      <c r="AM72" s="186"/>
      <c r="AN72" s="186"/>
      <c r="AO72" s="186"/>
      <c r="AP72" s="186"/>
      <c r="AQ72" s="57"/>
      <c r="AR72" s="57"/>
      <c r="AS72" s="57"/>
      <c r="AT72" s="57"/>
      <c r="AU72" s="57"/>
      <c r="AV72" s="170"/>
      <c r="AW72" s="171" t="s">
        <v>335</v>
      </c>
      <c r="AX72" s="113"/>
      <c r="AY72" s="135"/>
      <c r="AZ72" s="136"/>
      <c r="BA72" s="284">
        <f t="shared" si="10"/>
        <v>0</v>
      </c>
      <c r="BB72" s="285">
        <f t="shared" si="11"/>
        <v>0</v>
      </c>
      <c r="BC72" s="172" t="s">
        <v>389</v>
      </c>
      <c r="BD72" s="113"/>
      <c r="BE72" s="138"/>
      <c r="BF72" s="116"/>
      <c r="BG72" s="287">
        <f t="shared" si="12"/>
        <v>0</v>
      </c>
      <c r="BH72" s="289">
        <f t="shared" si="13"/>
        <v>0</v>
      </c>
      <c r="BI72" s="173" t="s">
        <v>390</v>
      </c>
      <c r="BJ72" s="113"/>
      <c r="BK72" s="116"/>
      <c r="BL72" s="290">
        <f t="shared" si="14"/>
        <v>0</v>
      </c>
      <c r="BM72" s="291">
        <f t="shared" si="15"/>
        <v>0</v>
      </c>
      <c r="DH72" s="118">
        <f t="shared" si="131"/>
        <v>1244.8545519527995</v>
      </c>
      <c r="DI72" s="119">
        <f t="shared" si="132"/>
        <v>0</v>
      </c>
      <c r="DJ72" s="119">
        <f t="shared" si="133"/>
        <v>0</v>
      </c>
      <c r="DK72" s="119">
        <f t="shared" si="134"/>
        <v>0</v>
      </c>
      <c r="DL72" s="119">
        <f t="shared" si="135"/>
        <v>0</v>
      </c>
      <c r="DM72" s="119">
        <f t="shared" si="136"/>
        <v>0</v>
      </c>
      <c r="DN72" s="119">
        <f t="shared" si="137"/>
        <v>0</v>
      </c>
      <c r="DO72" s="119">
        <f t="shared" si="138"/>
        <v>0</v>
      </c>
      <c r="DP72" s="119">
        <f t="shared" si="139"/>
        <v>0</v>
      </c>
      <c r="DQ72" s="119">
        <f t="shared" si="140"/>
        <v>0</v>
      </c>
      <c r="DR72" s="119">
        <f t="shared" si="141"/>
        <v>0</v>
      </c>
      <c r="DS72" s="119">
        <f t="shared" si="142"/>
        <v>0</v>
      </c>
      <c r="DT72" s="119">
        <f t="shared" si="143"/>
        <v>0</v>
      </c>
      <c r="DU72" s="119">
        <f t="shared" si="144"/>
        <v>0</v>
      </c>
      <c r="DV72" s="119">
        <f t="shared" si="145"/>
        <v>0</v>
      </c>
      <c r="DW72" s="119">
        <f t="shared" si="146"/>
        <v>0</v>
      </c>
      <c r="DX72" s="119">
        <f t="shared" si="147"/>
        <v>0</v>
      </c>
      <c r="DY72" s="119">
        <f t="shared" si="148"/>
        <v>0</v>
      </c>
      <c r="DZ72" s="119">
        <f t="shared" si="149"/>
        <v>0</v>
      </c>
      <c r="EA72" s="119">
        <f t="shared" si="150"/>
        <v>0</v>
      </c>
      <c r="EB72" s="119">
        <f t="shared" si="151"/>
        <v>0</v>
      </c>
      <c r="EC72" s="119">
        <f t="shared" si="152"/>
        <v>0</v>
      </c>
      <c r="ED72" s="119">
        <f t="shared" si="153"/>
        <v>0</v>
      </c>
      <c r="EE72" s="119">
        <f t="shared" si="154"/>
        <v>0</v>
      </c>
      <c r="EF72" s="119">
        <f t="shared" si="155"/>
        <v>0</v>
      </c>
      <c r="EG72" s="119">
        <f t="shared" si="156"/>
        <v>0</v>
      </c>
      <c r="EH72" s="119">
        <f t="shared" si="157"/>
        <v>0</v>
      </c>
      <c r="EI72" s="119">
        <f t="shared" si="158"/>
        <v>0</v>
      </c>
      <c r="EJ72" s="119">
        <f t="shared" si="159"/>
        <v>0</v>
      </c>
      <c r="EK72" s="119">
        <f t="shared" si="160"/>
        <v>0</v>
      </c>
      <c r="EL72" s="119">
        <f t="shared" si="161"/>
        <v>0</v>
      </c>
      <c r="EM72" s="119">
        <f t="shared" si="162"/>
        <v>0</v>
      </c>
      <c r="EN72" s="119">
        <f t="shared" si="163"/>
        <v>0</v>
      </c>
      <c r="EO72" s="119">
        <f t="shared" si="164"/>
        <v>0</v>
      </c>
      <c r="EP72" s="119">
        <f t="shared" si="165"/>
        <v>0</v>
      </c>
      <c r="EQ72" s="119">
        <f t="shared" si="166"/>
        <v>0</v>
      </c>
      <c r="ER72" s="119">
        <f t="shared" si="167"/>
        <v>0</v>
      </c>
      <c r="ES72" s="119">
        <f t="shared" si="168"/>
        <v>0</v>
      </c>
      <c r="ET72" s="119">
        <f t="shared" si="169"/>
        <v>0</v>
      </c>
      <c r="EU72" s="119">
        <f t="shared" si="170"/>
        <v>0</v>
      </c>
      <c r="EV72" s="119">
        <f t="shared" si="171"/>
        <v>0</v>
      </c>
      <c r="EW72" s="204">
        <f t="shared" si="172"/>
        <v>0</v>
      </c>
      <c r="EX72" s="67"/>
      <c r="EY72" s="118">
        <f t="shared" si="173"/>
        <v>1244.8545519527995</v>
      </c>
      <c r="EZ72" s="119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19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19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19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19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19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19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19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19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19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19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19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19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19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19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19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19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19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19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19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19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19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19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19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19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19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19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19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19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19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19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19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19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19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19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19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19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19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19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19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4">
        <f t="shared" ca="1" si="174"/>
        <v>0</v>
      </c>
    </row>
    <row r="73" spans="1:196">
      <c r="A73" s="458" t="s">
        <v>390</v>
      </c>
      <c r="B73" s="206"/>
      <c r="C73" s="207"/>
      <c r="D73" s="208"/>
      <c r="E73" s="209">
        <f>-C73*B73</f>
        <v>0</v>
      </c>
      <c r="F73" s="210">
        <f>IF(B73&gt;0,-C73*(1+($Q$52+0.0008)*1.21)*B73,-C73*(1-($Q$52+0.0008)*1.21)*B73)</f>
        <v>0</v>
      </c>
      <c r="G73" s="272">
        <f>B76</f>
        <v>2425</v>
      </c>
      <c r="H73" s="211">
        <f>-G73*B73</f>
        <v>0</v>
      </c>
      <c r="I73" s="212">
        <f>F73-H73</f>
        <v>0</v>
      </c>
      <c r="J73" s="57"/>
      <c r="K73" s="57"/>
      <c r="L73" s="58"/>
      <c r="M73" s="58"/>
      <c r="N73" s="186"/>
      <c r="O73" s="186"/>
      <c r="P73" s="186"/>
      <c r="Q73" s="186"/>
      <c r="R73" s="186"/>
      <c r="S73" s="185"/>
      <c r="T73" s="186"/>
      <c r="U73" s="187"/>
      <c r="V73" s="186"/>
      <c r="W73" s="186"/>
      <c r="X73" s="186"/>
      <c r="Y73" s="186"/>
      <c r="Z73" s="186"/>
      <c r="AA73" s="186"/>
      <c r="AB73" s="186"/>
      <c r="AC73" s="186"/>
      <c r="AD73" s="186"/>
      <c r="AE73" s="185"/>
      <c r="AF73" s="186"/>
      <c r="AG73" s="187"/>
      <c r="AH73" s="186"/>
      <c r="AI73" s="186"/>
      <c r="AJ73" s="186"/>
      <c r="AK73" s="186"/>
      <c r="AL73" s="186"/>
      <c r="AM73" s="186"/>
      <c r="AN73" s="186"/>
      <c r="AO73" s="186"/>
      <c r="AP73" s="186"/>
      <c r="AQ73" s="57"/>
      <c r="AR73" s="57"/>
      <c r="AS73" s="57"/>
      <c r="AT73" s="57"/>
      <c r="AU73" s="57"/>
      <c r="AV73" s="170"/>
      <c r="AW73" s="171" t="s">
        <v>335</v>
      </c>
      <c r="AX73" s="113"/>
      <c r="AY73" s="135"/>
      <c r="AZ73" s="136"/>
      <c r="BA73" s="284">
        <f t="shared" si="10"/>
        <v>0</v>
      </c>
      <c r="BB73" s="285">
        <f t="shared" si="11"/>
        <v>0</v>
      </c>
      <c r="BC73" s="172" t="s">
        <v>389</v>
      </c>
      <c r="BD73" s="113"/>
      <c r="BE73" s="138"/>
      <c r="BF73" s="116"/>
      <c r="BG73" s="287">
        <f t="shared" si="12"/>
        <v>0</v>
      </c>
      <c r="BH73" s="289">
        <f t="shared" si="13"/>
        <v>0</v>
      </c>
      <c r="BI73" s="173" t="s">
        <v>390</v>
      </c>
      <c r="BJ73" s="113"/>
      <c r="BK73" s="116"/>
      <c r="BL73" s="290">
        <f t="shared" si="14"/>
        <v>0</v>
      </c>
      <c r="BM73" s="291">
        <f t="shared" si="15"/>
        <v>0</v>
      </c>
      <c r="DH73" s="118">
        <f t="shared" si="131"/>
        <v>1310.3732125818942</v>
      </c>
      <c r="DI73" s="119">
        <f t="shared" si="132"/>
        <v>0</v>
      </c>
      <c r="DJ73" s="119">
        <f t="shared" si="133"/>
        <v>0</v>
      </c>
      <c r="DK73" s="119">
        <f t="shared" si="134"/>
        <v>0</v>
      </c>
      <c r="DL73" s="119">
        <f t="shared" si="135"/>
        <v>0</v>
      </c>
      <c r="DM73" s="119">
        <f t="shared" si="136"/>
        <v>0</v>
      </c>
      <c r="DN73" s="119">
        <f t="shared" si="137"/>
        <v>0</v>
      </c>
      <c r="DO73" s="119">
        <f t="shared" si="138"/>
        <v>0</v>
      </c>
      <c r="DP73" s="119">
        <f t="shared" si="139"/>
        <v>0</v>
      </c>
      <c r="DQ73" s="119">
        <f t="shared" si="140"/>
        <v>0</v>
      </c>
      <c r="DR73" s="119">
        <f t="shared" si="141"/>
        <v>0</v>
      </c>
      <c r="DS73" s="119">
        <f t="shared" si="142"/>
        <v>0</v>
      </c>
      <c r="DT73" s="119">
        <f t="shared" si="143"/>
        <v>0</v>
      </c>
      <c r="DU73" s="119">
        <f t="shared" si="144"/>
        <v>0</v>
      </c>
      <c r="DV73" s="119">
        <f t="shared" si="145"/>
        <v>0</v>
      </c>
      <c r="DW73" s="119">
        <f t="shared" si="146"/>
        <v>0</v>
      </c>
      <c r="DX73" s="119">
        <f t="shared" si="147"/>
        <v>0</v>
      </c>
      <c r="DY73" s="119">
        <f t="shared" si="148"/>
        <v>0</v>
      </c>
      <c r="DZ73" s="119">
        <f t="shared" si="149"/>
        <v>0</v>
      </c>
      <c r="EA73" s="119">
        <f t="shared" si="150"/>
        <v>0</v>
      </c>
      <c r="EB73" s="119">
        <f t="shared" si="151"/>
        <v>0</v>
      </c>
      <c r="EC73" s="119">
        <f t="shared" si="152"/>
        <v>0</v>
      </c>
      <c r="ED73" s="119">
        <f t="shared" si="153"/>
        <v>0</v>
      </c>
      <c r="EE73" s="119">
        <f t="shared" si="154"/>
        <v>0</v>
      </c>
      <c r="EF73" s="119">
        <f t="shared" si="155"/>
        <v>0</v>
      </c>
      <c r="EG73" s="119">
        <f t="shared" si="156"/>
        <v>0</v>
      </c>
      <c r="EH73" s="119">
        <f t="shared" si="157"/>
        <v>0</v>
      </c>
      <c r="EI73" s="119">
        <f t="shared" si="158"/>
        <v>0</v>
      </c>
      <c r="EJ73" s="119">
        <f t="shared" si="159"/>
        <v>0</v>
      </c>
      <c r="EK73" s="119">
        <f t="shared" si="160"/>
        <v>0</v>
      </c>
      <c r="EL73" s="119">
        <f t="shared" si="161"/>
        <v>0</v>
      </c>
      <c r="EM73" s="119">
        <f t="shared" si="162"/>
        <v>0</v>
      </c>
      <c r="EN73" s="119">
        <f t="shared" si="163"/>
        <v>0</v>
      </c>
      <c r="EO73" s="119">
        <f t="shared" si="164"/>
        <v>0</v>
      </c>
      <c r="EP73" s="119">
        <f t="shared" si="165"/>
        <v>0</v>
      </c>
      <c r="EQ73" s="119">
        <f t="shared" si="166"/>
        <v>0</v>
      </c>
      <c r="ER73" s="119">
        <f t="shared" si="167"/>
        <v>0</v>
      </c>
      <c r="ES73" s="119">
        <f t="shared" si="168"/>
        <v>0</v>
      </c>
      <c r="ET73" s="119">
        <f t="shared" si="169"/>
        <v>0</v>
      </c>
      <c r="EU73" s="119">
        <f t="shared" si="170"/>
        <v>0</v>
      </c>
      <c r="EV73" s="119">
        <f t="shared" si="171"/>
        <v>0</v>
      </c>
      <c r="EW73" s="204">
        <f t="shared" si="172"/>
        <v>0</v>
      </c>
      <c r="EX73" s="67"/>
      <c r="EY73" s="118">
        <f t="shared" si="173"/>
        <v>1310.3732125818942</v>
      </c>
      <c r="EZ73" s="119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19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19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19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19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19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19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19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19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19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19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19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19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19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19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19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19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19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19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19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19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19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19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19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19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19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19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19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19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19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19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19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19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19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19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19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19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19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19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19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4">
        <f t="shared" ca="1" si="174"/>
        <v>0</v>
      </c>
    </row>
    <row r="74" spans="1:196">
      <c r="A74" s="459"/>
      <c r="B74" s="168"/>
      <c r="C74" s="132"/>
      <c r="D74" s="213"/>
      <c r="E74" s="214">
        <f>-C74*B74</f>
        <v>0</v>
      </c>
      <c r="F74" s="215">
        <f>IF(B74&gt;0,-C74*(1+($Q$52+0.0008)*1.21)*B74,-C74*(1-($Q$52+0.0008)*1.21)*B74)</f>
        <v>0</v>
      </c>
      <c r="G74" s="272">
        <f>G73</f>
        <v>2425</v>
      </c>
      <c r="H74" s="211">
        <f>-G74*B74</f>
        <v>0</v>
      </c>
      <c r="I74" s="212">
        <f>F74-H74</f>
        <v>0</v>
      </c>
      <c r="J74" s="57"/>
      <c r="K74" s="57"/>
      <c r="L74" s="58"/>
      <c r="M74" s="58"/>
      <c r="N74" s="57"/>
      <c r="O74" s="57"/>
      <c r="P74" s="57"/>
      <c r="Q74" s="57"/>
      <c r="R74" s="57"/>
      <c r="S74" s="58"/>
      <c r="T74" s="57"/>
      <c r="U74" s="62"/>
      <c r="V74" s="57"/>
      <c r="W74" s="57"/>
      <c r="X74" s="57"/>
      <c r="Y74" s="57"/>
      <c r="Z74" s="57"/>
      <c r="AA74" s="57"/>
      <c r="AB74" s="57"/>
      <c r="AC74" s="57"/>
      <c r="AD74" s="57"/>
      <c r="AE74" s="58"/>
      <c r="AF74" s="57"/>
      <c r="AG74" s="62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170"/>
      <c r="AW74" s="171" t="s">
        <v>335</v>
      </c>
      <c r="AX74" s="113"/>
      <c r="AY74" s="135"/>
      <c r="AZ74" s="136"/>
      <c r="BA74" s="284">
        <f t="shared" si="10"/>
        <v>0</v>
      </c>
      <c r="BB74" s="285">
        <f t="shared" si="11"/>
        <v>0</v>
      </c>
      <c r="BC74" s="172" t="s">
        <v>389</v>
      </c>
      <c r="BD74" s="113"/>
      <c r="BE74" s="138"/>
      <c r="BF74" s="116"/>
      <c r="BG74" s="287">
        <f t="shared" si="12"/>
        <v>0</v>
      </c>
      <c r="BH74" s="289">
        <f t="shared" si="13"/>
        <v>0</v>
      </c>
      <c r="BI74" s="173" t="s">
        <v>390</v>
      </c>
      <c r="BJ74" s="113"/>
      <c r="BK74" s="116"/>
      <c r="BL74" s="290">
        <f t="shared" si="14"/>
        <v>0</v>
      </c>
      <c r="BM74" s="291">
        <f t="shared" si="15"/>
        <v>0</v>
      </c>
      <c r="DH74" s="118">
        <f t="shared" si="131"/>
        <v>1379.3402237704149</v>
      </c>
      <c r="DI74" s="119">
        <f t="shared" si="132"/>
        <v>0</v>
      </c>
      <c r="DJ74" s="119">
        <f t="shared" si="133"/>
        <v>0</v>
      </c>
      <c r="DK74" s="119">
        <f t="shared" si="134"/>
        <v>0</v>
      </c>
      <c r="DL74" s="119">
        <f t="shared" si="135"/>
        <v>0</v>
      </c>
      <c r="DM74" s="119">
        <f t="shared" si="136"/>
        <v>0</v>
      </c>
      <c r="DN74" s="119">
        <f t="shared" si="137"/>
        <v>0</v>
      </c>
      <c r="DO74" s="119">
        <f t="shared" si="138"/>
        <v>0</v>
      </c>
      <c r="DP74" s="119">
        <f t="shared" si="139"/>
        <v>0</v>
      </c>
      <c r="DQ74" s="119">
        <f t="shared" si="140"/>
        <v>0</v>
      </c>
      <c r="DR74" s="119">
        <f t="shared" si="141"/>
        <v>0</v>
      </c>
      <c r="DS74" s="119">
        <f t="shared" si="142"/>
        <v>0</v>
      </c>
      <c r="DT74" s="119">
        <f t="shared" si="143"/>
        <v>0</v>
      </c>
      <c r="DU74" s="119">
        <f t="shared" si="144"/>
        <v>0</v>
      </c>
      <c r="DV74" s="119">
        <f t="shared" si="145"/>
        <v>0</v>
      </c>
      <c r="DW74" s="119">
        <f t="shared" si="146"/>
        <v>0</v>
      </c>
      <c r="DX74" s="119">
        <f t="shared" si="147"/>
        <v>0</v>
      </c>
      <c r="DY74" s="119">
        <f t="shared" si="148"/>
        <v>0</v>
      </c>
      <c r="DZ74" s="119">
        <f t="shared" si="149"/>
        <v>0</v>
      </c>
      <c r="EA74" s="119">
        <f t="shared" si="150"/>
        <v>0</v>
      </c>
      <c r="EB74" s="119">
        <f t="shared" si="151"/>
        <v>0</v>
      </c>
      <c r="EC74" s="119">
        <f t="shared" si="152"/>
        <v>0</v>
      </c>
      <c r="ED74" s="119">
        <f t="shared" si="153"/>
        <v>0</v>
      </c>
      <c r="EE74" s="119">
        <f t="shared" si="154"/>
        <v>0</v>
      </c>
      <c r="EF74" s="119">
        <f t="shared" si="155"/>
        <v>0</v>
      </c>
      <c r="EG74" s="119">
        <f t="shared" si="156"/>
        <v>0</v>
      </c>
      <c r="EH74" s="119">
        <f t="shared" si="157"/>
        <v>0</v>
      </c>
      <c r="EI74" s="119">
        <f t="shared" si="158"/>
        <v>0</v>
      </c>
      <c r="EJ74" s="119">
        <f t="shared" si="159"/>
        <v>0</v>
      </c>
      <c r="EK74" s="119">
        <f t="shared" si="160"/>
        <v>0</v>
      </c>
      <c r="EL74" s="119">
        <f t="shared" si="161"/>
        <v>0</v>
      </c>
      <c r="EM74" s="119">
        <f t="shared" si="162"/>
        <v>0</v>
      </c>
      <c r="EN74" s="119">
        <f t="shared" si="163"/>
        <v>0</v>
      </c>
      <c r="EO74" s="119">
        <f t="shared" si="164"/>
        <v>0</v>
      </c>
      <c r="EP74" s="119">
        <f t="shared" si="165"/>
        <v>0</v>
      </c>
      <c r="EQ74" s="119">
        <f t="shared" si="166"/>
        <v>0</v>
      </c>
      <c r="ER74" s="119">
        <f t="shared" si="167"/>
        <v>0</v>
      </c>
      <c r="ES74" s="119">
        <f t="shared" si="168"/>
        <v>0</v>
      </c>
      <c r="ET74" s="119">
        <f t="shared" si="169"/>
        <v>0</v>
      </c>
      <c r="EU74" s="119">
        <f t="shared" si="170"/>
        <v>0</v>
      </c>
      <c r="EV74" s="119">
        <f t="shared" si="171"/>
        <v>0</v>
      </c>
      <c r="EW74" s="204">
        <f t="shared" si="172"/>
        <v>0</v>
      </c>
      <c r="EX74" s="67"/>
      <c r="EY74" s="118">
        <f t="shared" si="173"/>
        <v>1379.3402237704149</v>
      </c>
      <c r="EZ74" s="119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19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19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19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19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19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19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19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19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19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19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19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19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19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19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19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19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19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19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19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19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19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19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19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19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19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19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19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19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19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19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19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19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19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19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19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19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19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19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19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4">
        <f t="shared" ca="1" si="174"/>
        <v>0</v>
      </c>
    </row>
    <row r="75" spans="1:196" ht="13.5" thickBot="1">
      <c r="A75" s="460"/>
      <c r="B75" s="205"/>
      <c r="C75" s="216"/>
      <c r="D75" s="217"/>
      <c r="E75" s="218">
        <f>-C75*B75</f>
        <v>0</v>
      </c>
      <c r="F75" s="219">
        <f>IF(B75&gt;0,-C75*(1+($Q$52+0.0008)*1.21)*B75,-C75*(1-($Q$52+0.0008)*1.21)*B75)</f>
        <v>0</v>
      </c>
      <c r="G75" s="273">
        <f>G74</f>
        <v>2425</v>
      </c>
      <c r="H75" s="220">
        <f>-G75*B75</f>
        <v>0</v>
      </c>
      <c r="I75" s="221">
        <f>F75-H75</f>
        <v>0</v>
      </c>
      <c r="J75" s="57"/>
      <c r="K75" s="57"/>
      <c r="L75" s="58"/>
      <c r="M75" s="58"/>
      <c r="N75" s="57"/>
      <c r="O75" s="57"/>
      <c r="P75" s="57"/>
      <c r="Q75" s="57"/>
      <c r="R75" s="57"/>
      <c r="S75" s="58"/>
      <c r="T75" s="57"/>
      <c r="U75" s="62"/>
      <c r="V75" s="57"/>
      <c r="W75" s="57"/>
      <c r="X75" s="57"/>
      <c r="Y75" s="57"/>
      <c r="Z75" s="57"/>
      <c r="AA75" s="57"/>
      <c r="AB75" s="57"/>
      <c r="AC75" s="57"/>
      <c r="AD75" s="57"/>
      <c r="AE75" s="58"/>
      <c r="AF75" s="57"/>
      <c r="AG75" s="62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170"/>
      <c r="AW75" s="171" t="s">
        <v>335</v>
      </c>
      <c r="AX75" s="113"/>
      <c r="AY75" s="135"/>
      <c r="AZ75" s="136"/>
      <c r="BA75" s="284">
        <f t="shared" si="10"/>
        <v>0</v>
      </c>
      <c r="BB75" s="285">
        <f t="shared" si="11"/>
        <v>0</v>
      </c>
      <c r="BC75" s="172" t="s">
        <v>389</v>
      </c>
      <c r="BD75" s="113"/>
      <c r="BE75" s="138"/>
      <c r="BF75" s="116"/>
      <c r="BG75" s="287">
        <f t="shared" si="12"/>
        <v>0</v>
      </c>
      <c r="BH75" s="289">
        <f t="shared" si="13"/>
        <v>0</v>
      </c>
      <c r="BI75" s="173" t="s">
        <v>390</v>
      </c>
      <c r="BJ75" s="113"/>
      <c r="BK75" s="116"/>
      <c r="BL75" s="290">
        <f t="shared" si="14"/>
        <v>0</v>
      </c>
      <c r="BM75" s="291">
        <f t="shared" si="15"/>
        <v>0</v>
      </c>
      <c r="DH75" s="118">
        <f t="shared" si="131"/>
        <v>1451.9370776530684</v>
      </c>
      <c r="DI75" s="119">
        <f t="shared" si="132"/>
        <v>0</v>
      </c>
      <c r="DJ75" s="119">
        <f t="shared" si="133"/>
        <v>0</v>
      </c>
      <c r="DK75" s="119">
        <f t="shared" si="134"/>
        <v>0</v>
      </c>
      <c r="DL75" s="119">
        <f t="shared" si="135"/>
        <v>0</v>
      </c>
      <c r="DM75" s="119">
        <f t="shared" si="136"/>
        <v>0</v>
      </c>
      <c r="DN75" s="119">
        <f t="shared" si="137"/>
        <v>0</v>
      </c>
      <c r="DO75" s="119">
        <f t="shared" si="138"/>
        <v>0</v>
      </c>
      <c r="DP75" s="119">
        <f t="shared" si="139"/>
        <v>0</v>
      </c>
      <c r="DQ75" s="119">
        <f t="shared" si="140"/>
        <v>0</v>
      </c>
      <c r="DR75" s="119">
        <f t="shared" si="141"/>
        <v>0</v>
      </c>
      <c r="DS75" s="119">
        <f t="shared" si="142"/>
        <v>0</v>
      </c>
      <c r="DT75" s="119">
        <f t="shared" si="143"/>
        <v>0</v>
      </c>
      <c r="DU75" s="119">
        <f t="shared" si="144"/>
        <v>0</v>
      </c>
      <c r="DV75" s="119">
        <f t="shared" si="145"/>
        <v>0</v>
      </c>
      <c r="DW75" s="119">
        <f t="shared" si="146"/>
        <v>0</v>
      </c>
      <c r="DX75" s="119">
        <f t="shared" si="147"/>
        <v>0</v>
      </c>
      <c r="DY75" s="119">
        <f t="shared" si="148"/>
        <v>0</v>
      </c>
      <c r="DZ75" s="119">
        <f t="shared" si="149"/>
        <v>0</v>
      </c>
      <c r="EA75" s="119">
        <f t="shared" si="150"/>
        <v>0</v>
      </c>
      <c r="EB75" s="119">
        <f t="shared" si="151"/>
        <v>0</v>
      </c>
      <c r="EC75" s="119">
        <f t="shared" si="152"/>
        <v>0</v>
      </c>
      <c r="ED75" s="119">
        <f t="shared" si="153"/>
        <v>0</v>
      </c>
      <c r="EE75" s="119">
        <f t="shared" si="154"/>
        <v>0</v>
      </c>
      <c r="EF75" s="119">
        <f t="shared" si="155"/>
        <v>0</v>
      </c>
      <c r="EG75" s="119">
        <f t="shared" si="156"/>
        <v>0</v>
      </c>
      <c r="EH75" s="119">
        <f t="shared" si="157"/>
        <v>0</v>
      </c>
      <c r="EI75" s="119">
        <f t="shared" si="158"/>
        <v>0</v>
      </c>
      <c r="EJ75" s="119">
        <f t="shared" si="159"/>
        <v>0</v>
      </c>
      <c r="EK75" s="119">
        <f t="shared" si="160"/>
        <v>0</v>
      </c>
      <c r="EL75" s="119">
        <f t="shared" si="161"/>
        <v>0</v>
      </c>
      <c r="EM75" s="119">
        <f t="shared" si="162"/>
        <v>0</v>
      </c>
      <c r="EN75" s="119">
        <f t="shared" si="163"/>
        <v>0</v>
      </c>
      <c r="EO75" s="119">
        <f t="shared" si="164"/>
        <v>0</v>
      </c>
      <c r="EP75" s="119">
        <f t="shared" si="165"/>
        <v>0</v>
      </c>
      <c r="EQ75" s="119">
        <f t="shared" si="166"/>
        <v>0</v>
      </c>
      <c r="ER75" s="119">
        <f t="shared" si="167"/>
        <v>0</v>
      </c>
      <c r="ES75" s="119">
        <f t="shared" si="168"/>
        <v>0</v>
      </c>
      <c r="ET75" s="119">
        <f t="shared" si="169"/>
        <v>0</v>
      </c>
      <c r="EU75" s="119">
        <f t="shared" si="170"/>
        <v>0</v>
      </c>
      <c r="EV75" s="119">
        <f t="shared" si="171"/>
        <v>0</v>
      </c>
      <c r="EW75" s="204">
        <f t="shared" si="172"/>
        <v>0</v>
      </c>
      <c r="EX75" s="67"/>
      <c r="EY75" s="118">
        <f t="shared" si="173"/>
        <v>1451.9370776530684</v>
      </c>
      <c r="EZ75" s="119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19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19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19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19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19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19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19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19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19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19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19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19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19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19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19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19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19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19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19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19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19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19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19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19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19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19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19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19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19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19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19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19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19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19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19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19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19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19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19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4">
        <f t="shared" ca="1" si="174"/>
        <v>0</v>
      </c>
    </row>
    <row r="76" spans="1:196" ht="13.5" thickBot="1">
      <c r="A76" s="222" t="s">
        <v>447</v>
      </c>
      <c r="B76" s="274">
        <f>IFERROR(VLOOKUP("GGAL - 48hs",HomeBroker!$A$2:$F$29,6,0),0)</f>
        <v>2425</v>
      </c>
      <c r="C76" s="223"/>
      <c r="D76" s="224" t="s">
        <v>448</v>
      </c>
      <c r="E76" s="225">
        <f>SUM(E3:E75)</f>
        <v>0</v>
      </c>
      <c r="F76" s="226">
        <f>SUM(F3:F75)</f>
        <v>0</v>
      </c>
      <c r="G76" s="227"/>
      <c r="H76" s="228"/>
      <c r="I76" s="229">
        <f>SUM(I3:I75)</f>
        <v>0</v>
      </c>
      <c r="J76" s="57"/>
      <c r="K76" s="57"/>
      <c r="L76" s="58"/>
      <c r="M76" s="58"/>
      <c r="N76" s="57"/>
      <c r="O76" s="57"/>
      <c r="P76" s="57"/>
      <c r="Q76" s="57"/>
      <c r="R76" s="57"/>
      <c r="S76" s="58"/>
      <c r="T76" s="57"/>
      <c r="U76" s="62"/>
      <c r="V76" s="57"/>
      <c r="W76" s="57"/>
      <c r="X76" s="57"/>
      <c r="Y76" s="57"/>
      <c r="Z76" s="57"/>
      <c r="AA76" s="57"/>
      <c r="AB76" s="57"/>
      <c r="AC76" s="57"/>
      <c r="AD76" s="57"/>
      <c r="AE76" s="58"/>
      <c r="AF76" s="57"/>
      <c r="AG76" s="62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170"/>
      <c r="AW76" s="171" t="s">
        <v>335</v>
      </c>
      <c r="AX76" s="113"/>
      <c r="AY76" s="135"/>
      <c r="AZ76" s="136"/>
      <c r="BA76" s="284">
        <f t="shared" si="10"/>
        <v>0</v>
      </c>
      <c r="BB76" s="285">
        <f t="shared" si="11"/>
        <v>0</v>
      </c>
      <c r="BC76" s="172" t="s">
        <v>389</v>
      </c>
      <c r="BD76" s="113"/>
      <c r="BE76" s="138"/>
      <c r="BF76" s="116"/>
      <c r="BG76" s="287">
        <f t="shared" si="12"/>
        <v>0</v>
      </c>
      <c r="BH76" s="289">
        <f t="shared" si="13"/>
        <v>0</v>
      </c>
      <c r="BI76" s="173" t="s">
        <v>390</v>
      </c>
      <c r="BJ76" s="113"/>
      <c r="BK76" s="116"/>
      <c r="BL76" s="290">
        <f t="shared" si="14"/>
        <v>0</v>
      </c>
      <c r="BM76" s="291">
        <f t="shared" si="15"/>
        <v>0</v>
      </c>
      <c r="DH76" s="118">
        <f t="shared" si="131"/>
        <v>1528.3548185821774</v>
      </c>
      <c r="DI76" s="119">
        <f t="shared" si="132"/>
        <v>0</v>
      </c>
      <c r="DJ76" s="119">
        <f t="shared" si="133"/>
        <v>0</v>
      </c>
      <c r="DK76" s="119">
        <f t="shared" si="134"/>
        <v>0</v>
      </c>
      <c r="DL76" s="119">
        <f t="shared" si="135"/>
        <v>0</v>
      </c>
      <c r="DM76" s="119">
        <f t="shared" si="136"/>
        <v>0</v>
      </c>
      <c r="DN76" s="119">
        <f t="shared" si="137"/>
        <v>0</v>
      </c>
      <c r="DO76" s="119">
        <f t="shared" si="138"/>
        <v>0</v>
      </c>
      <c r="DP76" s="119">
        <f t="shared" si="139"/>
        <v>0</v>
      </c>
      <c r="DQ76" s="119">
        <f t="shared" si="140"/>
        <v>0</v>
      </c>
      <c r="DR76" s="119">
        <f t="shared" si="141"/>
        <v>0</v>
      </c>
      <c r="DS76" s="119">
        <f t="shared" si="142"/>
        <v>0</v>
      </c>
      <c r="DT76" s="119">
        <f t="shared" si="143"/>
        <v>0</v>
      </c>
      <c r="DU76" s="119">
        <f t="shared" si="144"/>
        <v>0</v>
      </c>
      <c r="DV76" s="119">
        <f t="shared" si="145"/>
        <v>0</v>
      </c>
      <c r="DW76" s="119">
        <f t="shared" si="146"/>
        <v>0</v>
      </c>
      <c r="DX76" s="119">
        <f t="shared" si="147"/>
        <v>0</v>
      </c>
      <c r="DY76" s="119">
        <f t="shared" si="148"/>
        <v>0</v>
      </c>
      <c r="DZ76" s="119">
        <f t="shared" si="149"/>
        <v>0</v>
      </c>
      <c r="EA76" s="119">
        <f t="shared" si="150"/>
        <v>0</v>
      </c>
      <c r="EB76" s="119">
        <f t="shared" si="151"/>
        <v>0</v>
      </c>
      <c r="EC76" s="119">
        <f t="shared" si="152"/>
        <v>0</v>
      </c>
      <c r="ED76" s="119">
        <f t="shared" si="153"/>
        <v>0</v>
      </c>
      <c r="EE76" s="119">
        <f t="shared" si="154"/>
        <v>0</v>
      </c>
      <c r="EF76" s="119">
        <f t="shared" si="155"/>
        <v>0</v>
      </c>
      <c r="EG76" s="119">
        <f t="shared" si="156"/>
        <v>0</v>
      </c>
      <c r="EH76" s="119">
        <f t="shared" si="157"/>
        <v>0</v>
      </c>
      <c r="EI76" s="119">
        <f t="shared" si="158"/>
        <v>0</v>
      </c>
      <c r="EJ76" s="119">
        <f t="shared" si="159"/>
        <v>0</v>
      </c>
      <c r="EK76" s="119">
        <f t="shared" si="160"/>
        <v>0</v>
      </c>
      <c r="EL76" s="119">
        <f t="shared" si="161"/>
        <v>0</v>
      </c>
      <c r="EM76" s="119">
        <f t="shared" si="162"/>
        <v>0</v>
      </c>
      <c r="EN76" s="119">
        <f t="shared" si="163"/>
        <v>0</v>
      </c>
      <c r="EO76" s="119">
        <f t="shared" si="164"/>
        <v>0</v>
      </c>
      <c r="EP76" s="119">
        <f t="shared" si="165"/>
        <v>0</v>
      </c>
      <c r="EQ76" s="119">
        <f t="shared" si="166"/>
        <v>0</v>
      </c>
      <c r="ER76" s="119">
        <f t="shared" si="167"/>
        <v>0</v>
      </c>
      <c r="ES76" s="119">
        <f t="shared" si="168"/>
        <v>0</v>
      </c>
      <c r="ET76" s="119">
        <f t="shared" si="169"/>
        <v>0</v>
      </c>
      <c r="EU76" s="119">
        <f t="shared" si="170"/>
        <v>0</v>
      </c>
      <c r="EV76" s="119">
        <f t="shared" si="171"/>
        <v>0</v>
      </c>
      <c r="EW76" s="204">
        <f t="shared" si="172"/>
        <v>0</v>
      </c>
      <c r="EX76" s="67"/>
      <c r="EY76" s="118">
        <f t="shared" si="173"/>
        <v>1528.3548185821774</v>
      </c>
      <c r="EZ76" s="119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19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19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19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19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19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19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19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19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19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19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19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19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19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19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19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19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19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19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19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19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19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19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19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19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19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19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19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19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19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19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19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19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19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19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19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19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19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19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19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4">
        <f t="shared" ca="1" si="174"/>
        <v>0</v>
      </c>
    </row>
    <row r="77" spans="1:196">
      <c r="DH77" s="118">
        <f t="shared" si="131"/>
        <v>1608.7945458759762</v>
      </c>
      <c r="DI77" s="119">
        <f t="shared" si="132"/>
        <v>0</v>
      </c>
      <c r="DJ77" s="119">
        <f t="shared" si="133"/>
        <v>0</v>
      </c>
      <c r="DK77" s="119">
        <f t="shared" si="134"/>
        <v>0</v>
      </c>
      <c r="DL77" s="119">
        <f t="shared" si="135"/>
        <v>0</v>
      </c>
      <c r="DM77" s="119">
        <f t="shared" si="136"/>
        <v>0</v>
      </c>
      <c r="DN77" s="119">
        <f t="shared" si="137"/>
        <v>0</v>
      </c>
      <c r="DO77" s="119">
        <f t="shared" si="138"/>
        <v>0</v>
      </c>
      <c r="DP77" s="119">
        <f t="shared" si="139"/>
        <v>0</v>
      </c>
      <c r="DQ77" s="119">
        <f t="shared" si="140"/>
        <v>0</v>
      </c>
      <c r="DR77" s="119">
        <f t="shared" si="141"/>
        <v>0</v>
      </c>
      <c r="DS77" s="119">
        <f t="shared" si="142"/>
        <v>0</v>
      </c>
      <c r="DT77" s="119">
        <f t="shared" si="143"/>
        <v>0</v>
      </c>
      <c r="DU77" s="119">
        <f t="shared" si="144"/>
        <v>0</v>
      </c>
      <c r="DV77" s="119">
        <f t="shared" si="145"/>
        <v>0</v>
      </c>
      <c r="DW77" s="119">
        <f t="shared" si="146"/>
        <v>0</v>
      </c>
      <c r="DX77" s="119">
        <f t="shared" si="147"/>
        <v>0</v>
      </c>
      <c r="DY77" s="119">
        <f t="shared" si="148"/>
        <v>0</v>
      </c>
      <c r="DZ77" s="119">
        <f t="shared" si="149"/>
        <v>0</v>
      </c>
      <c r="EA77" s="119">
        <f t="shared" si="150"/>
        <v>0</v>
      </c>
      <c r="EB77" s="119">
        <f t="shared" si="151"/>
        <v>0</v>
      </c>
      <c r="EC77" s="119">
        <f t="shared" si="152"/>
        <v>0</v>
      </c>
      <c r="ED77" s="119">
        <f t="shared" si="153"/>
        <v>0</v>
      </c>
      <c r="EE77" s="119">
        <f t="shared" si="154"/>
        <v>0</v>
      </c>
      <c r="EF77" s="119">
        <f t="shared" si="155"/>
        <v>0</v>
      </c>
      <c r="EG77" s="119">
        <f t="shared" si="156"/>
        <v>0</v>
      </c>
      <c r="EH77" s="119">
        <f t="shared" si="157"/>
        <v>0</v>
      </c>
      <c r="EI77" s="119">
        <f t="shared" si="158"/>
        <v>0</v>
      </c>
      <c r="EJ77" s="119">
        <f t="shared" si="159"/>
        <v>0</v>
      </c>
      <c r="EK77" s="119">
        <f t="shared" si="160"/>
        <v>0</v>
      </c>
      <c r="EL77" s="119">
        <f t="shared" si="161"/>
        <v>0</v>
      </c>
      <c r="EM77" s="119">
        <f t="shared" si="162"/>
        <v>0</v>
      </c>
      <c r="EN77" s="119">
        <f t="shared" si="163"/>
        <v>0</v>
      </c>
      <c r="EO77" s="119">
        <f t="shared" si="164"/>
        <v>0</v>
      </c>
      <c r="EP77" s="119">
        <f t="shared" si="165"/>
        <v>0</v>
      </c>
      <c r="EQ77" s="119">
        <f t="shared" si="166"/>
        <v>0</v>
      </c>
      <c r="ER77" s="119">
        <f t="shared" si="167"/>
        <v>0</v>
      </c>
      <c r="ES77" s="119">
        <f t="shared" si="168"/>
        <v>0</v>
      </c>
      <c r="ET77" s="119">
        <f t="shared" si="169"/>
        <v>0</v>
      </c>
      <c r="EU77" s="119">
        <f t="shared" si="170"/>
        <v>0</v>
      </c>
      <c r="EV77" s="119">
        <f t="shared" si="171"/>
        <v>0</v>
      </c>
      <c r="EW77" s="204">
        <f t="shared" si="172"/>
        <v>0</v>
      </c>
      <c r="EX77" s="67"/>
      <c r="EY77" s="118">
        <f t="shared" si="173"/>
        <v>1608.7945458759762</v>
      </c>
      <c r="EZ77" s="119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19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19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19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19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19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19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19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19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19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19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19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19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19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19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19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19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19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19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19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19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19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19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19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19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19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19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19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19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19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19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19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19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19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19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19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19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19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19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19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4">
        <f t="shared" ca="1" si="174"/>
        <v>0</v>
      </c>
    </row>
    <row r="78" spans="1:196">
      <c r="DH78" s="118">
        <f t="shared" si="131"/>
        <v>1693.4679430273434</v>
      </c>
      <c r="DI78" s="119">
        <f t="shared" si="132"/>
        <v>0</v>
      </c>
      <c r="DJ78" s="119">
        <f t="shared" si="133"/>
        <v>0</v>
      </c>
      <c r="DK78" s="119">
        <f t="shared" si="134"/>
        <v>0</v>
      </c>
      <c r="DL78" s="119">
        <f t="shared" si="135"/>
        <v>0</v>
      </c>
      <c r="DM78" s="119">
        <f t="shared" si="136"/>
        <v>0</v>
      </c>
      <c r="DN78" s="119">
        <f t="shared" si="137"/>
        <v>0</v>
      </c>
      <c r="DO78" s="119">
        <f t="shared" si="138"/>
        <v>0</v>
      </c>
      <c r="DP78" s="119">
        <f t="shared" si="139"/>
        <v>0</v>
      </c>
      <c r="DQ78" s="119">
        <f t="shared" si="140"/>
        <v>0</v>
      </c>
      <c r="DR78" s="119">
        <f t="shared" si="141"/>
        <v>0</v>
      </c>
      <c r="DS78" s="119">
        <f t="shared" si="142"/>
        <v>0</v>
      </c>
      <c r="DT78" s="119">
        <f t="shared" si="143"/>
        <v>0</v>
      </c>
      <c r="DU78" s="119">
        <f t="shared" si="144"/>
        <v>0</v>
      </c>
      <c r="DV78" s="119">
        <f t="shared" si="145"/>
        <v>0</v>
      </c>
      <c r="DW78" s="119">
        <f t="shared" si="146"/>
        <v>0</v>
      </c>
      <c r="DX78" s="119">
        <f t="shared" si="147"/>
        <v>0</v>
      </c>
      <c r="DY78" s="119">
        <f t="shared" si="148"/>
        <v>0</v>
      </c>
      <c r="DZ78" s="119">
        <f t="shared" si="149"/>
        <v>0</v>
      </c>
      <c r="EA78" s="119">
        <f t="shared" si="150"/>
        <v>0</v>
      </c>
      <c r="EB78" s="119">
        <f t="shared" si="151"/>
        <v>0</v>
      </c>
      <c r="EC78" s="119">
        <f t="shared" si="152"/>
        <v>0</v>
      </c>
      <c r="ED78" s="119">
        <f t="shared" si="153"/>
        <v>0</v>
      </c>
      <c r="EE78" s="119">
        <f t="shared" si="154"/>
        <v>0</v>
      </c>
      <c r="EF78" s="119">
        <f t="shared" si="155"/>
        <v>0</v>
      </c>
      <c r="EG78" s="119">
        <f t="shared" si="156"/>
        <v>0</v>
      </c>
      <c r="EH78" s="119">
        <f t="shared" si="157"/>
        <v>0</v>
      </c>
      <c r="EI78" s="119">
        <f t="shared" si="158"/>
        <v>0</v>
      </c>
      <c r="EJ78" s="119">
        <f t="shared" si="159"/>
        <v>0</v>
      </c>
      <c r="EK78" s="119">
        <f t="shared" si="160"/>
        <v>0</v>
      </c>
      <c r="EL78" s="119">
        <f t="shared" si="161"/>
        <v>0</v>
      </c>
      <c r="EM78" s="119">
        <f t="shared" si="162"/>
        <v>0</v>
      </c>
      <c r="EN78" s="119">
        <f t="shared" si="163"/>
        <v>0</v>
      </c>
      <c r="EO78" s="119">
        <f t="shared" si="164"/>
        <v>0</v>
      </c>
      <c r="EP78" s="119">
        <f t="shared" si="165"/>
        <v>0</v>
      </c>
      <c r="EQ78" s="119">
        <f t="shared" si="166"/>
        <v>0</v>
      </c>
      <c r="ER78" s="119">
        <f t="shared" si="167"/>
        <v>0</v>
      </c>
      <c r="ES78" s="119">
        <f t="shared" si="168"/>
        <v>0</v>
      </c>
      <c r="ET78" s="119">
        <f t="shared" si="169"/>
        <v>0</v>
      </c>
      <c r="EU78" s="119">
        <f t="shared" si="170"/>
        <v>0</v>
      </c>
      <c r="EV78" s="119">
        <f t="shared" si="171"/>
        <v>0</v>
      </c>
      <c r="EW78" s="204">
        <f t="shared" si="172"/>
        <v>0</v>
      </c>
      <c r="EX78" s="67"/>
      <c r="EY78" s="118">
        <f t="shared" si="173"/>
        <v>1693.4679430273434</v>
      </c>
      <c r="EZ78" s="119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19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19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19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19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19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19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19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19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19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19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19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19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19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19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19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19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19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19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19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19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19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19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19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19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19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19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19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19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19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19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19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19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19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19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19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19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19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19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19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4">
        <f t="shared" ca="1" si="174"/>
        <v>0</v>
      </c>
    </row>
    <row r="79" spans="1:196">
      <c r="DH79" s="118">
        <f t="shared" si="131"/>
        <v>1782.5978347656246</v>
      </c>
      <c r="DI79" s="119">
        <f t="shared" si="132"/>
        <v>0</v>
      </c>
      <c r="DJ79" s="119">
        <f t="shared" si="133"/>
        <v>0</v>
      </c>
      <c r="DK79" s="119">
        <f t="shared" si="134"/>
        <v>0</v>
      </c>
      <c r="DL79" s="119">
        <f t="shared" si="135"/>
        <v>0</v>
      </c>
      <c r="DM79" s="119">
        <f t="shared" si="136"/>
        <v>0</v>
      </c>
      <c r="DN79" s="119">
        <f t="shared" si="137"/>
        <v>0</v>
      </c>
      <c r="DO79" s="119">
        <f t="shared" si="138"/>
        <v>0</v>
      </c>
      <c r="DP79" s="119">
        <f t="shared" si="139"/>
        <v>0</v>
      </c>
      <c r="DQ79" s="119">
        <f t="shared" si="140"/>
        <v>0</v>
      </c>
      <c r="DR79" s="119">
        <f t="shared" si="141"/>
        <v>0</v>
      </c>
      <c r="DS79" s="119">
        <f t="shared" si="142"/>
        <v>0</v>
      </c>
      <c r="DT79" s="119">
        <f t="shared" si="143"/>
        <v>0</v>
      </c>
      <c r="DU79" s="119">
        <f t="shared" si="144"/>
        <v>0</v>
      </c>
      <c r="DV79" s="119">
        <f t="shared" si="145"/>
        <v>0</v>
      </c>
      <c r="DW79" s="119">
        <f t="shared" si="146"/>
        <v>0</v>
      </c>
      <c r="DX79" s="119">
        <f t="shared" si="147"/>
        <v>0</v>
      </c>
      <c r="DY79" s="119">
        <f t="shared" si="148"/>
        <v>0</v>
      </c>
      <c r="DZ79" s="119">
        <f t="shared" si="149"/>
        <v>0</v>
      </c>
      <c r="EA79" s="119">
        <f t="shared" si="150"/>
        <v>0</v>
      </c>
      <c r="EB79" s="119">
        <f t="shared" si="151"/>
        <v>0</v>
      </c>
      <c r="EC79" s="119">
        <f t="shared" si="152"/>
        <v>0</v>
      </c>
      <c r="ED79" s="119">
        <f t="shared" si="153"/>
        <v>0</v>
      </c>
      <c r="EE79" s="119">
        <f t="shared" si="154"/>
        <v>0</v>
      </c>
      <c r="EF79" s="119">
        <f t="shared" si="155"/>
        <v>0</v>
      </c>
      <c r="EG79" s="119">
        <f t="shared" si="156"/>
        <v>0</v>
      </c>
      <c r="EH79" s="119">
        <f t="shared" si="157"/>
        <v>0</v>
      </c>
      <c r="EI79" s="119">
        <f t="shared" si="158"/>
        <v>0</v>
      </c>
      <c r="EJ79" s="119">
        <f t="shared" si="159"/>
        <v>0</v>
      </c>
      <c r="EK79" s="119">
        <f t="shared" si="160"/>
        <v>0</v>
      </c>
      <c r="EL79" s="119">
        <f t="shared" si="161"/>
        <v>0</v>
      </c>
      <c r="EM79" s="119">
        <f t="shared" si="162"/>
        <v>0</v>
      </c>
      <c r="EN79" s="119">
        <f t="shared" si="163"/>
        <v>0</v>
      </c>
      <c r="EO79" s="119">
        <f t="shared" si="164"/>
        <v>0</v>
      </c>
      <c r="EP79" s="119">
        <f t="shared" si="165"/>
        <v>0</v>
      </c>
      <c r="EQ79" s="119">
        <f t="shared" si="166"/>
        <v>0</v>
      </c>
      <c r="ER79" s="119">
        <f t="shared" si="167"/>
        <v>0</v>
      </c>
      <c r="ES79" s="119">
        <f t="shared" si="168"/>
        <v>0</v>
      </c>
      <c r="ET79" s="119">
        <f t="shared" si="169"/>
        <v>0</v>
      </c>
      <c r="EU79" s="119">
        <f t="shared" si="170"/>
        <v>0</v>
      </c>
      <c r="EV79" s="119">
        <f t="shared" si="171"/>
        <v>0</v>
      </c>
      <c r="EW79" s="204">
        <f t="shared" si="172"/>
        <v>0</v>
      </c>
      <c r="EX79" s="67"/>
      <c r="EY79" s="118">
        <f t="shared" si="173"/>
        <v>1782.5978347656246</v>
      </c>
      <c r="EZ79" s="119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19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19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19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19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19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19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19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19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19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19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19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19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19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19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19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19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19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19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19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19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19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19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19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19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19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19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19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19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19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19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19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19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19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19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19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19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19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19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19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4">
        <f t="shared" ca="1" si="174"/>
        <v>0</v>
      </c>
    </row>
    <row r="80" spans="1:196">
      <c r="DH80" s="118">
        <f t="shared" si="131"/>
        <v>1876.4187734374998</v>
      </c>
      <c r="DI80" s="119">
        <f t="shared" si="132"/>
        <v>0</v>
      </c>
      <c r="DJ80" s="119">
        <f t="shared" si="133"/>
        <v>0</v>
      </c>
      <c r="DK80" s="119">
        <f t="shared" si="134"/>
        <v>0</v>
      </c>
      <c r="DL80" s="119">
        <f t="shared" si="135"/>
        <v>0</v>
      </c>
      <c r="DM80" s="119">
        <f t="shared" si="136"/>
        <v>0</v>
      </c>
      <c r="DN80" s="119">
        <f t="shared" si="137"/>
        <v>0</v>
      </c>
      <c r="DO80" s="119">
        <f t="shared" si="138"/>
        <v>0</v>
      </c>
      <c r="DP80" s="119">
        <f t="shared" si="139"/>
        <v>0</v>
      </c>
      <c r="DQ80" s="119">
        <f t="shared" si="140"/>
        <v>0</v>
      </c>
      <c r="DR80" s="119">
        <f t="shared" si="141"/>
        <v>0</v>
      </c>
      <c r="DS80" s="119">
        <f t="shared" si="142"/>
        <v>0</v>
      </c>
      <c r="DT80" s="119">
        <f t="shared" si="143"/>
        <v>0</v>
      </c>
      <c r="DU80" s="119">
        <f t="shared" si="144"/>
        <v>0</v>
      </c>
      <c r="DV80" s="119">
        <f t="shared" si="145"/>
        <v>0</v>
      </c>
      <c r="DW80" s="119">
        <f t="shared" si="146"/>
        <v>0</v>
      </c>
      <c r="DX80" s="119">
        <f t="shared" si="147"/>
        <v>0</v>
      </c>
      <c r="DY80" s="119">
        <f t="shared" si="148"/>
        <v>0</v>
      </c>
      <c r="DZ80" s="119">
        <f t="shared" si="149"/>
        <v>0</v>
      </c>
      <c r="EA80" s="119">
        <f t="shared" si="150"/>
        <v>0</v>
      </c>
      <c r="EB80" s="119">
        <f t="shared" si="151"/>
        <v>0</v>
      </c>
      <c r="EC80" s="119">
        <f t="shared" si="152"/>
        <v>0</v>
      </c>
      <c r="ED80" s="119">
        <f t="shared" si="153"/>
        <v>0</v>
      </c>
      <c r="EE80" s="119">
        <f t="shared" si="154"/>
        <v>0</v>
      </c>
      <c r="EF80" s="119">
        <f t="shared" si="155"/>
        <v>0</v>
      </c>
      <c r="EG80" s="119">
        <f t="shared" si="156"/>
        <v>0</v>
      </c>
      <c r="EH80" s="119">
        <f t="shared" si="157"/>
        <v>0</v>
      </c>
      <c r="EI80" s="119">
        <f t="shared" si="158"/>
        <v>0</v>
      </c>
      <c r="EJ80" s="119">
        <f t="shared" si="159"/>
        <v>0</v>
      </c>
      <c r="EK80" s="119">
        <f t="shared" si="160"/>
        <v>0</v>
      </c>
      <c r="EL80" s="119">
        <f t="shared" si="161"/>
        <v>0</v>
      </c>
      <c r="EM80" s="119">
        <f t="shared" si="162"/>
        <v>0</v>
      </c>
      <c r="EN80" s="119">
        <f t="shared" si="163"/>
        <v>0</v>
      </c>
      <c r="EO80" s="119">
        <f t="shared" si="164"/>
        <v>0</v>
      </c>
      <c r="EP80" s="119">
        <f t="shared" si="165"/>
        <v>0</v>
      </c>
      <c r="EQ80" s="119">
        <f t="shared" si="166"/>
        <v>0</v>
      </c>
      <c r="ER80" s="119">
        <f t="shared" si="167"/>
        <v>0</v>
      </c>
      <c r="ES80" s="119">
        <f t="shared" si="168"/>
        <v>0</v>
      </c>
      <c r="ET80" s="119">
        <f t="shared" si="169"/>
        <v>0</v>
      </c>
      <c r="EU80" s="119">
        <f t="shared" si="170"/>
        <v>0</v>
      </c>
      <c r="EV80" s="119">
        <f t="shared" si="171"/>
        <v>0</v>
      </c>
      <c r="EW80" s="204">
        <f t="shared" si="172"/>
        <v>0</v>
      </c>
      <c r="EX80" s="67"/>
      <c r="EY80" s="118">
        <f t="shared" si="173"/>
        <v>1876.4187734374998</v>
      </c>
      <c r="EZ80" s="119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19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19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19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19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19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19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19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19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19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19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19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19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19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19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19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19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19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19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19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19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19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19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19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19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19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19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19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19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19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19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19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19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19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19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19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19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19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19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19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4">
        <f t="shared" ca="1" si="174"/>
        <v>0</v>
      </c>
    </row>
    <row r="81" spans="112:196">
      <c r="DH81" s="118">
        <f t="shared" si="131"/>
        <v>1975.1776562499999</v>
      </c>
      <c r="DI81" s="119">
        <f t="shared" si="132"/>
        <v>0</v>
      </c>
      <c r="DJ81" s="119">
        <f t="shared" si="133"/>
        <v>0</v>
      </c>
      <c r="DK81" s="119">
        <f t="shared" si="134"/>
        <v>0</v>
      </c>
      <c r="DL81" s="119">
        <f t="shared" si="135"/>
        <v>0</v>
      </c>
      <c r="DM81" s="119">
        <f t="shared" si="136"/>
        <v>0</v>
      </c>
      <c r="DN81" s="119">
        <f t="shared" si="137"/>
        <v>0</v>
      </c>
      <c r="DO81" s="119">
        <f t="shared" si="138"/>
        <v>0</v>
      </c>
      <c r="DP81" s="119">
        <f t="shared" si="139"/>
        <v>0</v>
      </c>
      <c r="DQ81" s="119">
        <f t="shared" si="140"/>
        <v>0</v>
      </c>
      <c r="DR81" s="119">
        <f t="shared" si="141"/>
        <v>0</v>
      </c>
      <c r="DS81" s="119">
        <f t="shared" si="142"/>
        <v>0</v>
      </c>
      <c r="DT81" s="119">
        <f t="shared" si="143"/>
        <v>0</v>
      </c>
      <c r="DU81" s="119">
        <f t="shared" si="144"/>
        <v>0</v>
      </c>
      <c r="DV81" s="119">
        <f t="shared" si="145"/>
        <v>0</v>
      </c>
      <c r="DW81" s="119">
        <f t="shared" si="146"/>
        <v>0</v>
      </c>
      <c r="DX81" s="119">
        <f t="shared" si="147"/>
        <v>0</v>
      </c>
      <c r="DY81" s="119">
        <f t="shared" si="148"/>
        <v>0</v>
      </c>
      <c r="DZ81" s="119">
        <f t="shared" si="149"/>
        <v>0</v>
      </c>
      <c r="EA81" s="119">
        <f t="shared" si="150"/>
        <v>0</v>
      </c>
      <c r="EB81" s="119">
        <f t="shared" si="151"/>
        <v>0</v>
      </c>
      <c r="EC81" s="119">
        <f t="shared" si="152"/>
        <v>0</v>
      </c>
      <c r="ED81" s="119">
        <f t="shared" si="153"/>
        <v>0</v>
      </c>
      <c r="EE81" s="119">
        <f t="shared" si="154"/>
        <v>0</v>
      </c>
      <c r="EF81" s="119">
        <f t="shared" si="155"/>
        <v>0</v>
      </c>
      <c r="EG81" s="119">
        <f t="shared" si="156"/>
        <v>0</v>
      </c>
      <c r="EH81" s="119">
        <f t="shared" si="157"/>
        <v>0</v>
      </c>
      <c r="EI81" s="119">
        <f t="shared" si="158"/>
        <v>0</v>
      </c>
      <c r="EJ81" s="119">
        <f t="shared" si="159"/>
        <v>0</v>
      </c>
      <c r="EK81" s="119">
        <f t="shared" si="160"/>
        <v>0</v>
      </c>
      <c r="EL81" s="119">
        <f t="shared" si="161"/>
        <v>0</v>
      </c>
      <c r="EM81" s="119">
        <f t="shared" si="162"/>
        <v>0</v>
      </c>
      <c r="EN81" s="119">
        <f t="shared" si="163"/>
        <v>0</v>
      </c>
      <c r="EO81" s="119">
        <f t="shared" si="164"/>
        <v>0</v>
      </c>
      <c r="EP81" s="119">
        <f t="shared" si="165"/>
        <v>0</v>
      </c>
      <c r="EQ81" s="119">
        <f t="shared" si="166"/>
        <v>0</v>
      </c>
      <c r="ER81" s="119">
        <f t="shared" si="167"/>
        <v>0</v>
      </c>
      <c r="ES81" s="119">
        <f t="shared" si="168"/>
        <v>0</v>
      </c>
      <c r="ET81" s="119">
        <f t="shared" si="169"/>
        <v>0</v>
      </c>
      <c r="EU81" s="119">
        <f t="shared" si="170"/>
        <v>0</v>
      </c>
      <c r="EV81" s="119">
        <f t="shared" si="171"/>
        <v>0</v>
      </c>
      <c r="EW81" s="204">
        <f t="shared" si="172"/>
        <v>0</v>
      </c>
      <c r="EX81" s="67"/>
      <c r="EY81" s="118">
        <f t="shared" si="173"/>
        <v>1975.1776562499999</v>
      </c>
      <c r="EZ81" s="119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19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19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19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19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19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19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19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19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19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19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19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19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19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19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19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19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19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19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19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19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19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19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19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19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19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19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19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19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19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19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19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19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19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19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19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19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19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19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19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4">
        <f t="shared" ca="1" si="174"/>
        <v>0</v>
      </c>
    </row>
    <row r="82" spans="112:196">
      <c r="DH82" s="118">
        <f t="shared" si="131"/>
        <v>2079.1343750000001</v>
      </c>
      <c r="DI82" s="119">
        <f t="shared" si="132"/>
        <v>0</v>
      </c>
      <c r="DJ82" s="119">
        <f t="shared" si="133"/>
        <v>0</v>
      </c>
      <c r="DK82" s="119">
        <f t="shared" si="134"/>
        <v>0</v>
      </c>
      <c r="DL82" s="119">
        <f t="shared" si="135"/>
        <v>0</v>
      </c>
      <c r="DM82" s="119">
        <f t="shared" si="136"/>
        <v>0</v>
      </c>
      <c r="DN82" s="119">
        <f t="shared" si="137"/>
        <v>0</v>
      </c>
      <c r="DO82" s="119">
        <f t="shared" si="138"/>
        <v>0</v>
      </c>
      <c r="DP82" s="119">
        <f t="shared" si="139"/>
        <v>0</v>
      </c>
      <c r="DQ82" s="119">
        <f t="shared" si="140"/>
        <v>0</v>
      </c>
      <c r="DR82" s="119">
        <f t="shared" si="141"/>
        <v>0</v>
      </c>
      <c r="DS82" s="119">
        <f t="shared" si="142"/>
        <v>0</v>
      </c>
      <c r="DT82" s="119">
        <f t="shared" si="143"/>
        <v>0</v>
      </c>
      <c r="DU82" s="119">
        <f t="shared" si="144"/>
        <v>0</v>
      </c>
      <c r="DV82" s="119">
        <f t="shared" si="145"/>
        <v>0</v>
      </c>
      <c r="DW82" s="119">
        <f t="shared" si="146"/>
        <v>0</v>
      </c>
      <c r="DX82" s="119">
        <f t="shared" si="147"/>
        <v>0</v>
      </c>
      <c r="DY82" s="119">
        <f t="shared" si="148"/>
        <v>0</v>
      </c>
      <c r="DZ82" s="119">
        <f t="shared" si="149"/>
        <v>0</v>
      </c>
      <c r="EA82" s="119">
        <f t="shared" si="150"/>
        <v>0</v>
      </c>
      <c r="EB82" s="119">
        <f t="shared" si="151"/>
        <v>0</v>
      </c>
      <c r="EC82" s="119">
        <f t="shared" si="152"/>
        <v>0</v>
      </c>
      <c r="ED82" s="119">
        <f t="shared" si="153"/>
        <v>0</v>
      </c>
      <c r="EE82" s="119">
        <f t="shared" si="154"/>
        <v>0</v>
      </c>
      <c r="EF82" s="119">
        <f t="shared" si="155"/>
        <v>0</v>
      </c>
      <c r="EG82" s="119">
        <f t="shared" si="156"/>
        <v>0</v>
      </c>
      <c r="EH82" s="119">
        <f t="shared" si="157"/>
        <v>0</v>
      </c>
      <c r="EI82" s="119">
        <f t="shared" si="158"/>
        <v>0</v>
      </c>
      <c r="EJ82" s="119">
        <f t="shared" si="159"/>
        <v>0</v>
      </c>
      <c r="EK82" s="119">
        <f t="shared" si="160"/>
        <v>0</v>
      </c>
      <c r="EL82" s="119">
        <f t="shared" si="161"/>
        <v>0</v>
      </c>
      <c r="EM82" s="119">
        <f t="shared" si="162"/>
        <v>0</v>
      </c>
      <c r="EN82" s="119">
        <f t="shared" si="163"/>
        <v>0</v>
      </c>
      <c r="EO82" s="119">
        <f t="shared" si="164"/>
        <v>0</v>
      </c>
      <c r="EP82" s="119">
        <f t="shared" si="165"/>
        <v>0</v>
      </c>
      <c r="EQ82" s="119">
        <f t="shared" si="166"/>
        <v>0</v>
      </c>
      <c r="ER82" s="119">
        <f t="shared" si="167"/>
        <v>0</v>
      </c>
      <c r="ES82" s="119">
        <f t="shared" si="168"/>
        <v>0</v>
      </c>
      <c r="ET82" s="119">
        <f t="shared" si="169"/>
        <v>0</v>
      </c>
      <c r="EU82" s="119">
        <f t="shared" si="170"/>
        <v>0</v>
      </c>
      <c r="EV82" s="119">
        <f t="shared" si="171"/>
        <v>0</v>
      </c>
      <c r="EW82" s="204">
        <f t="shared" si="172"/>
        <v>0</v>
      </c>
      <c r="EX82" s="67"/>
      <c r="EY82" s="118">
        <f t="shared" si="173"/>
        <v>2079.1343750000001</v>
      </c>
      <c r="EZ82" s="119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19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19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19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19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19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19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19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19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19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19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19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19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19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19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19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19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19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19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19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19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19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19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19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19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19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19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19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19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19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19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19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19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19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19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19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19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19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19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19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4">
        <f t="shared" ca="1" si="174"/>
        <v>0</v>
      </c>
    </row>
    <row r="83" spans="112:196">
      <c r="DH83" s="118">
        <f t="shared" si="131"/>
        <v>2188.5625</v>
      </c>
      <c r="DI83" s="119">
        <f t="shared" si="132"/>
        <v>0</v>
      </c>
      <c r="DJ83" s="119">
        <f t="shared" si="133"/>
        <v>0</v>
      </c>
      <c r="DK83" s="119">
        <f t="shared" si="134"/>
        <v>0</v>
      </c>
      <c r="DL83" s="119">
        <f t="shared" si="135"/>
        <v>0</v>
      </c>
      <c r="DM83" s="119">
        <f t="shared" si="136"/>
        <v>0</v>
      </c>
      <c r="DN83" s="119">
        <f t="shared" si="137"/>
        <v>0</v>
      </c>
      <c r="DO83" s="119">
        <f t="shared" si="138"/>
        <v>0</v>
      </c>
      <c r="DP83" s="119">
        <f t="shared" si="139"/>
        <v>0</v>
      </c>
      <c r="DQ83" s="119">
        <f t="shared" si="140"/>
        <v>0</v>
      </c>
      <c r="DR83" s="119">
        <f t="shared" si="141"/>
        <v>0</v>
      </c>
      <c r="DS83" s="119">
        <f t="shared" si="142"/>
        <v>0</v>
      </c>
      <c r="DT83" s="119">
        <f t="shared" si="143"/>
        <v>0</v>
      </c>
      <c r="DU83" s="119">
        <f t="shared" si="144"/>
        <v>0</v>
      </c>
      <c r="DV83" s="119">
        <f t="shared" si="145"/>
        <v>0</v>
      </c>
      <c r="DW83" s="119">
        <f t="shared" si="146"/>
        <v>0</v>
      </c>
      <c r="DX83" s="119">
        <f t="shared" si="147"/>
        <v>0</v>
      </c>
      <c r="DY83" s="119">
        <f t="shared" si="148"/>
        <v>0</v>
      </c>
      <c r="DZ83" s="119">
        <f t="shared" si="149"/>
        <v>0</v>
      </c>
      <c r="EA83" s="119">
        <f t="shared" si="150"/>
        <v>0</v>
      </c>
      <c r="EB83" s="119">
        <f t="shared" si="151"/>
        <v>0</v>
      </c>
      <c r="EC83" s="119">
        <f t="shared" si="152"/>
        <v>0</v>
      </c>
      <c r="ED83" s="119">
        <f t="shared" si="153"/>
        <v>0</v>
      </c>
      <c r="EE83" s="119">
        <f t="shared" si="154"/>
        <v>0</v>
      </c>
      <c r="EF83" s="119">
        <f t="shared" si="155"/>
        <v>0</v>
      </c>
      <c r="EG83" s="119">
        <f t="shared" si="156"/>
        <v>0</v>
      </c>
      <c r="EH83" s="119">
        <f t="shared" si="157"/>
        <v>0</v>
      </c>
      <c r="EI83" s="119">
        <f t="shared" si="158"/>
        <v>0</v>
      </c>
      <c r="EJ83" s="119">
        <f t="shared" si="159"/>
        <v>0</v>
      </c>
      <c r="EK83" s="119">
        <f t="shared" si="160"/>
        <v>0</v>
      </c>
      <c r="EL83" s="119">
        <f t="shared" si="161"/>
        <v>0</v>
      </c>
      <c r="EM83" s="119">
        <f t="shared" si="162"/>
        <v>0</v>
      </c>
      <c r="EN83" s="119">
        <f t="shared" si="163"/>
        <v>0</v>
      </c>
      <c r="EO83" s="119">
        <f t="shared" si="164"/>
        <v>0</v>
      </c>
      <c r="EP83" s="119">
        <f t="shared" si="165"/>
        <v>0</v>
      </c>
      <c r="EQ83" s="119">
        <f t="shared" si="166"/>
        <v>0</v>
      </c>
      <c r="ER83" s="119">
        <f t="shared" si="167"/>
        <v>0</v>
      </c>
      <c r="ES83" s="119">
        <f t="shared" si="168"/>
        <v>0</v>
      </c>
      <c r="ET83" s="119">
        <f t="shared" si="169"/>
        <v>0</v>
      </c>
      <c r="EU83" s="119">
        <f t="shared" si="170"/>
        <v>0</v>
      </c>
      <c r="EV83" s="119">
        <f t="shared" si="171"/>
        <v>0</v>
      </c>
      <c r="EW83" s="204">
        <f t="shared" si="172"/>
        <v>0</v>
      </c>
      <c r="EX83" s="67"/>
      <c r="EY83" s="118">
        <f t="shared" si="173"/>
        <v>2188.5625</v>
      </c>
      <c r="EZ83" s="119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19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19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19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19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19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19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19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19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19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19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19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19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19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19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19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19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19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19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19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19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19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19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19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19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19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19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19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19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19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19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19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19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19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19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19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19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19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19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19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4">
        <f t="shared" ca="1" si="174"/>
        <v>0</v>
      </c>
    </row>
    <row r="84" spans="112:196">
      <c r="DH84" s="118">
        <f t="shared" si="131"/>
        <v>2303.75</v>
      </c>
      <c r="DI84" s="119">
        <f t="shared" si="132"/>
        <v>0</v>
      </c>
      <c r="DJ84" s="119">
        <f t="shared" si="133"/>
        <v>0</v>
      </c>
      <c r="DK84" s="119">
        <f t="shared" si="134"/>
        <v>0</v>
      </c>
      <c r="DL84" s="119">
        <f t="shared" si="135"/>
        <v>0</v>
      </c>
      <c r="DM84" s="119">
        <f t="shared" si="136"/>
        <v>0</v>
      </c>
      <c r="DN84" s="119">
        <f t="shared" si="137"/>
        <v>0</v>
      </c>
      <c r="DO84" s="119">
        <f t="shared" si="138"/>
        <v>0</v>
      </c>
      <c r="DP84" s="119">
        <f t="shared" si="139"/>
        <v>0</v>
      </c>
      <c r="DQ84" s="119">
        <f t="shared" si="140"/>
        <v>0</v>
      </c>
      <c r="DR84" s="119">
        <f t="shared" si="141"/>
        <v>0</v>
      </c>
      <c r="DS84" s="119">
        <f t="shared" si="142"/>
        <v>0</v>
      </c>
      <c r="DT84" s="119">
        <f t="shared" si="143"/>
        <v>0</v>
      </c>
      <c r="DU84" s="119">
        <f t="shared" si="144"/>
        <v>0</v>
      </c>
      <c r="DV84" s="119">
        <f t="shared" si="145"/>
        <v>0</v>
      </c>
      <c r="DW84" s="119">
        <f t="shared" si="146"/>
        <v>0</v>
      </c>
      <c r="DX84" s="119">
        <f t="shared" si="147"/>
        <v>0</v>
      </c>
      <c r="DY84" s="119">
        <f t="shared" si="148"/>
        <v>0</v>
      </c>
      <c r="DZ84" s="119">
        <f t="shared" si="149"/>
        <v>0</v>
      </c>
      <c r="EA84" s="119">
        <f t="shared" si="150"/>
        <v>0</v>
      </c>
      <c r="EB84" s="119">
        <f t="shared" si="151"/>
        <v>0</v>
      </c>
      <c r="EC84" s="119">
        <f t="shared" si="152"/>
        <v>0</v>
      </c>
      <c r="ED84" s="119">
        <f t="shared" si="153"/>
        <v>0</v>
      </c>
      <c r="EE84" s="119">
        <f t="shared" si="154"/>
        <v>0</v>
      </c>
      <c r="EF84" s="119">
        <f t="shared" si="155"/>
        <v>0</v>
      </c>
      <c r="EG84" s="119">
        <f t="shared" si="156"/>
        <v>0</v>
      </c>
      <c r="EH84" s="119">
        <f t="shared" si="157"/>
        <v>0</v>
      </c>
      <c r="EI84" s="119">
        <f t="shared" si="158"/>
        <v>0</v>
      </c>
      <c r="EJ84" s="119">
        <f t="shared" si="159"/>
        <v>0</v>
      </c>
      <c r="EK84" s="119">
        <f t="shared" si="160"/>
        <v>0</v>
      </c>
      <c r="EL84" s="119">
        <f t="shared" si="161"/>
        <v>0</v>
      </c>
      <c r="EM84" s="119">
        <f t="shared" si="162"/>
        <v>0</v>
      </c>
      <c r="EN84" s="119">
        <f t="shared" si="163"/>
        <v>0</v>
      </c>
      <c r="EO84" s="119">
        <f t="shared" si="164"/>
        <v>0</v>
      </c>
      <c r="EP84" s="119">
        <f t="shared" si="165"/>
        <v>0</v>
      </c>
      <c r="EQ84" s="119">
        <f t="shared" si="166"/>
        <v>0</v>
      </c>
      <c r="ER84" s="119">
        <f t="shared" si="167"/>
        <v>0</v>
      </c>
      <c r="ES84" s="119">
        <f t="shared" si="168"/>
        <v>0</v>
      </c>
      <c r="ET84" s="119">
        <f t="shared" si="169"/>
        <v>0</v>
      </c>
      <c r="EU84" s="119">
        <f t="shared" si="170"/>
        <v>0</v>
      </c>
      <c r="EV84" s="119">
        <f t="shared" si="171"/>
        <v>0</v>
      </c>
      <c r="EW84" s="204">
        <f t="shared" si="172"/>
        <v>0</v>
      </c>
      <c r="EX84" s="67"/>
      <c r="EY84" s="118">
        <f t="shared" si="173"/>
        <v>2303.75</v>
      </c>
      <c r="EZ84" s="119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19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19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19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19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19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19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19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19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19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19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19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19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19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19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19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19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19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19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19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19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19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19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19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19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19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19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19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19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19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19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19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19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19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19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19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19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19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19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19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4">
        <f t="shared" ca="1" si="174"/>
        <v>0</v>
      </c>
    </row>
    <row r="85" spans="112:196">
      <c r="DH85" s="118">
        <f t="shared" si="131"/>
        <v>2425</v>
      </c>
      <c r="DI85" s="119">
        <f t="shared" si="132"/>
        <v>0</v>
      </c>
      <c r="DJ85" s="119">
        <f t="shared" si="133"/>
        <v>0</v>
      </c>
      <c r="DK85" s="119">
        <f t="shared" si="134"/>
        <v>0</v>
      </c>
      <c r="DL85" s="119">
        <f t="shared" si="135"/>
        <v>0</v>
      </c>
      <c r="DM85" s="119">
        <f t="shared" si="136"/>
        <v>0</v>
      </c>
      <c r="DN85" s="119">
        <f t="shared" si="137"/>
        <v>0</v>
      </c>
      <c r="DO85" s="119">
        <f t="shared" si="138"/>
        <v>0</v>
      </c>
      <c r="DP85" s="119">
        <f t="shared" si="139"/>
        <v>0</v>
      </c>
      <c r="DQ85" s="119">
        <f t="shared" si="140"/>
        <v>0</v>
      </c>
      <c r="DR85" s="119">
        <f t="shared" si="141"/>
        <v>0</v>
      </c>
      <c r="DS85" s="119">
        <f t="shared" si="142"/>
        <v>0</v>
      </c>
      <c r="DT85" s="119">
        <f t="shared" si="143"/>
        <v>0</v>
      </c>
      <c r="DU85" s="119">
        <f t="shared" si="144"/>
        <v>0</v>
      </c>
      <c r="DV85" s="119">
        <f t="shared" si="145"/>
        <v>0</v>
      </c>
      <c r="DW85" s="119">
        <f t="shared" si="146"/>
        <v>0</v>
      </c>
      <c r="DX85" s="119">
        <f t="shared" si="147"/>
        <v>0</v>
      </c>
      <c r="DY85" s="119">
        <f t="shared" si="148"/>
        <v>0</v>
      </c>
      <c r="DZ85" s="119">
        <f t="shared" si="149"/>
        <v>0</v>
      </c>
      <c r="EA85" s="119">
        <f t="shared" si="150"/>
        <v>0</v>
      </c>
      <c r="EB85" s="119">
        <f t="shared" si="151"/>
        <v>0</v>
      </c>
      <c r="EC85" s="119">
        <f t="shared" si="152"/>
        <v>0</v>
      </c>
      <c r="ED85" s="119">
        <f t="shared" si="153"/>
        <v>0</v>
      </c>
      <c r="EE85" s="119">
        <f t="shared" si="154"/>
        <v>0</v>
      </c>
      <c r="EF85" s="119">
        <f t="shared" si="155"/>
        <v>0</v>
      </c>
      <c r="EG85" s="119">
        <f t="shared" si="156"/>
        <v>0</v>
      </c>
      <c r="EH85" s="119">
        <f t="shared" si="157"/>
        <v>0</v>
      </c>
      <c r="EI85" s="119">
        <f t="shared" si="158"/>
        <v>0</v>
      </c>
      <c r="EJ85" s="119">
        <f t="shared" si="159"/>
        <v>0</v>
      </c>
      <c r="EK85" s="119">
        <f t="shared" si="160"/>
        <v>0</v>
      </c>
      <c r="EL85" s="119">
        <f t="shared" si="161"/>
        <v>0</v>
      </c>
      <c r="EM85" s="119">
        <f t="shared" si="162"/>
        <v>0</v>
      </c>
      <c r="EN85" s="119">
        <f t="shared" si="163"/>
        <v>0</v>
      </c>
      <c r="EO85" s="119">
        <f t="shared" si="164"/>
        <v>0</v>
      </c>
      <c r="EP85" s="119">
        <f t="shared" si="165"/>
        <v>0</v>
      </c>
      <c r="EQ85" s="119">
        <f t="shared" si="166"/>
        <v>0</v>
      </c>
      <c r="ER85" s="119">
        <f t="shared" si="167"/>
        <v>0</v>
      </c>
      <c r="ES85" s="119">
        <f t="shared" si="168"/>
        <v>0</v>
      </c>
      <c r="ET85" s="119">
        <f t="shared" si="169"/>
        <v>0</v>
      </c>
      <c r="EU85" s="119">
        <f t="shared" si="170"/>
        <v>0</v>
      </c>
      <c r="EV85" s="119">
        <f t="shared" si="171"/>
        <v>0</v>
      </c>
      <c r="EW85" s="204">
        <f t="shared" si="172"/>
        <v>0</v>
      </c>
      <c r="EX85" s="67"/>
      <c r="EY85" s="118">
        <f t="shared" si="173"/>
        <v>2425</v>
      </c>
      <c r="EZ85" s="119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19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19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19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19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19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19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19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19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19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19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19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19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19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19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19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19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19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19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19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19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19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19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19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19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19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19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19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19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19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19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19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19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19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19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19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19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19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19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19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4">
        <f t="shared" ca="1" si="174"/>
        <v>0</v>
      </c>
    </row>
    <row r="86" spans="112:196">
      <c r="DH86" s="118">
        <f t="shared" si="131"/>
        <v>2546.25</v>
      </c>
      <c r="DI86" s="119">
        <f t="shared" si="132"/>
        <v>0</v>
      </c>
      <c r="DJ86" s="119">
        <f t="shared" si="133"/>
        <v>0</v>
      </c>
      <c r="DK86" s="119">
        <f t="shared" si="134"/>
        <v>0</v>
      </c>
      <c r="DL86" s="119">
        <f t="shared" si="135"/>
        <v>0</v>
      </c>
      <c r="DM86" s="119">
        <f t="shared" si="136"/>
        <v>0</v>
      </c>
      <c r="DN86" s="119">
        <f t="shared" si="137"/>
        <v>0</v>
      </c>
      <c r="DO86" s="119">
        <f t="shared" si="138"/>
        <v>0</v>
      </c>
      <c r="DP86" s="119">
        <f t="shared" si="139"/>
        <v>0</v>
      </c>
      <c r="DQ86" s="119">
        <f t="shared" si="140"/>
        <v>0</v>
      </c>
      <c r="DR86" s="119">
        <f t="shared" si="141"/>
        <v>0</v>
      </c>
      <c r="DS86" s="119">
        <f t="shared" si="142"/>
        <v>0</v>
      </c>
      <c r="DT86" s="119">
        <f t="shared" si="143"/>
        <v>0</v>
      </c>
      <c r="DU86" s="119">
        <f t="shared" si="144"/>
        <v>0</v>
      </c>
      <c r="DV86" s="119">
        <f t="shared" si="145"/>
        <v>0</v>
      </c>
      <c r="DW86" s="119">
        <f t="shared" si="146"/>
        <v>0</v>
      </c>
      <c r="DX86" s="119">
        <f t="shared" si="147"/>
        <v>0</v>
      </c>
      <c r="DY86" s="119">
        <f t="shared" si="148"/>
        <v>0</v>
      </c>
      <c r="DZ86" s="119">
        <f t="shared" si="149"/>
        <v>0</v>
      </c>
      <c r="EA86" s="119">
        <f t="shared" si="150"/>
        <v>0</v>
      </c>
      <c r="EB86" s="119">
        <f t="shared" si="151"/>
        <v>0</v>
      </c>
      <c r="EC86" s="119">
        <f t="shared" si="152"/>
        <v>0</v>
      </c>
      <c r="ED86" s="119">
        <f t="shared" si="153"/>
        <v>0</v>
      </c>
      <c r="EE86" s="119">
        <f t="shared" si="154"/>
        <v>0</v>
      </c>
      <c r="EF86" s="119">
        <f t="shared" si="155"/>
        <v>0</v>
      </c>
      <c r="EG86" s="119">
        <f t="shared" si="156"/>
        <v>0</v>
      </c>
      <c r="EH86" s="119">
        <f t="shared" si="157"/>
        <v>0</v>
      </c>
      <c r="EI86" s="119">
        <f t="shared" si="158"/>
        <v>0</v>
      </c>
      <c r="EJ86" s="119">
        <f t="shared" si="159"/>
        <v>0</v>
      </c>
      <c r="EK86" s="119">
        <f t="shared" si="160"/>
        <v>0</v>
      </c>
      <c r="EL86" s="119">
        <f t="shared" si="161"/>
        <v>0</v>
      </c>
      <c r="EM86" s="119">
        <f t="shared" si="162"/>
        <v>0</v>
      </c>
      <c r="EN86" s="119">
        <f t="shared" si="163"/>
        <v>0</v>
      </c>
      <c r="EO86" s="119">
        <f t="shared" si="164"/>
        <v>0</v>
      </c>
      <c r="EP86" s="119">
        <f t="shared" si="165"/>
        <v>0</v>
      </c>
      <c r="EQ86" s="119">
        <f t="shared" si="166"/>
        <v>0</v>
      </c>
      <c r="ER86" s="119">
        <f t="shared" si="167"/>
        <v>0</v>
      </c>
      <c r="ES86" s="119">
        <f t="shared" si="168"/>
        <v>0</v>
      </c>
      <c r="ET86" s="119">
        <f t="shared" si="169"/>
        <v>0</v>
      </c>
      <c r="EU86" s="119">
        <f t="shared" si="170"/>
        <v>0</v>
      </c>
      <c r="EV86" s="119">
        <f t="shared" si="171"/>
        <v>0</v>
      </c>
      <c r="EW86" s="204">
        <f t="shared" si="172"/>
        <v>0</v>
      </c>
      <c r="EX86" s="67"/>
      <c r="EY86" s="118">
        <f t="shared" si="173"/>
        <v>2546.25</v>
      </c>
      <c r="EZ86" s="119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19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19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19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19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19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19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19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19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19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19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19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19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19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19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19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19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19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19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19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19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19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19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19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19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19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19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19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19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19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19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19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19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19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19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19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19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19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19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19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4">
        <f t="shared" ca="1" si="174"/>
        <v>0</v>
      </c>
    </row>
    <row r="87" spans="112:196">
      <c r="DH87" s="118">
        <f t="shared" si="131"/>
        <v>2673.5625</v>
      </c>
      <c r="DI87" s="119">
        <f t="shared" si="132"/>
        <v>0</v>
      </c>
      <c r="DJ87" s="119">
        <f t="shared" si="133"/>
        <v>0</v>
      </c>
      <c r="DK87" s="119">
        <f t="shared" si="134"/>
        <v>0</v>
      </c>
      <c r="DL87" s="119">
        <f t="shared" si="135"/>
        <v>0</v>
      </c>
      <c r="DM87" s="119">
        <f t="shared" si="136"/>
        <v>0</v>
      </c>
      <c r="DN87" s="119">
        <f t="shared" si="137"/>
        <v>0</v>
      </c>
      <c r="DO87" s="119">
        <f t="shared" si="138"/>
        <v>0</v>
      </c>
      <c r="DP87" s="119">
        <f t="shared" si="139"/>
        <v>0</v>
      </c>
      <c r="DQ87" s="119">
        <f t="shared" si="140"/>
        <v>0</v>
      </c>
      <c r="DR87" s="119">
        <f t="shared" si="141"/>
        <v>0</v>
      </c>
      <c r="DS87" s="119">
        <f t="shared" si="142"/>
        <v>0</v>
      </c>
      <c r="DT87" s="119">
        <f t="shared" si="143"/>
        <v>0</v>
      </c>
      <c r="DU87" s="119">
        <f t="shared" si="144"/>
        <v>0</v>
      </c>
      <c r="DV87" s="119">
        <f t="shared" si="145"/>
        <v>0</v>
      </c>
      <c r="DW87" s="119">
        <f t="shared" si="146"/>
        <v>0</v>
      </c>
      <c r="DX87" s="119">
        <f t="shared" si="147"/>
        <v>0</v>
      </c>
      <c r="DY87" s="119">
        <f t="shared" si="148"/>
        <v>0</v>
      </c>
      <c r="DZ87" s="119">
        <f t="shared" si="149"/>
        <v>0</v>
      </c>
      <c r="EA87" s="119">
        <f t="shared" si="150"/>
        <v>0</v>
      </c>
      <c r="EB87" s="119">
        <f t="shared" si="151"/>
        <v>0</v>
      </c>
      <c r="EC87" s="119">
        <f t="shared" si="152"/>
        <v>0</v>
      </c>
      <c r="ED87" s="119">
        <f t="shared" si="153"/>
        <v>0</v>
      </c>
      <c r="EE87" s="119">
        <f t="shared" si="154"/>
        <v>0</v>
      </c>
      <c r="EF87" s="119">
        <f t="shared" si="155"/>
        <v>0</v>
      </c>
      <c r="EG87" s="119">
        <f t="shared" si="156"/>
        <v>0</v>
      </c>
      <c r="EH87" s="119">
        <f t="shared" si="157"/>
        <v>0</v>
      </c>
      <c r="EI87" s="119">
        <f t="shared" si="158"/>
        <v>0</v>
      </c>
      <c r="EJ87" s="119">
        <f t="shared" si="159"/>
        <v>0</v>
      </c>
      <c r="EK87" s="119">
        <f t="shared" si="160"/>
        <v>0</v>
      </c>
      <c r="EL87" s="119">
        <f t="shared" si="161"/>
        <v>0</v>
      </c>
      <c r="EM87" s="119">
        <f t="shared" si="162"/>
        <v>0</v>
      </c>
      <c r="EN87" s="119">
        <f t="shared" si="163"/>
        <v>0</v>
      </c>
      <c r="EO87" s="119">
        <f t="shared" si="164"/>
        <v>0</v>
      </c>
      <c r="EP87" s="119">
        <f t="shared" si="165"/>
        <v>0</v>
      </c>
      <c r="EQ87" s="119">
        <f t="shared" si="166"/>
        <v>0</v>
      </c>
      <c r="ER87" s="119">
        <f t="shared" si="167"/>
        <v>0</v>
      </c>
      <c r="ES87" s="119">
        <f t="shared" si="168"/>
        <v>0</v>
      </c>
      <c r="ET87" s="119">
        <f t="shared" si="169"/>
        <v>0</v>
      </c>
      <c r="EU87" s="119">
        <f t="shared" si="170"/>
        <v>0</v>
      </c>
      <c r="EV87" s="119">
        <f t="shared" si="171"/>
        <v>0</v>
      </c>
      <c r="EW87" s="204">
        <f t="shared" si="172"/>
        <v>0</v>
      </c>
      <c r="EX87" s="67"/>
      <c r="EY87" s="118">
        <f t="shared" si="173"/>
        <v>2673.5625</v>
      </c>
      <c r="EZ87" s="119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19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19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19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19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19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19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19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19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19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19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19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19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19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19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19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19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19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19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19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19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19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19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19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19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19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19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19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19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19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19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19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19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19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19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19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19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19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19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19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4">
        <f t="shared" ca="1" si="174"/>
        <v>0</v>
      </c>
    </row>
    <row r="88" spans="112:196">
      <c r="DH88" s="118">
        <f t="shared" si="131"/>
        <v>2807.2406249999999</v>
      </c>
      <c r="DI88" s="119">
        <f t="shared" si="132"/>
        <v>0</v>
      </c>
      <c r="DJ88" s="119">
        <f t="shared" si="133"/>
        <v>0</v>
      </c>
      <c r="DK88" s="119">
        <f t="shared" si="134"/>
        <v>0</v>
      </c>
      <c r="DL88" s="119">
        <f t="shared" si="135"/>
        <v>0</v>
      </c>
      <c r="DM88" s="119">
        <f t="shared" si="136"/>
        <v>0</v>
      </c>
      <c r="DN88" s="119">
        <f t="shared" si="137"/>
        <v>0</v>
      </c>
      <c r="DO88" s="119">
        <f t="shared" si="138"/>
        <v>0</v>
      </c>
      <c r="DP88" s="119">
        <f t="shared" si="139"/>
        <v>0</v>
      </c>
      <c r="DQ88" s="119">
        <f t="shared" si="140"/>
        <v>0</v>
      </c>
      <c r="DR88" s="119">
        <f t="shared" si="141"/>
        <v>0</v>
      </c>
      <c r="DS88" s="119">
        <f t="shared" si="142"/>
        <v>0</v>
      </c>
      <c r="DT88" s="119">
        <f t="shared" si="143"/>
        <v>0</v>
      </c>
      <c r="DU88" s="119">
        <f t="shared" si="144"/>
        <v>0</v>
      </c>
      <c r="DV88" s="119">
        <f t="shared" si="145"/>
        <v>0</v>
      </c>
      <c r="DW88" s="119">
        <f t="shared" si="146"/>
        <v>0</v>
      </c>
      <c r="DX88" s="119">
        <f t="shared" si="147"/>
        <v>0</v>
      </c>
      <c r="DY88" s="119">
        <f t="shared" si="148"/>
        <v>0</v>
      </c>
      <c r="DZ88" s="119">
        <f t="shared" si="149"/>
        <v>0</v>
      </c>
      <c r="EA88" s="119">
        <f t="shared" si="150"/>
        <v>0</v>
      </c>
      <c r="EB88" s="119">
        <f t="shared" si="151"/>
        <v>0</v>
      </c>
      <c r="EC88" s="119">
        <f t="shared" si="152"/>
        <v>0</v>
      </c>
      <c r="ED88" s="119">
        <f t="shared" si="153"/>
        <v>0</v>
      </c>
      <c r="EE88" s="119">
        <f t="shared" si="154"/>
        <v>0</v>
      </c>
      <c r="EF88" s="119">
        <f t="shared" si="155"/>
        <v>0</v>
      </c>
      <c r="EG88" s="119">
        <f t="shared" si="156"/>
        <v>0</v>
      </c>
      <c r="EH88" s="119">
        <f t="shared" si="157"/>
        <v>0</v>
      </c>
      <c r="EI88" s="119">
        <f t="shared" si="158"/>
        <v>0</v>
      </c>
      <c r="EJ88" s="119">
        <f t="shared" si="159"/>
        <v>0</v>
      </c>
      <c r="EK88" s="119">
        <f t="shared" si="160"/>
        <v>0</v>
      </c>
      <c r="EL88" s="119">
        <f t="shared" si="161"/>
        <v>0</v>
      </c>
      <c r="EM88" s="119">
        <f t="shared" si="162"/>
        <v>0</v>
      </c>
      <c r="EN88" s="119">
        <f t="shared" si="163"/>
        <v>0</v>
      </c>
      <c r="EO88" s="119">
        <f t="shared" si="164"/>
        <v>0</v>
      </c>
      <c r="EP88" s="119">
        <f t="shared" si="165"/>
        <v>0</v>
      </c>
      <c r="EQ88" s="119">
        <f t="shared" si="166"/>
        <v>0</v>
      </c>
      <c r="ER88" s="119">
        <f t="shared" si="167"/>
        <v>0</v>
      </c>
      <c r="ES88" s="119">
        <f t="shared" si="168"/>
        <v>0</v>
      </c>
      <c r="ET88" s="119">
        <f t="shared" si="169"/>
        <v>0</v>
      </c>
      <c r="EU88" s="119">
        <f t="shared" si="170"/>
        <v>0</v>
      </c>
      <c r="EV88" s="119">
        <f t="shared" si="171"/>
        <v>0</v>
      </c>
      <c r="EW88" s="204">
        <f t="shared" si="172"/>
        <v>0</v>
      </c>
      <c r="EX88" s="67"/>
      <c r="EY88" s="118">
        <f t="shared" si="173"/>
        <v>2807.2406249999999</v>
      </c>
      <c r="EZ88" s="119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19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19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19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19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19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19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19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19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19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19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19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19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19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19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19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19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19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19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19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19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19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19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19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19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19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19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19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19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19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19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19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19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19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19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19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19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19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19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19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4">
        <f t="shared" ca="1" si="174"/>
        <v>0</v>
      </c>
    </row>
    <row r="89" spans="112:196">
      <c r="DH89" s="118">
        <f t="shared" si="131"/>
        <v>2947.6026562500001</v>
      </c>
      <c r="DI89" s="119">
        <f t="shared" si="132"/>
        <v>0</v>
      </c>
      <c r="DJ89" s="119">
        <f t="shared" si="133"/>
        <v>0</v>
      </c>
      <c r="DK89" s="119">
        <f t="shared" si="134"/>
        <v>0</v>
      </c>
      <c r="DL89" s="119">
        <f t="shared" si="135"/>
        <v>0</v>
      </c>
      <c r="DM89" s="119">
        <f t="shared" si="136"/>
        <v>0</v>
      </c>
      <c r="DN89" s="119">
        <f t="shared" si="137"/>
        <v>0</v>
      </c>
      <c r="DO89" s="119">
        <f t="shared" si="138"/>
        <v>0</v>
      </c>
      <c r="DP89" s="119">
        <f t="shared" si="139"/>
        <v>0</v>
      </c>
      <c r="DQ89" s="119">
        <f t="shared" si="140"/>
        <v>0</v>
      </c>
      <c r="DR89" s="119">
        <f t="shared" si="141"/>
        <v>0</v>
      </c>
      <c r="DS89" s="119">
        <f t="shared" si="142"/>
        <v>0</v>
      </c>
      <c r="DT89" s="119">
        <f t="shared" si="143"/>
        <v>0</v>
      </c>
      <c r="DU89" s="119">
        <f t="shared" si="144"/>
        <v>0</v>
      </c>
      <c r="DV89" s="119">
        <f t="shared" si="145"/>
        <v>0</v>
      </c>
      <c r="DW89" s="119">
        <f t="shared" si="146"/>
        <v>0</v>
      </c>
      <c r="DX89" s="119">
        <f t="shared" si="147"/>
        <v>0</v>
      </c>
      <c r="DY89" s="119">
        <f t="shared" si="148"/>
        <v>0</v>
      </c>
      <c r="DZ89" s="119">
        <f t="shared" si="149"/>
        <v>0</v>
      </c>
      <c r="EA89" s="119">
        <f t="shared" si="150"/>
        <v>0</v>
      </c>
      <c r="EB89" s="119">
        <f t="shared" si="151"/>
        <v>0</v>
      </c>
      <c r="EC89" s="119">
        <f t="shared" si="152"/>
        <v>0</v>
      </c>
      <c r="ED89" s="119">
        <f t="shared" si="153"/>
        <v>0</v>
      </c>
      <c r="EE89" s="119">
        <f t="shared" si="154"/>
        <v>0</v>
      </c>
      <c r="EF89" s="119">
        <f t="shared" si="155"/>
        <v>0</v>
      </c>
      <c r="EG89" s="119">
        <f t="shared" si="156"/>
        <v>0</v>
      </c>
      <c r="EH89" s="119">
        <f t="shared" si="157"/>
        <v>0</v>
      </c>
      <c r="EI89" s="119">
        <f t="shared" si="158"/>
        <v>0</v>
      </c>
      <c r="EJ89" s="119">
        <f t="shared" si="159"/>
        <v>0</v>
      </c>
      <c r="EK89" s="119">
        <f t="shared" si="160"/>
        <v>0</v>
      </c>
      <c r="EL89" s="119">
        <f t="shared" si="161"/>
        <v>0</v>
      </c>
      <c r="EM89" s="119">
        <f t="shared" si="162"/>
        <v>0</v>
      </c>
      <c r="EN89" s="119">
        <f t="shared" si="163"/>
        <v>0</v>
      </c>
      <c r="EO89" s="119">
        <f t="shared" si="164"/>
        <v>0</v>
      </c>
      <c r="EP89" s="119">
        <f t="shared" si="165"/>
        <v>0</v>
      </c>
      <c r="EQ89" s="119">
        <f t="shared" si="166"/>
        <v>0</v>
      </c>
      <c r="ER89" s="119">
        <f t="shared" si="167"/>
        <v>0</v>
      </c>
      <c r="ES89" s="119">
        <f t="shared" si="168"/>
        <v>0</v>
      </c>
      <c r="ET89" s="119">
        <f t="shared" si="169"/>
        <v>0</v>
      </c>
      <c r="EU89" s="119">
        <f t="shared" si="170"/>
        <v>0</v>
      </c>
      <c r="EV89" s="119">
        <f t="shared" si="171"/>
        <v>0</v>
      </c>
      <c r="EW89" s="204">
        <f t="shared" si="172"/>
        <v>0</v>
      </c>
      <c r="EX89" s="67"/>
      <c r="EY89" s="118">
        <f t="shared" si="173"/>
        <v>2947.6026562500001</v>
      </c>
      <c r="EZ89" s="119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19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19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19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19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19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19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19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19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19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19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19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19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19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19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19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19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19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19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19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19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19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19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19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19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19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19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19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19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19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19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19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19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19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19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19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19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19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19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19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4">
        <f t="shared" ca="1" si="174"/>
        <v>0</v>
      </c>
    </row>
    <row r="90" spans="112:196">
      <c r="DH90" s="118">
        <f t="shared" si="131"/>
        <v>3094.9827890625002</v>
      </c>
      <c r="DI90" s="119">
        <f t="shared" si="132"/>
        <v>0</v>
      </c>
      <c r="DJ90" s="119">
        <f t="shared" si="133"/>
        <v>0</v>
      </c>
      <c r="DK90" s="119">
        <f t="shared" si="134"/>
        <v>0</v>
      </c>
      <c r="DL90" s="119">
        <f t="shared" si="135"/>
        <v>0</v>
      </c>
      <c r="DM90" s="119">
        <f t="shared" si="136"/>
        <v>0</v>
      </c>
      <c r="DN90" s="119">
        <f t="shared" si="137"/>
        <v>0</v>
      </c>
      <c r="DO90" s="119">
        <f t="shared" si="138"/>
        <v>0</v>
      </c>
      <c r="DP90" s="119">
        <f t="shared" si="139"/>
        <v>0</v>
      </c>
      <c r="DQ90" s="119">
        <f t="shared" si="140"/>
        <v>0</v>
      </c>
      <c r="DR90" s="119">
        <f t="shared" si="141"/>
        <v>0</v>
      </c>
      <c r="DS90" s="119">
        <f t="shared" si="142"/>
        <v>0</v>
      </c>
      <c r="DT90" s="119">
        <f t="shared" si="143"/>
        <v>0</v>
      </c>
      <c r="DU90" s="119">
        <f t="shared" si="144"/>
        <v>0</v>
      </c>
      <c r="DV90" s="119">
        <f t="shared" si="145"/>
        <v>0</v>
      </c>
      <c r="DW90" s="119">
        <f t="shared" si="146"/>
        <v>0</v>
      </c>
      <c r="DX90" s="119">
        <f t="shared" si="147"/>
        <v>0</v>
      </c>
      <c r="DY90" s="119">
        <f t="shared" si="148"/>
        <v>0</v>
      </c>
      <c r="DZ90" s="119">
        <f t="shared" si="149"/>
        <v>0</v>
      </c>
      <c r="EA90" s="119">
        <f t="shared" si="150"/>
        <v>0</v>
      </c>
      <c r="EB90" s="119">
        <f t="shared" si="151"/>
        <v>0</v>
      </c>
      <c r="EC90" s="119">
        <f t="shared" si="152"/>
        <v>0</v>
      </c>
      <c r="ED90" s="119">
        <f t="shared" si="153"/>
        <v>0</v>
      </c>
      <c r="EE90" s="119">
        <f t="shared" si="154"/>
        <v>0</v>
      </c>
      <c r="EF90" s="119">
        <f t="shared" si="155"/>
        <v>0</v>
      </c>
      <c r="EG90" s="119">
        <f t="shared" si="156"/>
        <v>0</v>
      </c>
      <c r="EH90" s="119">
        <f t="shared" si="157"/>
        <v>0</v>
      </c>
      <c r="EI90" s="119">
        <f t="shared" si="158"/>
        <v>0</v>
      </c>
      <c r="EJ90" s="119">
        <f t="shared" si="159"/>
        <v>0</v>
      </c>
      <c r="EK90" s="119">
        <f t="shared" si="160"/>
        <v>0</v>
      </c>
      <c r="EL90" s="119">
        <f t="shared" si="161"/>
        <v>0</v>
      </c>
      <c r="EM90" s="119">
        <f t="shared" si="162"/>
        <v>0</v>
      </c>
      <c r="EN90" s="119">
        <f t="shared" si="163"/>
        <v>0</v>
      </c>
      <c r="EO90" s="119">
        <f t="shared" si="164"/>
        <v>0</v>
      </c>
      <c r="EP90" s="119">
        <f t="shared" si="165"/>
        <v>0</v>
      </c>
      <c r="EQ90" s="119">
        <f t="shared" si="166"/>
        <v>0</v>
      </c>
      <c r="ER90" s="119">
        <f t="shared" si="167"/>
        <v>0</v>
      </c>
      <c r="ES90" s="119">
        <f t="shared" si="168"/>
        <v>0</v>
      </c>
      <c r="ET90" s="119">
        <f t="shared" si="169"/>
        <v>0</v>
      </c>
      <c r="EU90" s="119">
        <f t="shared" si="170"/>
        <v>0</v>
      </c>
      <c r="EV90" s="119">
        <f t="shared" si="171"/>
        <v>0</v>
      </c>
      <c r="EW90" s="204">
        <f t="shared" si="172"/>
        <v>0</v>
      </c>
      <c r="EX90" s="67"/>
      <c r="EY90" s="118">
        <f t="shared" si="173"/>
        <v>3094.9827890625002</v>
      </c>
      <c r="EZ90" s="119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19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19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19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19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19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19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19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19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19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19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19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19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19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19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19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19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19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19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19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19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19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19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19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19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19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19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19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19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19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19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19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19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19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19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19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19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19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19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19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4">
        <f t="shared" ca="1" si="174"/>
        <v>0</v>
      </c>
    </row>
    <row r="91" spans="112:196">
      <c r="DH91" s="118">
        <f t="shared" si="131"/>
        <v>3249.7319285156254</v>
      </c>
      <c r="DI91" s="119">
        <f t="shared" si="132"/>
        <v>0</v>
      </c>
      <c r="DJ91" s="119">
        <f t="shared" si="133"/>
        <v>0</v>
      </c>
      <c r="DK91" s="119">
        <f t="shared" si="134"/>
        <v>0</v>
      </c>
      <c r="DL91" s="119">
        <f t="shared" si="135"/>
        <v>0</v>
      </c>
      <c r="DM91" s="119">
        <f t="shared" si="136"/>
        <v>0</v>
      </c>
      <c r="DN91" s="119">
        <f t="shared" si="137"/>
        <v>0</v>
      </c>
      <c r="DO91" s="119">
        <f t="shared" si="138"/>
        <v>0</v>
      </c>
      <c r="DP91" s="119">
        <f t="shared" si="139"/>
        <v>0</v>
      </c>
      <c r="DQ91" s="119">
        <f t="shared" si="140"/>
        <v>0</v>
      </c>
      <c r="DR91" s="119">
        <f t="shared" si="141"/>
        <v>0</v>
      </c>
      <c r="DS91" s="119">
        <f t="shared" si="142"/>
        <v>0</v>
      </c>
      <c r="DT91" s="119">
        <f t="shared" si="143"/>
        <v>0</v>
      </c>
      <c r="DU91" s="119">
        <f t="shared" si="144"/>
        <v>0</v>
      </c>
      <c r="DV91" s="119">
        <f t="shared" si="145"/>
        <v>0</v>
      </c>
      <c r="DW91" s="119">
        <f t="shared" si="146"/>
        <v>0</v>
      </c>
      <c r="DX91" s="119">
        <f t="shared" si="147"/>
        <v>0</v>
      </c>
      <c r="DY91" s="119">
        <f t="shared" si="148"/>
        <v>0</v>
      </c>
      <c r="DZ91" s="119">
        <f t="shared" si="149"/>
        <v>0</v>
      </c>
      <c r="EA91" s="119">
        <f t="shared" si="150"/>
        <v>0</v>
      </c>
      <c r="EB91" s="119">
        <f t="shared" si="151"/>
        <v>0</v>
      </c>
      <c r="EC91" s="119">
        <f t="shared" si="152"/>
        <v>0</v>
      </c>
      <c r="ED91" s="119">
        <f t="shared" si="153"/>
        <v>0</v>
      </c>
      <c r="EE91" s="119">
        <f t="shared" si="154"/>
        <v>0</v>
      </c>
      <c r="EF91" s="119">
        <f t="shared" si="155"/>
        <v>0</v>
      </c>
      <c r="EG91" s="119">
        <f t="shared" si="156"/>
        <v>0</v>
      </c>
      <c r="EH91" s="119">
        <f t="shared" si="157"/>
        <v>0</v>
      </c>
      <c r="EI91" s="119">
        <f t="shared" si="158"/>
        <v>0</v>
      </c>
      <c r="EJ91" s="119">
        <f t="shared" si="159"/>
        <v>0</v>
      </c>
      <c r="EK91" s="119">
        <f t="shared" si="160"/>
        <v>0</v>
      </c>
      <c r="EL91" s="119">
        <f t="shared" si="161"/>
        <v>0</v>
      </c>
      <c r="EM91" s="119">
        <f t="shared" si="162"/>
        <v>0</v>
      </c>
      <c r="EN91" s="119">
        <f t="shared" si="163"/>
        <v>0</v>
      </c>
      <c r="EO91" s="119">
        <f t="shared" si="164"/>
        <v>0</v>
      </c>
      <c r="EP91" s="119">
        <f t="shared" si="165"/>
        <v>0</v>
      </c>
      <c r="EQ91" s="119">
        <f t="shared" si="166"/>
        <v>0</v>
      </c>
      <c r="ER91" s="119">
        <f t="shared" si="167"/>
        <v>0</v>
      </c>
      <c r="ES91" s="119">
        <f t="shared" si="168"/>
        <v>0</v>
      </c>
      <c r="ET91" s="119">
        <f t="shared" si="169"/>
        <v>0</v>
      </c>
      <c r="EU91" s="119">
        <f t="shared" si="170"/>
        <v>0</v>
      </c>
      <c r="EV91" s="119">
        <f t="shared" si="171"/>
        <v>0</v>
      </c>
      <c r="EW91" s="204">
        <f t="shared" si="172"/>
        <v>0</v>
      </c>
      <c r="EX91" s="67"/>
      <c r="EY91" s="118">
        <f t="shared" si="173"/>
        <v>3249.7319285156254</v>
      </c>
      <c r="EZ91" s="119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19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19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19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19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19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19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19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19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19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19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19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19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19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19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19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19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19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19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19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19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19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19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19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19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19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19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19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19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19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19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19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19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19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19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19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19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19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19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19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4">
        <f t="shared" ca="1" si="174"/>
        <v>0</v>
      </c>
    </row>
    <row r="92" spans="112:196">
      <c r="DH92" s="118">
        <f t="shared" si="131"/>
        <v>3412.2185249414069</v>
      </c>
      <c r="DI92" s="119">
        <f t="shared" si="132"/>
        <v>0</v>
      </c>
      <c r="DJ92" s="119">
        <f t="shared" si="133"/>
        <v>0</v>
      </c>
      <c r="DK92" s="119">
        <f t="shared" si="134"/>
        <v>0</v>
      </c>
      <c r="DL92" s="119">
        <f t="shared" si="135"/>
        <v>0</v>
      </c>
      <c r="DM92" s="119">
        <f t="shared" si="136"/>
        <v>0</v>
      </c>
      <c r="DN92" s="119">
        <f t="shared" si="137"/>
        <v>0</v>
      </c>
      <c r="DO92" s="119">
        <f t="shared" si="138"/>
        <v>0</v>
      </c>
      <c r="DP92" s="119">
        <f t="shared" si="139"/>
        <v>0</v>
      </c>
      <c r="DQ92" s="119">
        <f t="shared" si="140"/>
        <v>0</v>
      </c>
      <c r="DR92" s="119">
        <f t="shared" si="141"/>
        <v>0</v>
      </c>
      <c r="DS92" s="119">
        <f t="shared" si="142"/>
        <v>0</v>
      </c>
      <c r="DT92" s="119">
        <f t="shared" si="143"/>
        <v>0</v>
      </c>
      <c r="DU92" s="119">
        <f t="shared" si="144"/>
        <v>0</v>
      </c>
      <c r="DV92" s="119">
        <f t="shared" si="145"/>
        <v>0</v>
      </c>
      <c r="DW92" s="119">
        <f t="shared" si="146"/>
        <v>0</v>
      </c>
      <c r="DX92" s="119">
        <f t="shared" si="147"/>
        <v>0</v>
      </c>
      <c r="DY92" s="119">
        <f t="shared" si="148"/>
        <v>0</v>
      </c>
      <c r="DZ92" s="119">
        <f t="shared" si="149"/>
        <v>0</v>
      </c>
      <c r="EA92" s="119">
        <f t="shared" si="150"/>
        <v>0</v>
      </c>
      <c r="EB92" s="119">
        <f t="shared" si="151"/>
        <v>0</v>
      </c>
      <c r="EC92" s="119">
        <f t="shared" si="152"/>
        <v>0</v>
      </c>
      <c r="ED92" s="119">
        <f t="shared" si="153"/>
        <v>0</v>
      </c>
      <c r="EE92" s="119">
        <f t="shared" si="154"/>
        <v>0</v>
      </c>
      <c r="EF92" s="119">
        <f t="shared" si="155"/>
        <v>0</v>
      </c>
      <c r="EG92" s="119">
        <f t="shared" si="156"/>
        <v>0</v>
      </c>
      <c r="EH92" s="119">
        <f t="shared" si="157"/>
        <v>0</v>
      </c>
      <c r="EI92" s="119">
        <f t="shared" si="158"/>
        <v>0</v>
      </c>
      <c r="EJ92" s="119">
        <f t="shared" si="159"/>
        <v>0</v>
      </c>
      <c r="EK92" s="119">
        <f t="shared" si="160"/>
        <v>0</v>
      </c>
      <c r="EL92" s="119">
        <f t="shared" si="161"/>
        <v>0</v>
      </c>
      <c r="EM92" s="119">
        <f t="shared" si="162"/>
        <v>0</v>
      </c>
      <c r="EN92" s="119">
        <f t="shared" si="163"/>
        <v>0</v>
      </c>
      <c r="EO92" s="119">
        <f t="shared" si="164"/>
        <v>0</v>
      </c>
      <c r="EP92" s="119">
        <f t="shared" si="165"/>
        <v>0</v>
      </c>
      <c r="EQ92" s="119">
        <f t="shared" si="166"/>
        <v>0</v>
      </c>
      <c r="ER92" s="119">
        <f t="shared" si="167"/>
        <v>0</v>
      </c>
      <c r="ES92" s="119">
        <f t="shared" si="168"/>
        <v>0</v>
      </c>
      <c r="ET92" s="119">
        <f t="shared" si="169"/>
        <v>0</v>
      </c>
      <c r="EU92" s="119">
        <f t="shared" si="170"/>
        <v>0</v>
      </c>
      <c r="EV92" s="119">
        <f t="shared" si="171"/>
        <v>0</v>
      </c>
      <c r="EW92" s="204">
        <f t="shared" si="172"/>
        <v>0</v>
      </c>
      <c r="EX92" s="67"/>
      <c r="EY92" s="118">
        <f t="shared" si="173"/>
        <v>3412.2185249414069</v>
      </c>
      <c r="EZ92" s="119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19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19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19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19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19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19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19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19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19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19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19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19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19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19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19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19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19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19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19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19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19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19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19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19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19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19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19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19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19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19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19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19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19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19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19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19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19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19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19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4">
        <f t="shared" ca="1" si="174"/>
        <v>0</v>
      </c>
    </row>
    <row r="93" spans="112:196">
      <c r="DH93" s="118">
        <f t="shared" si="131"/>
        <v>3582.8294511884774</v>
      </c>
      <c r="DI93" s="119">
        <f t="shared" si="132"/>
        <v>0</v>
      </c>
      <c r="DJ93" s="119">
        <f t="shared" si="133"/>
        <v>0</v>
      </c>
      <c r="DK93" s="119">
        <f t="shared" si="134"/>
        <v>0</v>
      </c>
      <c r="DL93" s="119">
        <f t="shared" si="135"/>
        <v>0</v>
      </c>
      <c r="DM93" s="119">
        <f t="shared" si="136"/>
        <v>0</v>
      </c>
      <c r="DN93" s="119">
        <f t="shared" si="137"/>
        <v>0</v>
      </c>
      <c r="DO93" s="119">
        <f t="shared" si="138"/>
        <v>0</v>
      </c>
      <c r="DP93" s="119">
        <f t="shared" si="139"/>
        <v>0</v>
      </c>
      <c r="DQ93" s="119">
        <f t="shared" si="140"/>
        <v>0</v>
      </c>
      <c r="DR93" s="119">
        <f t="shared" si="141"/>
        <v>0</v>
      </c>
      <c r="DS93" s="119">
        <f t="shared" si="142"/>
        <v>0</v>
      </c>
      <c r="DT93" s="119">
        <f t="shared" si="143"/>
        <v>0</v>
      </c>
      <c r="DU93" s="119">
        <f t="shared" si="144"/>
        <v>0</v>
      </c>
      <c r="DV93" s="119">
        <f t="shared" si="145"/>
        <v>0</v>
      </c>
      <c r="DW93" s="119">
        <f t="shared" si="146"/>
        <v>0</v>
      </c>
      <c r="DX93" s="119">
        <f t="shared" si="147"/>
        <v>0</v>
      </c>
      <c r="DY93" s="119">
        <f t="shared" si="148"/>
        <v>0</v>
      </c>
      <c r="DZ93" s="119">
        <f t="shared" si="149"/>
        <v>0</v>
      </c>
      <c r="EA93" s="119">
        <f t="shared" si="150"/>
        <v>0</v>
      </c>
      <c r="EB93" s="119">
        <f t="shared" si="151"/>
        <v>0</v>
      </c>
      <c r="EC93" s="119">
        <f t="shared" si="152"/>
        <v>0</v>
      </c>
      <c r="ED93" s="119">
        <f t="shared" si="153"/>
        <v>0</v>
      </c>
      <c r="EE93" s="119">
        <f t="shared" si="154"/>
        <v>0</v>
      </c>
      <c r="EF93" s="119">
        <f t="shared" si="155"/>
        <v>0</v>
      </c>
      <c r="EG93" s="119">
        <f t="shared" si="156"/>
        <v>0</v>
      </c>
      <c r="EH93" s="119">
        <f t="shared" si="157"/>
        <v>0</v>
      </c>
      <c r="EI93" s="119">
        <f t="shared" si="158"/>
        <v>0</v>
      </c>
      <c r="EJ93" s="119">
        <f t="shared" si="159"/>
        <v>0</v>
      </c>
      <c r="EK93" s="119">
        <f t="shared" si="160"/>
        <v>0</v>
      </c>
      <c r="EL93" s="119">
        <f t="shared" si="161"/>
        <v>0</v>
      </c>
      <c r="EM93" s="119">
        <f t="shared" si="162"/>
        <v>0</v>
      </c>
      <c r="EN93" s="119">
        <f t="shared" si="163"/>
        <v>0</v>
      </c>
      <c r="EO93" s="119">
        <f t="shared" si="164"/>
        <v>0</v>
      </c>
      <c r="EP93" s="119">
        <f t="shared" si="165"/>
        <v>0</v>
      </c>
      <c r="EQ93" s="119">
        <f t="shared" si="166"/>
        <v>0</v>
      </c>
      <c r="ER93" s="119">
        <f t="shared" si="167"/>
        <v>0</v>
      </c>
      <c r="ES93" s="119">
        <f t="shared" si="168"/>
        <v>0</v>
      </c>
      <c r="ET93" s="119">
        <f t="shared" si="169"/>
        <v>0</v>
      </c>
      <c r="EU93" s="119">
        <f t="shared" si="170"/>
        <v>0</v>
      </c>
      <c r="EV93" s="119">
        <f t="shared" si="171"/>
        <v>0</v>
      </c>
      <c r="EW93" s="204">
        <f t="shared" si="172"/>
        <v>0</v>
      </c>
      <c r="EX93" s="67"/>
      <c r="EY93" s="118">
        <f t="shared" si="173"/>
        <v>3582.8294511884774</v>
      </c>
      <c r="EZ93" s="119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19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19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19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19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19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19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19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19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19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19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19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19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19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19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19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19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19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19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19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19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19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19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19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19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19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19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19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19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19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19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19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19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19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19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19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19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19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19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19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4">
        <f t="shared" ca="1" si="174"/>
        <v>0</v>
      </c>
    </row>
    <row r="94" spans="112:196">
      <c r="DH94" s="118">
        <f t="shared" si="131"/>
        <v>3761.9709237479015</v>
      </c>
      <c r="DI94" s="119">
        <f t="shared" si="132"/>
        <v>0</v>
      </c>
      <c r="DJ94" s="119">
        <f t="shared" si="133"/>
        <v>0</v>
      </c>
      <c r="DK94" s="119">
        <f t="shared" si="134"/>
        <v>0</v>
      </c>
      <c r="DL94" s="119">
        <f t="shared" si="135"/>
        <v>0</v>
      </c>
      <c r="DM94" s="119">
        <f t="shared" si="136"/>
        <v>0</v>
      </c>
      <c r="DN94" s="119">
        <f t="shared" si="137"/>
        <v>0</v>
      </c>
      <c r="DO94" s="119">
        <f t="shared" si="138"/>
        <v>0</v>
      </c>
      <c r="DP94" s="119">
        <f t="shared" si="139"/>
        <v>0</v>
      </c>
      <c r="DQ94" s="119">
        <f t="shared" si="140"/>
        <v>0</v>
      </c>
      <c r="DR94" s="119">
        <f t="shared" si="141"/>
        <v>0</v>
      </c>
      <c r="DS94" s="119">
        <f t="shared" si="142"/>
        <v>0</v>
      </c>
      <c r="DT94" s="119">
        <f t="shared" si="143"/>
        <v>0</v>
      </c>
      <c r="DU94" s="119">
        <f t="shared" si="144"/>
        <v>0</v>
      </c>
      <c r="DV94" s="119">
        <f t="shared" si="145"/>
        <v>0</v>
      </c>
      <c r="DW94" s="119">
        <f t="shared" si="146"/>
        <v>0</v>
      </c>
      <c r="DX94" s="119">
        <f t="shared" si="147"/>
        <v>0</v>
      </c>
      <c r="DY94" s="119">
        <f t="shared" si="148"/>
        <v>0</v>
      </c>
      <c r="DZ94" s="119">
        <f t="shared" si="149"/>
        <v>0</v>
      </c>
      <c r="EA94" s="119">
        <f t="shared" si="150"/>
        <v>0</v>
      </c>
      <c r="EB94" s="119">
        <f t="shared" si="151"/>
        <v>0</v>
      </c>
      <c r="EC94" s="119">
        <f t="shared" si="152"/>
        <v>0</v>
      </c>
      <c r="ED94" s="119">
        <f t="shared" si="153"/>
        <v>0</v>
      </c>
      <c r="EE94" s="119">
        <f t="shared" si="154"/>
        <v>0</v>
      </c>
      <c r="EF94" s="119">
        <f t="shared" si="155"/>
        <v>0</v>
      </c>
      <c r="EG94" s="119">
        <f t="shared" si="156"/>
        <v>0</v>
      </c>
      <c r="EH94" s="119">
        <f t="shared" si="157"/>
        <v>0</v>
      </c>
      <c r="EI94" s="119">
        <f t="shared" si="158"/>
        <v>0</v>
      </c>
      <c r="EJ94" s="119">
        <f t="shared" si="159"/>
        <v>0</v>
      </c>
      <c r="EK94" s="119">
        <f t="shared" si="160"/>
        <v>0</v>
      </c>
      <c r="EL94" s="119">
        <f t="shared" si="161"/>
        <v>0</v>
      </c>
      <c r="EM94" s="119">
        <f t="shared" si="162"/>
        <v>0</v>
      </c>
      <c r="EN94" s="119">
        <f t="shared" si="163"/>
        <v>0</v>
      </c>
      <c r="EO94" s="119">
        <f t="shared" si="164"/>
        <v>0</v>
      </c>
      <c r="EP94" s="119">
        <f t="shared" si="165"/>
        <v>0</v>
      </c>
      <c r="EQ94" s="119">
        <f t="shared" si="166"/>
        <v>0</v>
      </c>
      <c r="ER94" s="119">
        <f t="shared" si="167"/>
        <v>0</v>
      </c>
      <c r="ES94" s="119">
        <f t="shared" si="168"/>
        <v>0</v>
      </c>
      <c r="ET94" s="119">
        <f t="shared" si="169"/>
        <v>0</v>
      </c>
      <c r="EU94" s="119">
        <f t="shared" si="170"/>
        <v>0</v>
      </c>
      <c r="EV94" s="119">
        <f t="shared" si="171"/>
        <v>0</v>
      </c>
      <c r="EW94" s="204">
        <f t="shared" si="172"/>
        <v>0</v>
      </c>
      <c r="EX94" s="67"/>
      <c r="EY94" s="118">
        <f t="shared" si="173"/>
        <v>3761.9709237479015</v>
      </c>
      <c r="EZ94" s="119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19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19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19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19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19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19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19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19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19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19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19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19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19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19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19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19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19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19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19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19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19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19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19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19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19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19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19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19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19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19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19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19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19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19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19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19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19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19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19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4">
        <f t="shared" ca="1" si="174"/>
        <v>0</v>
      </c>
    </row>
    <row r="95" spans="112:196">
      <c r="DH95" s="118">
        <f t="shared" si="131"/>
        <v>3950.0694699352966</v>
      </c>
      <c r="DI95" s="119">
        <f t="shared" si="132"/>
        <v>0</v>
      </c>
      <c r="DJ95" s="119">
        <f t="shared" si="133"/>
        <v>0</v>
      </c>
      <c r="DK95" s="119">
        <f t="shared" si="134"/>
        <v>0</v>
      </c>
      <c r="DL95" s="119">
        <f t="shared" si="135"/>
        <v>0</v>
      </c>
      <c r="DM95" s="119">
        <f t="shared" si="136"/>
        <v>0</v>
      </c>
      <c r="DN95" s="119">
        <f t="shared" si="137"/>
        <v>0</v>
      </c>
      <c r="DO95" s="119">
        <f t="shared" si="138"/>
        <v>0</v>
      </c>
      <c r="DP95" s="119">
        <f t="shared" si="139"/>
        <v>0</v>
      </c>
      <c r="DQ95" s="119">
        <f t="shared" si="140"/>
        <v>0</v>
      </c>
      <c r="DR95" s="119">
        <f t="shared" si="141"/>
        <v>0</v>
      </c>
      <c r="DS95" s="119">
        <f t="shared" si="142"/>
        <v>0</v>
      </c>
      <c r="DT95" s="119">
        <f t="shared" si="143"/>
        <v>0</v>
      </c>
      <c r="DU95" s="119">
        <f t="shared" si="144"/>
        <v>0</v>
      </c>
      <c r="DV95" s="119">
        <f t="shared" si="145"/>
        <v>0</v>
      </c>
      <c r="DW95" s="119">
        <f t="shared" si="146"/>
        <v>0</v>
      </c>
      <c r="DX95" s="119">
        <f t="shared" si="147"/>
        <v>0</v>
      </c>
      <c r="DY95" s="119">
        <f t="shared" si="148"/>
        <v>0</v>
      </c>
      <c r="DZ95" s="119">
        <f t="shared" si="149"/>
        <v>0</v>
      </c>
      <c r="EA95" s="119">
        <f t="shared" si="150"/>
        <v>0</v>
      </c>
      <c r="EB95" s="119">
        <f t="shared" si="151"/>
        <v>0</v>
      </c>
      <c r="EC95" s="119">
        <f t="shared" si="152"/>
        <v>0</v>
      </c>
      <c r="ED95" s="119">
        <f t="shared" si="153"/>
        <v>0</v>
      </c>
      <c r="EE95" s="119">
        <f t="shared" si="154"/>
        <v>0</v>
      </c>
      <c r="EF95" s="119">
        <f t="shared" si="155"/>
        <v>0</v>
      </c>
      <c r="EG95" s="119">
        <f t="shared" si="156"/>
        <v>0</v>
      </c>
      <c r="EH95" s="119">
        <f t="shared" si="157"/>
        <v>0</v>
      </c>
      <c r="EI95" s="119">
        <f t="shared" si="158"/>
        <v>0</v>
      </c>
      <c r="EJ95" s="119">
        <f t="shared" si="159"/>
        <v>0</v>
      </c>
      <c r="EK95" s="119">
        <f t="shared" si="160"/>
        <v>0</v>
      </c>
      <c r="EL95" s="119">
        <f t="shared" si="161"/>
        <v>0</v>
      </c>
      <c r="EM95" s="119">
        <f t="shared" si="162"/>
        <v>0</v>
      </c>
      <c r="EN95" s="119">
        <f t="shared" si="163"/>
        <v>0</v>
      </c>
      <c r="EO95" s="119">
        <f t="shared" si="164"/>
        <v>0</v>
      </c>
      <c r="EP95" s="119">
        <f t="shared" si="165"/>
        <v>0</v>
      </c>
      <c r="EQ95" s="119">
        <f t="shared" si="166"/>
        <v>0</v>
      </c>
      <c r="ER95" s="119">
        <f t="shared" si="167"/>
        <v>0</v>
      </c>
      <c r="ES95" s="119">
        <f t="shared" si="168"/>
        <v>0</v>
      </c>
      <c r="ET95" s="119">
        <f t="shared" si="169"/>
        <v>0</v>
      </c>
      <c r="EU95" s="119">
        <f t="shared" si="170"/>
        <v>0</v>
      </c>
      <c r="EV95" s="119">
        <f t="shared" si="171"/>
        <v>0</v>
      </c>
      <c r="EW95" s="204">
        <f t="shared" si="172"/>
        <v>0</v>
      </c>
      <c r="EX95" s="67"/>
      <c r="EY95" s="118">
        <f t="shared" si="173"/>
        <v>3950.0694699352966</v>
      </c>
      <c r="EZ95" s="119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19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19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19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19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19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19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19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19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19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19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19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19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19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19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19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19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19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19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19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19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19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19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19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19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19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19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19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19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19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19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19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19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19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19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19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19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19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19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19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4">
        <f t="shared" ca="1" si="174"/>
        <v>0</v>
      </c>
    </row>
    <row r="96" spans="112:196">
      <c r="DH96" s="118">
        <f t="shared" si="131"/>
        <v>4147.5729434320619</v>
      </c>
      <c r="DI96" s="119">
        <f t="shared" si="132"/>
        <v>0</v>
      </c>
      <c r="DJ96" s="119">
        <f t="shared" si="133"/>
        <v>0</v>
      </c>
      <c r="DK96" s="119">
        <f t="shared" si="134"/>
        <v>0</v>
      </c>
      <c r="DL96" s="119">
        <f t="shared" si="135"/>
        <v>0</v>
      </c>
      <c r="DM96" s="119">
        <f t="shared" si="136"/>
        <v>0</v>
      </c>
      <c r="DN96" s="119">
        <f t="shared" si="137"/>
        <v>0</v>
      </c>
      <c r="DO96" s="119">
        <f t="shared" si="138"/>
        <v>0</v>
      </c>
      <c r="DP96" s="119">
        <f t="shared" si="139"/>
        <v>0</v>
      </c>
      <c r="DQ96" s="119">
        <f t="shared" si="140"/>
        <v>0</v>
      </c>
      <c r="DR96" s="119">
        <f t="shared" si="141"/>
        <v>0</v>
      </c>
      <c r="DS96" s="119">
        <f t="shared" si="142"/>
        <v>0</v>
      </c>
      <c r="DT96" s="119">
        <f t="shared" si="143"/>
        <v>0</v>
      </c>
      <c r="DU96" s="119">
        <f t="shared" si="144"/>
        <v>0</v>
      </c>
      <c r="DV96" s="119">
        <f t="shared" si="145"/>
        <v>0</v>
      </c>
      <c r="DW96" s="119">
        <f t="shared" si="146"/>
        <v>0</v>
      </c>
      <c r="DX96" s="119">
        <f t="shared" si="147"/>
        <v>0</v>
      </c>
      <c r="DY96" s="119">
        <f t="shared" si="148"/>
        <v>0</v>
      </c>
      <c r="DZ96" s="119">
        <f t="shared" si="149"/>
        <v>0</v>
      </c>
      <c r="EA96" s="119">
        <f t="shared" si="150"/>
        <v>0</v>
      </c>
      <c r="EB96" s="119">
        <f t="shared" si="151"/>
        <v>0</v>
      </c>
      <c r="EC96" s="119">
        <f t="shared" si="152"/>
        <v>0</v>
      </c>
      <c r="ED96" s="119">
        <f t="shared" si="153"/>
        <v>0</v>
      </c>
      <c r="EE96" s="119">
        <f t="shared" si="154"/>
        <v>0</v>
      </c>
      <c r="EF96" s="119">
        <f t="shared" si="155"/>
        <v>0</v>
      </c>
      <c r="EG96" s="119">
        <f t="shared" si="156"/>
        <v>0</v>
      </c>
      <c r="EH96" s="119">
        <f t="shared" si="157"/>
        <v>0</v>
      </c>
      <c r="EI96" s="119">
        <f t="shared" si="158"/>
        <v>0</v>
      </c>
      <c r="EJ96" s="119">
        <f t="shared" si="159"/>
        <v>0</v>
      </c>
      <c r="EK96" s="119">
        <f t="shared" si="160"/>
        <v>0</v>
      </c>
      <c r="EL96" s="119">
        <f t="shared" si="161"/>
        <v>0</v>
      </c>
      <c r="EM96" s="119">
        <f t="shared" si="162"/>
        <v>0</v>
      </c>
      <c r="EN96" s="119">
        <f t="shared" si="163"/>
        <v>0</v>
      </c>
      <c r="EO96" s="119">
        <f t="shared" si="164"/>
        <v>0</v>
      </c>
      <c r="EP96" s="119">
        <f t="shared" si="165"/>
        <v>0</v>
      </c>
      <c r="EQ96" s="119">
        <f t="shared" si="166"/>
        <v>0</v>
      </c>
      <c r="ER96" s="119">
        <f t="shared" si="167"/>
        <v>0</v>
      </c>
      <c r="ES96" s="119">
        <f t="shared" si="168"/>
        <v>0</v>
      </c>
      <c r="ET96" s="119">
        <f t="shared" si="169"/>
        <v>0</v>
      </c>
      <c r="EU96" s="119">
        <f t="shared" si="170"/>
        <v>0</v>
      </c>
      <c r="EV96" s="119">
        <f t="shared" si="171"/>
        <v>0</v>
      </c>
      <c r="EW96" s="204">
        <f t="shared" si="172"/>
        <v>0</v>
      </c>
      <c r="EX96" s="67"/>
      <c r="EY96" s="118">
        <f t="shared" si="173"/>
        <v>4147.5729434320619</v>
      </c>
      <c r="EZ96" s="119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19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19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19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19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19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19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19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19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19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19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19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19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19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19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19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19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19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19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19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19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19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19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19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19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19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19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19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19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19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19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19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19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19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19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19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19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19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19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19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4">
        <f t="shared" ca="1" si="174"/>
        <v>0</v>
      </c>
    </row>
    <row r="97" spans="112:196">
      <c r="DH97" s="118">
        <f t="shared" si="131"/>
        <v>4354.951590603665</v>
      </c>
      <c r="DI97" s="119">
        <f t="shared" si="132"/>
        <v>0</v>
      </c>
      <c r="DJ97" s="119">
        <f t="shared" si="133"/>
        <v>0</v>
      </c>
      <c r="DK97" s="119">
        <f t="shared" si="134"/>
        <v>0</v>
      </c>
      <c r="DL97" s="119">
        <f t="shared" si="135"/>
        <v>0</v>
      </c>
      <c r="DM97" s="119">
        <f t="shared" si="136"/>
        <v>0</v>
      </c>
      <c r="DN97" s="119">
        <f t="shared" si="137"/>
        <v>0</v>
      </c>
      <c r="DO97" s="119">
        <f t="shared" si="138"/>
        <v>0</v>
      </c>
      <c r="DP97" s="119">
        <f t="shared" si="139"/>
        <v>0</v>
      </c>
      <c r="DQ97" s="119">
        <f t="shared" si="140"/>
        <v>0</v>
      </c>
      <c r="DR97" s="119">
        <f t="shared" si="141"/>
        <v>0</v>
      </c>
      <c r="DS97" s="119">
        <f t="shared" si="142"/>
        <v>0</v>
      </c>
      <c r="DT97" s="119">
        <f t="shared" si="143"/>
        <v>0</v>
      </c>
      <c r="DU97" s="119">
        <f t="shared" si="144"/>
        <v>0</v>
      </c>
      <c r="DV97" s="119">
        <f t="shared" si="145"/>
        <v>0</v>
      </c>
      <c r="DW97" s="119">
        <f t="shared" si="146"/>
        <v>0</v>
      </c>
      <c r="DX97" s="119">
        <f t="shared" si="147"/>
        <v>0</v>
      </c>
      <c r="DY97" s="119">
        <f t="shared" si="148"/>
        <v>0</v>
      </c>
      <c r="DZ97" s="119">
        <f t="shared" si="149"/>
        <v>0</v>
      </c>
      <c r="EA97" s="119">
        <f t="shared" si="150"/>
        <v>0</v>
      </c>
      <c r="EB97" s="119">
        <f t="shared" si="151"/>
        <v>0</v>
      </c>
      <c r="EC97" s="119">
        <f t="shared" si="152"/>
        <v>0</v>
      </c>
      <c r="ED97" s="119">
        <f t="shared" si="153"/>
        <v>0</v>
      </c>
      <c r="EE97" s="119">
        <f t="shared" si="154"/>
        <v>0</v>
      </c>
      <c r="EF97" s="119">
        <f t="shared" si="155"/>
        <v>0</v>
      </c>
      <c r="EG97" s="119">
        <f t="shared" si="156"/>
        <v>0</v>
      </c>
      <c r="EH97" s="119">
        <f t="shared" si="157"/>
        <v>0</v>
      </c>
      <c r="EI97" s="119">
        <f t="shared" si="158"/>
        <v>0</v>
      </c>
      <c r="EJ97" s="119">
        <f t="shared" si="159"/>
        <v>0</v>
      </c>
      <c r="EK97" s="119">
        <f t="shared" si="160"/>
        <v>0</v>
      </c>
      <c r="EL97" s="119">
        <f t="shared" si="161"/>
        <v>0</v>
      </c>
      <c r="EM97" s="119">
        <f t="shared" si="162"/>
        <v>0</v>
      </c>
      <c r="EN97" s="119">
        <f t="shared" si="163"/>
        <v>0</v>
      </c>
      <c r="EO97" s="119">
        <f t="shared" si="164"/>
        <v>0</v>
      </c>
      <c r="EP97" s="119">
        <f t="shared" si="165"/>
        <v>0</v>
      </c>
      <c r="EQ97" s="119">
        <f t="shared" si="166"/>
        <v>0</v>
      </c>
      <c r="ER97" s="119">
        <f t="shared" si="167"/>
        <v>0</v>
      </c>
      <c r="ES97" s="119">
        <f t="shared" si="168"/>
        <v>0</v>
      </c>
      <c r="ET97" s="119">
        <f t="shared" si="169"/>
        <v>0</v>
      </c>
      <c r="EU97" s="119">
        <f t="shared" si="170"/>
        <v>0</v>
      </c>
      <c r="EV97" s="119">
        <f t="shared" si="171"/>
        <v>0</v>
      </c>
      <c r="EW97" s="204">
        <f t="shared" si="172"/>
        <v>0</v>
      </c>
      <c r="EX97" s="67"/>
      <c r="EY97" s="118">
        <f t="shared" si="173"/>
        <v>4354.951590603665</v>
      </c>
      <c r="EZ97" s="119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19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19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19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19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19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19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19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19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19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19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19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19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19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19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19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19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19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19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19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19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19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19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19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19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19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19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19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19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19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19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19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19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19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19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19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19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19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19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19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4">
        <f t="shared" ca="1" si="174"/>
        <v>0</v>
      </c>
    </row>
    <row r="98" spans="112:196">
      <c r="DH98" s="118">
        <f t="shared" si="131"/>
        <v>4572.6991701338484</v>
      </c>
      <c r="DI98" s="119">
        <f t="shared" si="132"/>
        <v>0</v>
      </c>
      <c r="DJ98" s="119">
        <f t="shared" si="133"/>
        <v>0</v>
      </c>
      <c r="DK98" s="119">
        <f t="shared" si="134"/>
        <v>0</v>
      </c>
      <c r="DL98" s="119">
        <f t="shared" si="135"/>
        <v>0</v>
      </c>
      <c r="DM98" s="119">
        <f t="shared" si="136"/>
        <v>0</v>
      </c>
      <c r="DN98" s="119">
        <f t="shared" si="137"/>
        <v>0</v>
      </c>
      <c r="DO98" s="119">
        <f t="shared" si="138"/>
        <v>0</v>
      </c>
      <c r="DP98" s="119">
        <f t="shared" si="139"/>
        <v>0</v>
      </c>
      <c r="DQ98" s="119">
        <f t="shared" si="140"/>
        <v>0</v>
      </c>
      <c r="DR98" s="119">
        <f t="shared" si="141"/>
        <v>0</v>
      </c>
      <c r="DS98" s="119">
        <f t="shared" si="142"/>
        <v>0</v>
      </c>
      <c r="DT98" s="119">
        <f t="shared" si="143"/>
        <v>0</v>
      </c>
      <c r="DU98" s="119">
        <f t="shared" si="144"/>
        <v>0</v>
      </c>
      <c r="DV98" s="119">
        <f t="shared" si="145"/>
        <v>0</v>
      </c>
      <c r="DW98" s="119">
        <f t="shared" si="146"/>
        <v>0</v>
      </c>
      <c r="DX98" s="119">
        <f t="shared" si="147"/>
        <v>0</v>
      </c>
      <c r="DY98" s="119">
        <f t="shared" si="148"/>
        <v>0</v>
      </c>
      <c r="DZ98" s="119">
        <f t="shared" si="149"/>
        <v>0</v>
      </c>
      <c r="EA98" s="119">
        <f t="shared" si="150"/>
        <v>0</v>
      </c>
      <c r="EB98" s="119">
        <f t="shared" si="151"/>
        <v>0</v>
      </c>
      <c r="EC98" s="119">
        <f t="shared" si="152"/>
        <v>0</v>
      </c>
      <c r="ED98" s="119">
        <f t="shared" si="153"/>
        <v>0</v>
      </c>
      <c r="EE98" s="119">
        <f t="shared" si="154"/>
        <v>0</v>
      </c>
      <c r="EF98" s="119">
        <f t="shared" si="155"/>
        <v>0</v>
      </c>
      <c r="EG98" s="119">
        <f t="shared" si="156"/>
        <v>0</v>
      </c>
      <c r="EH98" s="119">
        <f t="shared" si="157"/>
        <v>0</v>
      </c>
      <c r="EI98" s="119">
        <f t="shared" si="158"/>
        <v>0</v>
      </c>
      <c r="EJ98" s="119">
        <f t="shared" si="159"/>
        <v>0</v>
      </c>
      <c r="EK98" s="119">
        <f t="shared" si="160"/>
        <v>0</v>
      </c>
      <c r="EL98" s="119">
        <f t="shared" si="161"/>
        <v>0</v>
      </c>
      <c r="EM98" s="119">
        <f t="shared" si="162"/>
        <v>0</v>
      </c>
      <c r="EN98" s="119">
        <f t="shared" si="163"/>
        <v>0</v>
      </c>
      <c r="EO98" s="119">
        <f t="shared" si="164"/>
        <v>0</v>
      </c>
      <c r="EP98" s="119">
        <f t="shared" si="165"/>
        <v>0</v>
      </c>
      <c r="EQ98" s="119">
        <f t="shared" si="166"/>
        <v>0</v>
      </c>
      <c r="ER98" s="119">
        <f t="shared" si="167"/>
        <v>0</v>
      </c>
      <c r="ES98" s="119">
        <f t="shared" si="168"/>
        <v>0</v>
      </c>
      <c r="ET98" s="119">
        <f t="shared" si="169"/>
        <v>0</v>
      </c>
      <c r="EU98" s="119">
        <f t="shared" si="170"/>
        <v>0</v>
      </c>
      <c r="EV98" s="119">
        <f t="shared" si="171"/>
        <v>0</v>
      </c>
      <c r="EW98" s="204">
        <f t="shared" si="172"/>
        <v>0</v>
      </c>
      <c r="EX98" s="67"/>
      <c r="EY98" s="118">
        <f t="shared" si="173"/>
        <v>4572.6991701338484</v>
      </c>
      <c r="EZ98" s="119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19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19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19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19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19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19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19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19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19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19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19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19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19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19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19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19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19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19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19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19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19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19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19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19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19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19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19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19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19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19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19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19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19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19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19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19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19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19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19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4">
        <f t="shared" ca="1" si="174"/>
        <v>0</v>
      </c>
    </row>
    <row r="99" spans="112:196">
      <c r="DH99" s="118">
        <f t="shared" si="131"/>
        <v>4801.3341286405412</v>
      </c>
      <c r="DI99" s="119">
        <f t="shared" si="132"/>
        <v>0</v>
      </c>
      <c r="DJ99" s="119">
        <f t="shared" si="133"/>
        <v>0</v>
      </c>
      <c r="DK99" s="119">
        <f t="shared" si="134"/>
        <v>0</v>
      </c>
      <c r="DL99" s="119">
        <f t="shared" si="135"/>
        <v>0</v>
      </c>
      <c r="DM99" s="119">
        <f t="shared" si="136"/>
        <v>0</v>
      </c>
      <c r="DN99" s="119">
        <f t="shared" si="137"/>
        <v>0</v>
      </c>
      <c r="DO99" s="119">
        <f t="shared" si="138"/>
        <v>0</v>
      </c>
      <c r="DP99" s="119">
        <f t="shared" si="139"/>
        <v>0</v>
      </c>
      <c r="DQ99" s="119">
        <f t="shared" si="140"/>
        <v>0</v>
      </c>
      <c r="DR99" s="119">
        <f t="shared" si="141"/>
        <v>0</v>
      </c>
      <c r="DS99" s="119">
        <f t="shared" si="142"/>
        <v>0</v>
      </c>
      <c r="DT99" s="119">
        <f t="shared" si="143"/>
        <v>0</v>
      </c>
      <c r="DU99" s="119">
        <f t="shared" si="144"/>
        <v>0</v>
      </c>
      <c r="DV99" s="119">
        <f t="shared" si="145"/>
        <v>0</v>
      </c>
      <c r="DW99" s="119">
        <f t="shared" si="146"/>
        <v>0</v>
      </c>
      <c r="DX99" s="119">
        <f t="shared" si="147"/>
        <v>0</v>
      </c>
      <c r="DY99" s="119">
        <f t="shared" si="148"/>
        <v>0</v>
      </c>
      <c r="DZ99" s="119">
        <f t="shared" si="149"/>
        <v>0</v>
      </c>
      <c r="EA99" s="119">
        <f t="shared" si="150"/>
        <v>0</v>
      </c>
      <c r="EB99" s="119">
        <f t="shared" si="151"/>
        <v>0</v>
      </c>
      <c r="EC99" s="119">
        <f t="shared" si="152"/>
        <v>0</v>
      </c>
      <c r="ED99" s="119">
        <f t="shared" si="153"/>
        <v>0</v>
      </c>
      <c r="EE99" s="119">
        <f t="shared" si="154"/>
        <v>0</v>
      </c>
      <c r="EF99" s="119">
        <f t="shared" si="155"/>
        <v>0</v>
      </c>
      <c r="EG99" s="119">
        <f t="shared" si="156"/>
        <v>0</v>
      </c>
      <c r="EH99" s="119">
        <f t="shared" si="157"/>
        <v>0</v>
      </c>
      <c r="EI99" s="119">
        <f t="shared" si="158"/>
        <v>0</v>
      </c>
      <c r="EJ99" s="119">
        <f t="shared" si="159"/>
        <v>0</v>
      </c>
      <c r="EK99" s="119">
        <f t="shared" si="160"/>
        <v>0</v>
      </c>
      <c r="EL99" s="119">
        <f t="shared" si="161"/>
        <v>0</v>
      </c>
      <c r="EM99" s="119">
        <f t="shared" si="162"/>
        <v>0</v>
      </c>
      <c r="EN99" s="119">
        <f t="shared" si="163"/>
        <v>0</v>
      </c>
      <c r="EO99" s="119">
        <f t="shared" si="164"/>
        <v>0</v>
      </c>
      <c r="EP99" s="119">
        <f t="shared" si="165"/>
        <v>0</v>
      </c>
      <c r="EQ99" s="119">
        <f t="shared" si="166"/>
        <v>0</v>
      </c>
      <c r="ER99" s="119">
        <f t="shared" si="167"/>
        <v>0</v>
      </c>
      <c r="ES99" s="119">
        <f t="shared" si="168"/>
        <v>0</v>
      </c>
      <c r="ET99" s="119">
        <f t="shared" si="169"/>
        <v>0</v>
      </c>
      <c r="EU99" s="119">
        <f t="shared" si="170"/>
        <v>0</v>
      </c>
      <c r="EV99" s="119">
        <f t="shared" si="171"/>
        <v>0</v>
      </c>
      <c r="EW99" s="204">
        <f t="shared" si="172"/>
        <v>0</v>
      </c>
      <c r="EX99" s="67"/>
      <c r="EY99" s="118">
        <f t="shared" si="173"/>
        <v>4801.3341286405412</v>
      </c>
      <c r="EZ99" s="119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19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19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19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19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19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19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19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19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19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19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19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19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19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19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19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19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19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19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19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19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19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19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19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19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19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19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19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19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19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19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19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19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19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19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19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19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19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19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19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4">
        <f t="shared" ca="1" si="174"/>
        <v>0</v>
      </c>
    </row>
    <row r="100" spans="112:196">
      <c r="DH100" s="118">
        <f t="shared" si="131"/>
        <v>5041.400835072568</v>
      </c>
      <c r="DI100" s="119">
        <f t="shared" si="132"/>
        <v>0</v>
      </c>
      <c r="DJ100" s="119">
        <f t="shared" si="133"/>
        <v>0</v>
      </c>
      <c r="DK100" s="119">
        <f t="shared" si="134"/>
        <v>0</v>
      </c>
      <c r="DL100" s="119">
        <f t="shared" si="135"/>
        <v>0</v>
      </c>
      <c r="DM100" s="119">
        <f t="shared" si="136"/>
        <v>0</v>
      </c>
      <c r="DN100" s="119">
        <f t="shared" si="137"/>
        <v>0</v>
      </c>
      <c r="DO100" s="119">
        <f t="shared" si="138"/>
        <v>0</v>
      </c>
      <c r="DP100" s="119">
        <f t="shared" si="139"/>
        <v>0</v>
      </c>
      <c r="DQ100" s="119">
        <f t="shared" si="140"/>
        <v>0</v>
      </c>
      <c r="DR100" s="119">
        <f t="shared" si="141"/>
        <v>0</v>
      </c>
      <c r="DS100" s="119">
        <f t="shared" si="142"/>
        <v>0</v>
      </c>
      <c r="DT100" s="119">
        <f t="shared" si="143"/>
        <v>0</v>
      </c>
      <c r="DU100" s="119">
        <f t="shared" si="144"/>
        <v>0</v>
      </c>
      <c r="DV100" s="119">
        <f t="shared" si="145"/>
        <v>0</v>
      </c>
      <c r="DW100" s="119">
        <f t="shared" si="146"/>
        <v>0</v>
      </c>
      <c r="DX100" s="119">
        <f t="shared" si="147"/>
        <v>0</v>
      </c>
      <c r="DY100" s="119">
        <f t="shared" si="148"/>
        <v>0</v>
      </c>
      <c r="DZ100" s="119">
        <f t="shared" si="149"/>
        <v>0</v>
      </c>
      <c r="EA100" s="119">
        <f t="shared" si="150"/>
        <v>0</v>
      </c>
      <c r="EB100" s="119">
        <f t="shared" si="151"/>
        <v>0</v>
      </c>
      <c r="EC100" s="119">
        <f t="shared" si="152"/>
        <v>0</v>
      </c>
      <c r="ED100" s="119">
        <f t="shared" si="153"/>
        <v>0</v>
      </c>
      <c r="EE100" s="119">
        <f t="shared" si="154"/>
        <v>0</v>
      </c>
      <c r="EF100" s="119">
        <f t="shared" si="155"/>
        <v>0</v>
      </c>
      <c r="EG100" s="119">
        <f t="shared" si="156"/>
        <v>0</v>
      </c>
      <c r="EH100" s="119">
        <f t="shared" si="157"/>
        <v>0</v>
      </c>
      <c r="EI100" s="119">
        <f t="shared" si="158"/>
        <v>0</v>
      </c>
      <c r="EJ100" s="119">
        <f t="shared" si="159"/>
        <v>0</v>
      </c>
      <c r="EK100" s="119">
        <f t="shared" si="160"/>
        <v>0</v>
      </c>
      <c r="EL100" s="119">
        <f t="shared" si="161"/>
        <v>0</v>
      </c>
      <c r="EM100" s="119">
        <f t="shared" si="162"/>
        <v>0</v>
      </c>
      <c r="EN100" s="119">
        <f t="shared" si="163"/>
        <v>0</v>
      </c>
      <c r="EO100" s="119">
        <f t="shared" si="164"/>
        <v>0</v>
      </c>
      <c r="EP100" s="119">
        <f t="shared" si="165"/>
        <v>0</v>
      </c>
      <c r="EQ100" s="119">
        <f t="shared" si="166"/>
        <v>0</v>
      </c>
      <c r="ER100" s="119">
        <f t="shared" si="167"/>
        <v>0</v>
      </c>
      <c r="ES100" s="119">
        <f t="shared" si="168"/>
        <v>0</v>
      </c>
      <c r="ET100" s="119">
        <f t="shared" si="169"/>
        <v>0</v>
      </c>
      <c r="EU100" s="119">
        <f t="shared" si="170"/>
        <v>0</v>
      </c>
      <c r="EV100" s="119">
        <f t="shared" si="171"/>
        <v>0</v>
      </c>
      <c r="EW100" s="204">
        <f t="shared" si="172"/>
        <v>0</v>
      </c>
      <c r="EX100" s="67"/>
      <c r="EY100" s="118">
        <f t="shared" si="173"/>
        <v>5041.400835072568</v>
      </c>
      <c r="EZ100" s="119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19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19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19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19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19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19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19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19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19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19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19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19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19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19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19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19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19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19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19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19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19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19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19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19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19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19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19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19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19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19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19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19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19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19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19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19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19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19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19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4">
        <f t="shared" ca="1" si="174"/>
        <v>0</v>
      </c>
    </row>
    <row r="101" spans="112:196">
      <c r="DH101" s="118">
        <f t="shared" si="131"/>
        <v>5293.4708768261962</v>
      </c>
      <c r="DI101" s="119">
        <f t="shared" si="132"/>
        <v>0</v>
      </c>
      <c r="DJ101" s="119">
        <f t="shared" si="133"/>
        <v>0</v>
      </c>
      <c r="DK101" s="119">
        <f t="shared" si="134"/>
        <v>0</v>
      </c>
      <c r="DL101" s="119">
        <f t="shared" si="135"/>
        <v>0</v>
      </c>
      <c r="DM101" s="119">
        <f t="shared" si="136"/>
        <v>0</v>
      </c>
      <c r="DN101" s="119">
        <f t="shared" si="137"/>
        <v>0</v>
      </c>
      <c r="DO101" s="119">
        <f t="shared" si="138"/>
        <v>0</v>
      </c>
      <c r="DP101" s="119">
        <f t="shared" si="139"/>
        <v>0</v>
      </c>
      <c r="DQ101" s="119">
        <f t="shared" si="140"/>
        <v>0</v>
      </c>
      <c r="DR101" s="119">
        <f t="shared" si="141"/>
        <v>0</v>
      </c>
      <c r="DS101" s="119">
        <f t="shared" si="142"/>
        <v>0</v>
      </c>
      <c r="DT101" s="119">
        <f t="shared" si="143"/>
        <v>0</v>
      </c>
      <c r="DU101" s="119">
        <f t="shared" si="144"/>
        <v>0</v>
      </c>
      <c r="DV101" s="119">
        <f t="shared" si="145"/>
        <v>0</v>
      </c>
      <c r="DW101" s="119">
        <f t="shared" si="146"/>
        <v>0</v>
      </c>
      <c r="DX101" s="119">
        <f t="shared" si="147"/>
        <v>0</v>
      </c>
      <c r="DY101" s="119">
        <f t="shared" si="148"/>
        <v>0</v>
      </c>
      <c r="DZ101" s="119">
        <f t="shared" si="149"/>
        <v>0</v>
      </c>
      <c r="EA101" s="119">
        <f t="shared" si="150"/>
        <v>0</v>
      </c>
      <c r="EB101" s="119">
        <f t="shared" si="151"/>
        <v>0</v>
      </c>
      <c r="EC101" s="119">
        <f t="shared" si="152"/>
        <v>0</v>
      </c>
      <c r="ED101" s="119">
        <f t="shared" si="153"/>
        <v>0</v>
      </c>
      <c r="EE101" s="119">
        <f t="shared" si="154"/>
        <v>0</v>
      </c>
      <c r="EF101" s="119">
        <f t="shared" si="155"/>
        <v>0</v>
      </c>
      <c r="EG101" s="119">
        <f t="shared" si="156"/>
        <v>0</v>
      </c>
      <c r="EH101" s="119">
        <f t="shared" si="157"/>
        <v>0</v>
      </c>
      <c r="EI101" s="119">
        <f t="shared" si="158"/>
        <v>0</v>
      </c>
      <c r="EJ101" s="119">
        <f t="shared" si="159"/>
        <v>0</v>
      </c>
      <c r="EK101" s="119">
        <f t="shared" si="160"/>
        <v>0</v>
      </c>
      <c r="EL101" s="119">
        <f t="shared" si="161"/>
        <v>0</v>
      </c>
      <c r="EM101" s="119">
        <f t="shared" si="162"/>
        <v>0</v>
      </c>
      <c r="EN101" s="119">
        <f t="shared" si="163"/>
        <v>0</v>
      </c>
      <c r="EO101" s="119">
        <f t="shared" si="164"/>
        <v>0</v>
      </c>
      <c r="EP101" s="119">
        <f t="shared" si="165"/>
        <v>0</v>
      </c>
      <c r="EQ101" s="119">
        <f t="shared" si="166"/>
        <v>0</v>
      </c>
      <c r="ER101" s="119">
        <f t="shared" si="167"/>
        <v>0</v>
      </c>
      <c r="ES101" s="119">
        <f t="shared" si="168"/>
        <v>0</v>
      </c>
      <c r="ET101" s="119">
        <f t="shared" si="169"/>
        <v>0</v>
      </c>
      <c r="EU101" s="119">
        <f t="shared" si="170"/>
        <v>0</v>
      </c>
      <c r="EV101" s="119">
        <f t="shared" si="171"/>
        <v>0</v>
      </c>
      <c r="EW101" s="204">
        <f t="shared" si="172"/>
        <v>0</v>
      </c>
      <c r="EX101" s="67"/>
      <c r="EY101" s="118">
        <f t="shared" si="173"/>
        <v>5293.4708768261962</v>
      </c>
      <c r="EZ101" s="119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19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19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19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19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19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19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19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19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19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19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19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19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19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19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19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19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19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19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19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19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19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19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19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19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19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19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19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19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19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19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19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19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19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19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19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19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19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19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19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4">
        <f t="shared" ca="1" si="174"/>
        <v>0</v>
      </c>
    </row>
    <row r="102" spans="112:196">
      <c r="DH102" s="155" t="s">
        <v>332</v>
      </c>
      <c r="DI102" s="156" t="s">
        <v>351</v>
      </c>
      <c r="DJ102" s="156" t="s">
        <v>352</v>
      </c>
      <c r="DK102" s="156" t="s">
        <v>353</v>
      </c>
      <c r="DL102" s="156" t="s">
        <v>354</v>
      </c>
      <c r="DM102" s="156" t="s">
        <v>355</v>
      </c>
      <c r="DN102" s="230" t="s">
        <v>356</v>
      </c>
      <c r="DO102" s="230" t="s">
        <v>357</v>
      </c>
      <c r="DP102" s="230" t="s">
        <v>358</v>
      </c>
      <c r="DQ102" s="230" t="s">
        <v>359</v>
      </c>
      <c r="DR102" s="156" t="s">
        <v>360</v>
      </c>
      <c r="DS102" s="156" t="s">
        <v>361</v>
      </c>
      <c r="DT102" s="156" t="s">
        <v>362</v>
      </c>
      <c r="DU102" s="156" t="s">
        <v>363</v>
      </c>
      <c r="DV102" s="156" t="s">
        <v>364</v>
      </c>
      <c r="DW102" s="156" t="s">
        <v>365</v>
      </c>
      <c r="DX102" s="156" t="s">
        <v>366</v>
      </c>
      <c r="DY102" s="156" t="s">
        <v>367</v>
      </c>
      <c r="DZ102" s="156" t="s">
        <v>368</v>
      </c>
      <c r="EA102" s="156" t="s">
        <v>369</v>
      </c>
      <c r="EB102" s="156" t="s">
        <v>370</v>
      </c>
      <c r="EC102" s="156" t="s">
        <v>371</v>
      </c>
      <c r="ED102" s="156" t="s">
        <v>372</v>
      </c>
      <c r="EE102" s="156" t="s">
        <v>373</v>
      </c>
      <c r="EF102" s="156" t="s">
        <v>374</v>
      </c>
      <c r="EG102" s="156" t="s">
        <v>375</v>
      </c>
      <c r="EH102" s="156" t="s">
        <v>376</v>
      </c>
      <c r="EI102" s="156" t="s">
        <v>377</v>
      </c>
      <c r="EJ102" s="156" t="s">
        <v>378</v>
      </c>
      <c r="EK102" s="156" t="s">
        <v>379</v>
      </c>
      <c r="EL102" s="156" t="s">
        <v>380</v>
      </c>
      <c r="EM102" s="156" t="s">
        <v>381</v>
      </c>
      <c r="EN102" s="156" t="s">
        <v>382</v>
      </c>
      <c r="EO102" s="230" t="s">
        <v>383</v>
      </c>
      <c r="EP102" s="230" t="s">
        <v>384</v>
      </c>
      <c r="EQ102" s="230" t="s">
        <v>385</v>
      </c>
      <c r="ER102" s="230" t="s">
        <v>393</v>
      </c>
      <c r="ES102" s="230" t="s">
        <v>394</v>
      </c>
      <c r="ET102" s="230" t="s">
        <v>395</v>
      </c>
      <c r="EU102" s="230" t="s">
        <v>396</v>
      </c>
      <c r="EV102" s="230" t="s">
        <v>397</v>
      </c>
      <c r="EW102" s="158" t="s">
        <v>386</v>
      </c>
      <c r="EX102" s="67"/>
      <c r="EY102" s="155" t="s">
        <v>332</v>
      </c>
      <c r="EZ102" s="156" t="s">
        <v>351</v>
      </c>
      <c r="FA102" s="156" t="s">
        <v>352</v>
      </c>
      <c r="FB102" s="156" t="s">
        <v>353</v>
      </c>
      <c r="FC102" s="156" t="s">
        <v>354</v>
      </c>
      <c r="FD102" s="156" t="s">
        <v>355</v>
      </c>
      <c r="FE102" s="230" t="s">
        <v>356</v>
      </c>
      <c r="FF102" s="230" t="s">
        <v>357</v>
      </c>
      <c r="FG102" s="230" t="s">
        <v>358</v>
      </c>
      <c r="FH102" s="230" t="s">
        <v>359</v>
      </c>
      <c r="FI102" s="156" t="s">
        <v>360</v>
      </c>
      <c r="FJ102" s="156" t="s">
        <v>361</v>
      </c>
      <c r="FK102" s="156" t="s">
        <v>362</v>
      </c>
      <c r="FL102" s="156" t="s">
        <v>363</v>
      </c>
      <c r="FM102" s="156" t="s">
        <v>364</v>
      </c>
      <c r="FN102" s="156" t="s">
        <v>365</v>
      </c>
      <c r="FO102" s="156" t="s">
        <v>366</v>
      </c>
      <c r="FP102" s="156" t="s">
        <v>367</v>
      </c>
      <c r="FQ102" s="156" t="s">
        <v>368</v>
      </c>
      <c r="FR102" s="156" t="s">
        <v>369</v>
      </c>
      <c r="FS102" s="156" t="s">
        <v>370</v>
      </c>
      <c r="FT102" s="156" t="s">
        <v>371</v>
      </c>
      <c r="FU102" s="156" t="s">
        <v>372</v>
      </c>
      <c r="FV102" s="156" t="s">
        <v>373</v>
      </c>
      <c r="FW102" s="156" t="s">
        <v>374</v>
      </c>
      <c r="FX102" s="156" t="s">
        <v>375</v>
      </c>
      <c r="FY102" s="156" t="s">
        <v>376</v>
      </c>
      <c r="FZ102" s="156" t="s">
        <v>377</v>
      </c>
      <c r="GA102" s="156" t="s">
        <v>378</v>
      </c>
      <c r="GB102" s="156" t="s">
        <v>379</v>
      </c>
      <c r="GC102" s="156" t="s">
        <v>380</v>
      </c>
      <c r="GD102" s="156" t="s">
        <v>381</v>
      </c>
      <c r="GE102" s="156" t="s">
        <v>382</v>
      </c>
      <c r="GF102" s="230" t="s">
        <v>383</v>
      </c>
      <c r="GG102" s="230" t="s">
        <v>384</v>
      </c>
      <c r="GH102" s="230" t="s">
        <v>385</v>
      </c>
      <c r="GI102" s="230" t="s">
        <v>393</v>
      </c>
      <c r="GJ102" s="230" t="s">
        <v>394</v>
      </c>
      <c r="GK102" s="230" t="s">
        <v>395</v>
      </c>
      <c r="GL102" s="230" t="s">
        <v>396</v>
      </c>
      <c r="GM102" s="230" t="s">
        <v>397</v>
      </c>
      <c r="GN102" s="158" t="s">
        <v>386</v>
      </c>
    </row>
    <row r="103" spans="112:196">
      <c r="DH103" s="118">
        <f t="shared" ref="DH103:DH134" si="175">DH3</f>
        <v>1123.4812331374014</v>
      </c>
      <c r="DI103" s="119">
        <f t="shared" ref="DI103:DI134" si="176">IF($DH103&lt;$AG$3,$AF$3*100*($AG$3-$DH103),0)</f>
        <v>0</v>
      </c>
      <c r="DJ103" s="119">
        <f t="shared" ref="DJ103:DJ134" si="177">IF($DH103&lt;$AG$4,$AF$4*100*($AG$4-$DH103),0)</f>
        <v>0</v>
      </c>
      <c r="DK103" s="119">
        <f t="shared" ref="DK103:DK134" si="178">IF($DH103&lt;$AG$5,$AF$5*100*($AG$5-$DH103),0)</f>
        <v>0</v>
      </c>
      <c r="DL103" s="119">
        <f t="shared" ref="DL103:DL134" si="179">IF($DH103&lt;$AG$6,$AF$6*100*($AG$6-$DH103),0)</f>
        <v>0</v>
      </c>
      <c r="DM103" s="119">
        <f t="shared" ref="DM103:DM134" si="180">IF($DH103&lt;$AG$7,$AF$7*100*($AG$7-$DH103),0)</f>
        <v>0</v>
      </c>
      <c r="DN103" s="119">
        <f t="shared" ref="DN103:DN134" si="181">IF($DH103&lt;$AG$8,$AF$8*100*($AG$8-$DH103),0)</f>
        <v>0</v>
      </c>
      <c r="DO103" s="119">
        <f t="shared" ref="DO103:DO134" si="182">IF($DH103&lt;$AG$9,$AF$9*100*($AG$9-$DH103),0)</f>
        <v>0</v>
      </c>
      <c r="DP103" s="119">
        <f t="shared" ref="DP103:DP134" si="183">IF($DH103&lt;$AG$10,$AF$10*100*($AG$10-$DH103),0)</f>
        <v>0</v>
      </c>
      <c r="DQ103" s="119">
        <f t="shared" ref="DQ103:DQ134" si="184">IF($DH103&lt;$AG$11,$AF$11*100*($AG$11-$DH103),0)</f>
        <v>0</v>
      </c>
      <c r="DR103" s="119">
        <f t="shared" ref="DR103:DR134" si="185">IF($DH103&lt;$AG$12,$AF$12*100*($AG$12-$DH103),0)</f>
        <v>0</v>
      </c>
      <c r="DS103" s="119">
        <f t="shared" ref="DS103:DS134" si="186">IF($DH103&lt;$AG$13,$AF$13*100*($AG$13-$DH103),0)</f>
        <v>0</v>
      </c>
      <c r="DT103" s="119">
        <f t="shared" ref="DT103:DT134" si="187">IF($DH103&lt;$AG$14,$AF$14*100*($AG$14-$DH103),0)</f>
        <v>0</v>
      </c>
      <c r="DU103" s="119">
        <f t="shared" ref="DU103:DU134" si="188">IF($DH103&lt;$AG$15,$AF$15*100*($AG$15-$DH103),0)</f>
        <v>0</v>
      </c>
      <c r="DV103" s="119">
        <f t="shared" ref="DV103:DV134" si="189">IF($DH103&lt;$AG$16,$AF$16*100*($AG$16-$DH103),0)</f>
        <v>0</v>
      </c>
      <c r="DW103" s="119">
        <f t="shared" ref="DW103:DW134" si="190">IF($DH103&lt;$AG$17,$AF$17*100*($AG$17-$DH103),0)</f>
        <v>0</v>
      </c>
      <c r="DX103" s="119">
        <f t="shared" ref="DX103:DX134" si="191">IF($DH103&lt;$AG$18,$AF$18*100*($AG$18-$DH103),0)</f>
        <v>0</v>
      </c>
      <c r="DY103" s="119">
        <f t="shared" ref="DY103:DY134" si="192">IF($DH103&lt;$AG$19,$AF$19*100*($AG$19-$DH103),0)</f>
        <v>0</v>
      </c>
      <c r="DZ103" s="119">
        <f t="shared" ref="DZ103:DZ134" si="193">IF($DH103&lt;$AG$20,$AF$20*100*($AG$20-$DH103),0)</f>
        <v>0</v>
      </c>
      <c r="EA103" s="119">
        <f t="shared" ref="EA103:EA134" si="194">IF($DH103&lt;$AG$21,$AF$21*100*($AG$21-$DH103),0)</f>
        <v>0</v>
      </c>
      <c r="EB103" s="119">
        <f t="shared" ref="EB103:EB134" si="195">IF($DH103&lt;$AG$22,$AF$22*100*($AG$22-$DH103),0)</f>
        <v>0</v>
      </c>
      <c r="EC103" s="119">
        <f t="shared" ref="EC103:EC134" si="196">IF($DH103&lt;$AG$23,$AF$23*100*($AG$23-$DH103),0)</f>
        <v>0</v>
      </c>
      <c r="ED103" s="119">
        <f t="shared" ref="ED103:ED134" si="197">IF($DH103&lt;$AG$24,$AF$24*100*($AG$24-$DH103),0)</f>
        <v>0</v>
      </c>
      <c r="EE103" s="119">
        <f t="shared" ref="EE103:EE134" si="198">IF($DH103&lt;$AG$25,$AF$25*100*($AG$25-$DH103),0)</f>
        <v>0</v>
      </c>
      <c r="EF103" s="119">
        <f t="shared" ref="EF103:EF134" si="199">IF($DH103&lt;$AG$26,$AF$26*100*($AG$26-$DH103),0)</f>
        <v>0</v>
      </c>
      <c r="EG103" s="119">
        <f t="shared" ref="EG103:EG134" si="200">IF($DH103&lt;$AG$27,$AF$27*100*($AG$27-$DH103),0)</f>
        <v>0</v>
      </c>
      <c r="EH103" s="119">
        <f t="shared" ref="EH103:EH134" si="201">IF($DH103&lt;$AG$28,$AF$28*100*($AG$28-$DH103),0)</f>
        <v>0</v>
      </c>
      <c r="EI103" s="119">
        <f t="shared" ref="EI103:EI134" si="202">IF($DH103&lt;$AG$29,$AF$29*100*($AG$29-$DH103),0)</f>
        <v>0</v>
      </c>
      <c r="EJ103" s="119">
        <f t="shared" ref="EJ103:EJ134" si="203">IF($DH103&lt;$AG$30,$AF$30*100*($AG$30-$DH103),0)</f>
        <v>0</v>
      </c>
      <c r="EK103" s="119">
        <f t="shared" ref="EK103:EK134" si="204">IF($DH103&lt;$AG$31,$AF$31*100*($AG$31-$DH103),0)</f>
        <v>0</v>
      </c>
      <c r="EL103" s="119">
        <f t="shared" ref="EL103:EL134" si="205">IF($DH103&lt;$AG$32,$AF$32*100*($AG$32-$DH103),0)</f>
        <v>0</v>
      </c>
      <c r="EM103" s="119">
        <f t="shared" ref="EM103:EM134" si="206">IF($DH103&lt;$AG$33,$AF$33*100*($AG$33-$DH103),0)</f>
        <v>0</v>
      </c>
      <c r="EN103" s="119">
        <f t="shared" ref="EN103:EN134" si="207">IF($DH103&lt;$AG$34,$AF$34*100*($AG$34-$DH103),0)</f>
        <v>0</v>
      </c>
      <c r="EO103" s="119">
        <f t="shared" ref="EO103:EO134" si="208">IF($DH103&lt;$AG$35,$AF$35*100*($AG$35-$DH103),0)</f>
        <v>0</v>
      </c>
      <c r="EP103" s="119">
        <f t="shared" ref="EP103:EP134" si="209">IF($DH103&lt;$AG$36,$AF$36*100*($AG$36-$DH103),0)</f>
        <v>0</v>
      </c>
      <c r="EQ103" s="119">
        <f t="shared" ref="EQ103:EQ134" si="210">IF($DH103&lt;$AG$37,$AF$37*100*($AG$37-$DH103),0)</f>
        <v>0</v>
      </c>
      <c r="ER103" s="119">
        <f t="shared" ref="ER103:ER134" si="211">IF($DH103&lt;$AG$38,$AF$38*100*($AG$38-$DH103),0)</f>
        <v>0</v>
      </c>
      <c r="ES103" s="119">
        <f t="shared" ref="ES103:ES134" si="212">IF($DH103&lt;$AG$39,$AF$39*100*($AG$39-$DH103),0)</f>
        <v>0</v>
      </c>
      <c r="ET103" s="119">
        <f t="shared" ref="ET103:ET134" si="213">IF($DH103&lt;$AG$40,$AF$40*100*($AG$40-$DH103),0)</f>
        <v>0</v>
      </c>
      <c r="EU103" s="119">
        <f t="shared" ref="EU103:EU134" si="214">IF($DH103&lt;$AG$41,$AF$41*100*($AG$41-$DH103),0)</f>
        <v>0</v>
      </c>
      <c r="EV103" s="119">
        <f t="shared" ref="EV103:EV134" si="215">IF($DH103&lt;$AG$42,$AF$42*100*($AG$42-$DH103),0)</f>
        <v>0</v>
      </c>
      <c r="EW103" s="204">
        <f t="shared" ref="EW103:EW134" si="216">SUM(DI103:EV103)</f>
        <v>0</v>
      </c>
      <c r="EX103" s="67"/>
      <c r="EY103" s="118">
        <f t="shared" ref="EY103:EY134" si="217">EY3</f>
        <v>1123.4812331374014</v>
      </c>
      <c r="EZ103" s="119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19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19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19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19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19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19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19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19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19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19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19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19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19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19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19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19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19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19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19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19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19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19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19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19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19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19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19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19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19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19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19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19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19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19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19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19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19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19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19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4">
        <f t="shared" ref="GN103:GN134" ca="1" si="218">SUM(EZ103:GM103)</f>
        <v>0</v>
      </c>
    </row>
    <row r="104" spans="112:196">
      <c r="DH104" s="118">
        <f t="shared" si="175"/>
        <v>1182.6118243551596</v>
      </c>
      <c r="DI104" s="119">
        <f t="shared" si="176"/>
        <v>0</v>
      </c>
      <c r="DJ104" s="119">
        <f t="shared" si="177"/>
        <v>0</v>
      </c>
      <c r="DK104" s="119">
        <f t="shared" si="178"/>
        <v>0</v>
      </c>
      <c r="DL104" s="119">
        <f t="shared" si="179"/>
        <v>0</v>
      </c>
      <c r="DM104" s="119">
        <f t="shared" si="180"/>
        <v>0</v>
      </c>
      <c r="DN104" s="119">
        <f t="shared" si="181"/>
        <v>0</v>
      </c>
      <c r="DO104" s="119">
        <f t="shared" si="182"/>
        <v>0</v>
      </c>
      <c r="DP104" s="119">
        <f t="shared" si="183"/>
        <v>0</v>
      </c>
      <c r="DQ104" s="119">
        <f t="shared" si="184"/>
        <v>0</v>
      </c>
      <c r="DR104" s="119">
        <f t="shared" si="185"/>
        <v>0</v>
      </c>
      <c r="DS104" s="119">
        <f t="shared" si="186"/>
        <v>0</v>
      </c>
      <c r="DT104" s="119">
        <f t="shared" si="187"/>
        <v>0</v>
      </c>
      <c r="DU104" s="119">
        <f t="shared" si="188"/>
        <v>0</v>
      </c>
      <c r="DV104" s="119">
        <f t="shared" si="189"/>
        <v>0</v>
      </c>
      <c r="DW104" s="119">
        <f t="shared" si="190"/>
        <v>0</v>
      </c>
      <c r="DX104" s="119">
        <f t="shared" si="191"/>
        <v>0</v>
      </c>
      <c r="DY104" s="119">
        <f t="shared" si="192"/>
        <v>0</v>
      </c>
      <c r="DZ104" s="119">
        <f t="shared" si="193"/>
        <v>0</v>
      </c>
      <c r="EA104" s="119">
        <f t="shared" si="194"/>
        <v>0</v>
      </c>
      <c r="EB104" s="119">
        <f t="shared" si="195"/>
        <v>0</v>
      </c>
      <c r="EC104" s="119">
        <f t="shared" si="196"/>
        <v>0</v>
      </c>
      <c r="ED104" s="119">
        <f t="shared" si="197"/>
        <v>0</v>
      </c>
      <c r="EE104" s="119">
        <f t="shared" si="198"/>
        <v>0</v>
      </c>
      <c r="EF104" s="119">
        <f t="shared" si="199"/>
        <v>0</v>
      </c>
      <c r="EG104" s="119">
        <f t="shared" si="200"/>
        <v>0</v>
      </c>
      <c r="EH104" s="119">
        <f t="shared" si="201"/>
        <v>0</v>
      </c>
      <c r="EI104" s="119">
        <f t="shared" si="202"/>
        <v>0</v>
      </c>
      <c r="EJ104" s="119">
        <f t="shared" si="203"/>
        <v>0</v>
      </c>
      <c r="EK104" s="119">
        <f t="shared" si="204"/>
        <v>0</v>
      </c>
      <c r="EL104" s="119">
        <f t="shared" si="205"/>
        <v>0</v>
      </c>
      <c r="EM104" s="119">
        <f t="shared" si="206"/>
        <v>0</v>
      </c>
      <c r="EN104" s="119">
        <f t="shared" si="207"/>
        <v>0</v>
      </c>
      <c r="EO104" s="119">
        <f t="shared" si="208"/>
        <v>0</v>
      </c>
      <c r="EP104" s="119">
        <f t="shared" si="209"/>
        <v>0</v>
      </c>
      <c r="EQ104" s="119">
        <f t="shared" si="210"/>
        <v>0</v>
      </c>
      <c r="ER104" s="119">
        <f t="shared" si="211"/>
        <v>0</v>
      </c>
      <c r="ES104" s="119">
        <f t="shared" si="212"/>
        <v>0</v>
      </c>
      <c r="ET104" s="119">
        <f t="shared" si="213"/>
        <v>0</v>
      </c>
      <c r="EU104" s="119">
        <f t="shared" si="214"/>
        <v>0</v>
      </c>
      <c r="EV104" s="119">
        <f t="shared" si="215"/>
        <v>0</v>
      </c>
      <c r="EW104" s="204">
        <f t="shared" si="216"/>
        <v>0</v>
      </c>
      <c r="EX104" s="67"/>
      <c r="EY104" s="118">
        <f t="shared" si="217"/>
        <v>1182.6118243551596</v>
      </c>
      <c r="EZ104" s="119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19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19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19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19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19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19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19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19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19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19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19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19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19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19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19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19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19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19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19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19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19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19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19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19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19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19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19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19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19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19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19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19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19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19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19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19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19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19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19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4">
        <f t="shared" ca="1" si="218"/>
        <v>0</v>
      </c>
    </row>
    <row r="105" spans="112:196">
      <c r="DH105" s="118">
        <f t="shared" si="175"/>
        <v>1244.8545519527995</v>
      </c>
      <c r="DI105" s="119">
        <f t="shared" si="176"/>
        <v>0</v>
      </c>
      <c r="DJ105" s="119">
        <f t="shared" si="177"/>
        <v>0</v>
      </c>
      <c r="DK105" s="119">
        <f t="shared" si="178"/>
        <v>0</v>
      </c>
      <c r="DL105" s="119">
        <f t="shared" si="179"/>
        <v>0</v>
      </c>
      <c r="DM105" s="119">
        <f t="shared" si="180"/>
        <v>0</v>
      </c>
      <c r="DN105" s="119">
        <f t="shared" si="181"/>
        <v>0</v>
      </c>
      <c r="DO105" s="119">
        <f t="shared" si="182"/>
        <v>0</v>
      </c>
      <c r="DP105" s="119">
        <f t="shared" si="183"/>
        <v>0</v>
      </c>
      <c r="DQ105" s="119">
        <f t="shared" si="184"/>
        <v>0</v>
      </c>
      <c r="DR105" s="119">
        <f t="shared" si="185"/>
        <v>0</v>
      </c>
      <c r="DS105" s="119">
        <f t="shared" si="186"/>
        <v>0</v>
      </c>
      <c r="DT105" s="119">
        <f t="shared" si="187"/>
        <v>0</v>
      </c>
      <c r="DU105" s="119">
        <f t="shared" si="188"/>
        <v>0</v>
      </c>
      <c r="DV105" s="119">
        <f t="shared" si="189"/>
        <v>0</v>
      </c>
      <c r="DW105" s="119">
        <f t="shared" si="190"/>
        <v>0</v>
      </c>
      <c r="DX105" s="119">
        <f t="shared" si="191"/>
        <v>0</v>
      </c>
      <c r="DY105" s="119">
        <f t="shared" si="192"/>
        <v>0</v>
      </c>
      <c r="DZ105" s="119">
        <f t="shared" si="193"/>
        <v>0</v>
      </c>
      <c r="EA105" s="119">
        <f t="shared" si="194"/>
        <v>0</v>
      </c>
      <c r="EB105" s="119">
        <f t="shared" si="195"/>
        <v>0</v>
      </c>
      <c r="EC105" s="119">
        <f t="shared" si="196"/>
        <v>0</v>
      </c>
      <c r="ED105" s="119">
        <f t="shared" si="197"/>
        <v>0</v>
      </c>
      <c r="EE105" s="119">
        <f t="shared" si="198"/>
        <v>0</v>
      </c>
      <c r="EF105" s="119">
        <f t="shared" si="199"/>
        <v>0</v>
      </c>
      <c r="EG105" s="119">
        <f t="shared" si="200"/>
        <v>0</v>
      </c>
      <c r="EH105" s="119">
        <f t="shared" si="201"/>
        <v>0</v>
      </c>
      <c r="EI105" s="119">
        <f t="shared" si="202"/>
        <v>0</v>
      </c>
      <c r="EJ105" s="119">
        <f t="shared" si="203"/>
        <v>0</v>
      </c>
      <c r="EK105" s="119">
        <f t="shared" si="204"/>
        <v>0</v>
      </c>
      <c r="EL105" s="119">
        <f t="shared" si="205"/>
        <v>0</v>
      </c>
      <c r="EM105" s="119">
        <f t="shared" si="206"/>
        <v>0</v>
      </c>
      <c r="EN105" s="119">
        <f t="shared" si="207"/>
        <v>0</v>
      </c>
      <c r="EO105" s="119">
        <f t="shared" si="208"/>
        <v>0</v>
      </c>
      <c r="EP105" s="119">
        <f t="shared" si="209"/>
        <v>0</v>
      </c>
      <c r="EQ105" s="119">
        <f t="shared" si="210"/>
        <v>0</v>
      </c>
      <c r="ER105" s="119">
        <f t="shared" si="211"/>
        <v>0</v>
      </c>
      <c r="ES105" s="119">
        <f t="shared" si="212"/>
        <v>0</v>
      </c>
      <c r="ET105" s="119">
        <f t="shared" si="213"/>
        <v>0</v>
      </c>
      <c r="EU105" s="119">
        <f t="shared" si="214"/>
        <v>0</v>
      </c>
      <c r="EV105" s="119">
        <f t="shared" si="215"/>
        <v>0</v>
      </c>
      <c r="EW105" s="204">
        <f t="shared" si="216"/>
        <v>0</v>
      </c>
      <c r="EX105" s="67"/>
      <c r="EY105" s="118">
        <f t="shared" si="217"/>
        <v>1244.8545519527995</v>
      </c>
      <c r="EZ105" s="119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19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19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19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19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19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19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19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19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19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19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19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19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19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19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19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19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19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19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19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19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19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19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19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19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19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19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19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19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19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19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19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19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19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19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19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19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19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19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19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4">
        <f t="shared" ca="1" si="218"/>
        <v>0</v>
      </c>
    </row>
    <row r="106" spans="112:196">
      <c r="DH106" s="118">
        <f t="shared" si="175"/>
        <v>1310.3732125818942</v>
      </c>
      <c r="DI106" s="119">
        <f t="shared" si="176"/>
        <v>0</v>
      </c>
      <c r="DJ106" s="119">
        <f t="shared" si="177"/>
        <v>0</v>
      </c>
      <c r="DK106" s="119">
        <f t="shared" si="178"/>
        <v>0</v>
      </c>
      <c r="DL106" s="119">
        <f t="shared" si="179"/>
        <v>0</v>
      </c>
      <c r="DM106" s="119">
        <f t="shared" si="180"/>
        <v>0</v>
      </c>
      <c r="DN106" s="119">
        <f t="shared" si="181"/>
        <v>0</v>
      </c>
      <c r="DO106" s="119">
        <f t="shared" si="182"/>
        <v>0</v>
      </c>
      <c r="DP106" s="119">
        <f t="shared" si="183"/>
        <v>0</v>
      </c>
      <c r="DQ106" s="119">
        <f t="shared" si="184"/>
        <v>0</v>
      </c>
      <c r="DR106" s="119">
        <f t="shared" si="185"/>
        <v>0</v>
      </c>
      <c r="DS106" s="119">
        <f t="shared" si="186"/>
        <v>0</v>
      </c>
      <c r="DT106" s="119">
        <f t="shared" si="187"/>
        <v>0</v>
      </c>
      <c r="DU106" s="119">
        <f t="shared" si="188"/>
        <v>0</v>
      </c>
      <c r="DV106" s="119">
        <f t="shared" si="189"/>
        <v>0</v>
      </c>
      <c r="DW106" s="119">
        <f t="shared" si="190"/>
        <v>0</v>
      </c>
      <c r="DX106" s="119">
        <f t="shared" si="191"/>
        <v>0</v>
      </c>
      <c r="DY106" s="119">
        <f t="shared" si="192"/>
        <v>0</v>
      </c>
      <c r="DZ106" s="119">
        <f t="shared" si="193"/>
        <v>0</v>
      </c>
      <c r="EA106" s="119">
        <f t="shared" si="194"/>
        <v>0</v>
      </c>
      <c r="EB106" s="119">
        <f t="shared" si="195"/>
        <v>0</v>
      </c>
      <c r="EC106" s="119">
        <f t="shared" si="196"/>
        <v>0</v>
      </c>
      <c r="ED106" s="119">
        <f t="shared" si="197"/>
        <v>0</v>
      </c>
      <c r="EE106" s="119">
        <f t="shared" si="198"/>
        <v>0</v>
      </c>
      <c r="EF106" s="119">
        <f t="shared" si="199"/>
        <v>0</v>
      </c>
      <c r="EG106" s="119">
        <f t="shared" si="200"/>
        <v>0</v>
      </c>
      <c r="EH106" s="119">
        <f t="shared" si="201"/>
        <v>0</v>
      </c>
      <c r="EI106" s="119">
        <f t="shared" si="202"/>
        <v>0</v>
      </c>
      <c r="EJ106" s="119">
        <f t="shared" si="203"/>
        <v>0</v>
      </c>
      <c r="EK106" s="119">
        <f t="shared" si="204"/>
        <v>0</v>
      </c>
      <c r="EL106" s="119">
        <f t="shared" si="205"/>
        <v>0</v>
      </c>
      <c r="EM106" s="119">
        <f t="shared" si="206"/>
        <v>0</v>
      </c>
      <c r="EN106" s="119">
        <f t="shared" si="207"/>
        <v>0</v>
      </c>
      <c r="EO106" s="119">
        <f t="shared" si="208"/>
        <v>0</v>
      </c>
      <c r="EP106" s="119">
        <f t="shared" si="209"/>
        <v>0</v>
      </c>
      <c r="EQ106" s="119">
        <f t="shared" si="210"/>
        <v>0</v>
      </c>
      <c r="ER106" s="119">
        <f t="shared" si="211"/>
        <v>0</v>
      </c>
      <c r="ES106" s="119">
        <f t="shared" si="212"/>
        <v>0</v>
      </c>
      <c r="ET106" s="119">
        <f t="shared" si="213"/>
        <v>0</v>
      </c>
      <c r="EU106" s="119">
        <f t="shared" si="214"/>
        <v>0</v>
      </c>
      <c r="EV106" s="119">
        <f t="shared" si="215"/>
        <v>0</v>
      </c>
      <c r="EW106" s="204">
        <f t="shared" si="216"/>
        <v>0</v>
      </c>
      <c r="EX106" s="67"/>
      <c r="EY106" s="118">
        <f t="shared" si="217"/>
        <v>1310.3732125818942</v>
      </c>
      <c r="EZ106" s="119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19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19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19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19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19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19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19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19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19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19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19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19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19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19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19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19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19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19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19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19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19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19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19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19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19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19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19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19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19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19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19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19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19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19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19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19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19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19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19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4">
        <f t="shared" ca="1" si="218"/>
        <v>0</v>
      </c>
    </row>
    <row r="107" spans="112:196">
      <c r="DH107" s="118">
        <f t="shared" si="175"/>
        <v>1379.3402237704149</v>
      </c>
      <c r="DI107" s="119">
        <f t="shared" si="176"/>
        <v>0</v>
      </c>
      <c r="DJ107" s="119">
        <f t="shared" si="177"/>
        <v>0</v>
      </c>
      <c r="DK107" s="119">
        <f t="shared" si="178"/>
        <v>0</v>
      </c>
      <c r="DL107" s="119">
        <f t="shared" si="179"/>
        <v>0</v>
      </c>
      <c r="DM107" s="119">
        <f t="shared" si="180"/>
        <v>0</v>
      </c>
      <c r="DN107" s="119">
        <f t="shared" si="181"/>
        <v>0</v>
      </c>
      <c r="DO107" s="119">
        <f t="shared" si="182"/>
        <v>0</v>
      </c>
      <c r="DP107" s="119">
        <f t="shared" si="183"/>
        <v>0</v>
      </c>
      <c r="DQ107" s="119">
        <f t="shared" si="184"/>
        <v>0</v>
      </c>
      <c r="DR107" s="119">
        <f t="shared" si="185"/>
        <v>0</v>
      </c>
      <c r="DS107" s="119">
        <f t="shared" si="186"/>
        <v>0</v>
      </c>
      <c r="DT107" s="119">
        <f t="shared" si="187"/>
        <v>0</v>
      </c>
      <c r="DU107" s="119">
        <f t="shared" si="188"/>
        <v>0</v>
      </c>
      <c r="DV107" s="119">
        <f t="shared" si="189"/>
        <v>0</v>
      </c>
      <c r="DW107" s="119">
        <f t="shared" si="190"/>
        <v>0</v>
      </c>
      <c r="DX107" s="119">
        <f t="shared" si="191"/>
        <v>0</v>
      </c>
      <c r="DY107" s="119">
        <f t="shared" si="192"/>
        <v>0</v>
      </c>
      <c r="DZ107" s="119">
        <f t="shared" si="193"/>
        <v>0</v>
      </c>
      <c r="EA107" s="119">
        <f t="shared" si="194"/>
        <v>0</v>
      </c>
      <c r="EB107" s="119">
        <f t="shared" si="195"/>
        <v>0</v>
      </c>
      <c r="EC107" s="119">
        <f t="shared" si="196"/>
        <v>0</v>
      </c>
      <c r="ED107" s="119">
        <f t="shared" si="197"/>
        <v>0</v>
      </c>
      <c r="EE107" s="119">
        <f t="shared" si="198"/>
        <v>0</v>
      </c>
      <c r="EF107" s="119">
        <f t="shared" si="199"/>
        <v>0</v>
      </c>
      <c r="EG107" s="119">
        <f t="shared" si="200"/>
        <v>0</v>
      </c>
      <c r="EH107" s="119">
        <f t="shared" si="201"/>
        <v>0</v>
      </c>
      <c r="EI107" s="119">
        <f t="shared" si="202"/>
        <v>0</v>
      </c>
      <c r="EJ107" s="119">
        <f t="shared" si="203"/>
        <v>0</v>
      </c>
      <c r="EK107" s="119">
        <f t="shared" si="204"/>
        <v>0</v>
      </c>
      <c r="EL107" s="119">
        <f t="shared" si="205"/>
        <v>0</v>
      </c>
      <c r="EM107" s="119">
        <f t="shared" si="206"/>
        <v>0</v>
      </c>
      <c r="EN107" s="119">
        <f t="shared" si="207"/>
        <v>0</v>
      </c>
      <c r="EO107" s="119">
        <f t="shared" si="208"/>
        <v>0</v>
      </c>
      <c r="EP107" s="119">
        <f t="shared" si="209"/>
        <v>0</v>
      </c>
      <c r="EQ107" s="119">
        <f t="shared" si="210"/>
        <v>0</v>
      </c>
      <c r="ER107" s="119">
        <f t="shared" si="211"/>
        <v>0</v>
      </c>
      <c r="ES107" s="119">
        <f t="shared" si="212"/>
        <v>0</v>
      </c>
      <c r="ET107" s="119">
        <f t="shared" si="213"/>
        <v>0</v>
      </c>
      <c r="EU107" s="119">
        <f t="shared" si="214"/>
        <v>0</v>
      </c>
      <c r="EV107" s="119">
        <f t="shared" si="215"/>
        <v>0</v>
      </c>
      <c r="EW107" s="204">
        <f t="shared" si="216"/>
        <v>0</v>
      </c>
      <c r="EX107" s="67"/>
      <c r="EY107" s="118">
        <f t="shared" si="217"/>
        <v>1379.3402237704149</v>
      </c>
      <c r="EZ107" s="119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19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19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19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19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19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19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19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19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19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19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19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19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19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19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19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19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19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19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19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19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19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19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19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19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19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19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19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19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19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19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19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19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19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19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19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19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19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19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19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4">
        <f t="shared" ca="1" si="218"/>
        <v>0</v>
      </c>
    </row>
    <row r="108" spans="112:196">
      <c r="DH108" s="118">
        <f t="shared" si="175"/>
        <v>1451.9370776530684</v>
      </c>
      <c r="DI108" s="119">
        <f t="shared" si="176"/>
        <v>0</v>
      </c>
      <c r="DJ108" s="119">
        <f t="shared" si="177"/>
        <v>0</v>
      </c>
      <c r="DK108" s="119">
        <f t="shared" si="178"/>
        <v>0</v>
      </c>
      <c r="DL108" s="119">
        <f t="shared" si="179"/>
        <v>0</v>
      </c>
      <c r="DM108" s="119">
        <f t="shared" si="180"/>
        <v>0</v>
      </c>
      <c r="DN108" s="119">
        <f t="shared" si="181"/>
        <v>0</v>
      </c>
      <c r="DO108" s="119">
        <f t="shared" si="182"/>
        <v>0</v>
      </c>
      <c r="DP108" s="119">
        <f t="shared" si="183"/>
        <v>0</v>
      </c>
      <c r="DQ108" s="119">
        <f t="shared" si="184"/>
        <v>0</v>
      </c>
      <c r="DR108" s="119">
        <f t="shared" si="185"/>
        <v>0</v>
      </c>
      <c r="DS108" s="119">
        <f t="shared" si="186"/>
        <v>0</v>
      </c>
      <c r="DT108" s="119">
        <f t="shared" si="187"/>
        <v>0</v>
      </c>
      <c r="DU108" s="119">
        <f t="shared" si="188"/>
        <v>0</v>
      </c>
      <c r="DV108" s="119">
        <f t="shared" si="189"/>
        <v>0</v>
      </c>
      <c r="DW108" s="119">
        <f t="shared" si="190"/>
        <v>0</v>
      </c>
      <c r="DX108" s="119">
        <f t="shared" si="191"/>
        <v>0</v>
      </c>
      <c r="DY108" s="119">
        <f t="shared" si="192"/>
        <v>0</v>
      </c>
      <c r="DZ108" s="119">
        <f t="shared" si="193"/>
        <v>0</v>
      </c>
      <c r="EA108" s="119">
        <f t="shared" si="194"/>
        <v>0</v>
      </c>
      <c r="EB108" s="119">
        <f t="shared" si="195"/>
        <v>0</v>
      </c>
      <c r="EC108" s="119">
        <f t="shared" si="196"/>
        <v>0</v>
      </c>
      <c r="ED108" s="119">
        <f t="shared" si="197"/>
        <v>0</v>
      </c>
      <c r="EE108" s="119">
        <f t="shared" si="198"/>
        <v>0</v>
      </c>
      <c r="EF108" s="119">
        <f t="shared" si="199"/>
        <v>0</v>
      </c>
      <c r="EG108" s="119">
        <f t="shared" si="200"/>
        <v>0</v>
      </c>
      <c r="EH108" s="119">
        <f t="shared" si="201"/>
        <v>0</v>
      </c>
      <c r="EI108" s="119">
        <f t="shared" si="202"/>
        <v>0</v>
      </c>
      <c r="EJ108" s="119">
        <f t="shared" si="203"/>
        <v>0</v>
      </c>
      <c r="EK108" s="119">
        <f t="shared" si="204"/>
        <v>0</v>
      </c>
      <c r="EL108" s="119">
        <f t="shared" si="205"/>
        <v>0</v>
      </c>
      <c r="EM108" s="119">
        <f t="shared" si="206"/>
        <v>0</v>
      </c>
      <c r="EN108" s="119">
        <f t="shared" si="207"/>
        <v>0</v>
      </c>
      <c r="EO108" s="119">
        <f t="shared" si="208"/>
        <v>0</v>
      </c>
      <c r="EP108" s="119">
        <f t="shared" si="209"/>
        <v>0</v>
      </c>
      <c r="EQ108" s="119">
        <f t="shared" si="210"/>
        <v>0</v>
      </c>
      <c r="ER108" s="119">
        <f t="shared" si="211"/>
        <v>0</v>
      </c>
      <c r="ES108" s="119">
        <f t="shared" si="212"/>
        <v>0</v>
      </c>
      <c r="ET108" s="119">
        <f t="shared" si="213"/>
        <v>0</v>
      </c>
      <c r="EU108" s="119">
        <f t="shared" si="214"/>
        <v>0</v>
      </c>
      <c r="EV108" s="119">
        <f t="shared" si="215"/>
        <v>0</v>
      </c>
      <c r="EW108" s="204">
        <f t="shared" si="216"/>
        <v>0</v>
      </c>
      <c r="EX108" s="67"/>
      <c r="EY108" s="118">
        <f t="shared" si="217"/>
        <v>1451.9370776530684</v>
      </c>
      <c r="EZ108" s="119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19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19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19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19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19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19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19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19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19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19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19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19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19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19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19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19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19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19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19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19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19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19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19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19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19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19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19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19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19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19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19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19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19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19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19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19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19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19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19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4">
        <f t="shared" ca="1" si="218"/>
        <v>0</v>
      </c>
    </row>
    <row r="109" spans="112:196">
      <c r="DH109" s="118">
        <f t="shared" si="175"/>
        <v>1528.3548185821774</v>
      </c>
      <c r="DI109" s="119">
        <f t="shared" si="176"/>
        <v>0</v>
      </c>
      <c r="DJ109" s="119">
        <f t="shared" si="177"/>
        <v>0</v>
      </c>
      <c r="DK109" s="119">
        <f t="shared" si="178"/>
        <v>0</v>
      </c>
      <c r="DL109" s="119">
        <f t="shared" si="179"/>
        <v>0</v>
      </c>
      <c r="DM109" s="119">
        <f t="shared" si="180"/>
        <v>0</v>
      </c>
      <c r="DN109" s="119">
        <f t="shared" si="181"/>
        <v>0</v>
      </c>
      <c r="DO109" s="119">
        <f t="shared" si="182"/>
        <v>0</v>
      </c>
      <c r="DP109" s="119">
        <f t="shared" si="183"/>
        <v>0</v>
      </c>
      <c r="DQ109" s="119">
        <f t="shared" si="184"/>
        <v>0</v>
      </c>
      <c r="DR109" s="119">
        <f t="shared" si="185"/>
        <v>0</v>
      </c>
      <c r="DS109" s="119">
        <f t="shared" si="186"/>
        <v>0</v>
      </c>
      <c r="DT109" s="119">
        <f t="shared" si="187"/>
        <v>0</v>
      </c>
      <c r="DU109" s="119">
        <f t="shared" si="188"/>
        <v>0</v>
      </c>
      <c r="DV109" s="119">
        <f t="shared" si="189"/>
        <v>0</v>
      </c>
      <c r="DW109" s="119">
        <f t="shared" si="190"/>
        <v>0</v>
      </c>
      <c r="DX109" s="119">
        <f t="shared" si="191"/>
        <v>0</v>
      </c>
      <c r="DY109" s="119">
        <f t="shared" si="192"/>
        <v>0</v>
      </c>
      <c r="DZ109" s="119">
        <f t="shared" si="193"/>
        <v>0</v>
      </c>
      <c r="EA109" s="119">
        <f t="shared" si="194"/>
        <v>0</v>
      </c>
      <c r="EB109" s="119">
        <f t="shared" si="195"/>
        <v>0</v>
      </c>
      <c r="EC109" s="119">
        <f t="shared" si="196"/>
        <v>0</v>
      </c>
      <c r="ED109" s="119">
        <f t="shared" si="197"/>
        <v>0</v>
      </c>
      <c r="EE109" s="119">
        <f t="shared" si="198"/>
        <v>0</v>
      </c>
      <c r="EF109" s="119">
        <f t="shared" si="199"/>
        <v>0</v>
      </c>
      <c r="EG109" s="119">
        <f t="shared" si="200"/>
        <v>0</v>
      </c>
      <c r="EH109" s="119">
        <f t="shared" si="201"/>
        <v>0</v>
      </c>
      <c r="EI109" s="119">
        <f t="shared" si="202"/>
        <v>0</v>
      </c>
      <c r="EJ109" s="119">
        <f t="shared" si="203"/>
        <v>0</v>
      </c>
      <c r="EK109" s="119">
        <f t="shared" si="204"/>
        <v>0</v>
      </c>
      <c r="EL109" s="119">
        <f t="shared" si="205"/>
        <v>0</v>
      </c>
      <c r="EM109" s="119">
        <f t="shared" si="206"/>
        <v>0</v>
      </c>
      <c r="EN109" s="119">
        <f t="shared" si="207"/>
        <v>0</v>
      </c>
      <c r="EO109" s="119">
        <f t="shared" si="208"/>
        <v>0</v>
      </c>
      <c r="EP109" s="119">
        <f t="shared" si="209"/>
        <v>0</v>
      </c>
      <c r="EQ109" s="119">
        <f t="shared" si="210"/>
        <v>0</v>
      </c>
      <c r="ER109" s="119">
        <f t="shared" si="211"/>
        <v>0</v>
      </c>
      <c r="ES109" s="119">
        <f t="shared" si="212"/>
        <v>0</v>
      </c>
      <c r="ET109" s="119">
        <f t="shared" si="213"/>
        <v>0</v>
      </c>
      <c r="EU109" s="119">
        <f t="shared" si="214"/>
        <v>0</v>
      </c>
      <c r="EV109" s="119">
        <f t="shared" si="215"/>
        <v>0</v>
      </c>
      <c r="EW109" s="204">
        <f t="shared" si="216"/>
        <v>0</v>
      </c>
      <c r="EX109" s="67"/>
      <c r="EY109" s="118">
        <f t="shared" si="217"/>
        <v>1528.3548185821774</v>
      </c>
      <c r="EZ109" s="119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19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19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19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19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19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19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19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19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19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19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19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19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19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19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19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19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19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19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19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19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19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19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19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19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19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19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19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19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19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19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19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19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19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19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19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19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19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19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19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4">
        <f t="shared" ca="1" si="218"/>
        <v>0</v>
      </c>
    </row>
    <row r="110" spans="112:196">
      <c r="DH110" s="118">
        <f t="shared" si="175"/>
        <v>1608.7945458759762</v>
      </c>
      <c r="DI110" s="119">
        <f t="shared" si="176"/>
        <v>0</v>
      </c>
      <c r="DJ110" s="119">
        <f t="shared" si="177"/>
        <v>0</v>
      </c>
      <c r="DK110" s="119">
        <f t="shared" si="178"/>
        <v>0</v>
      </c>
      <c r="DL110" s="119">
        <f t="shared" si="179"/>
        <v>0</v>
      </c>
      <c r="DM110" s="119">
        <f t="shared" si="180"/>
        <v>0</v>
      </c>
      <c r="DN110" s="119">
        <f t="shared" si="181"/>
        <v>0</v>
      </c>
      <c r="DO110" s="119">
        <f t="shared" si="182"/>
        <v>0</v>
      </c>
      <c r="DP110" s="119">
        <f t="shared" si="183"/>
        <v>0</v>
      </c>
      <c r="DQ110" s="119">
        <f t="shared" si="184"/>
        <v>0</v>
      </c>
      <c r="DR110" s="119">
        <f t="shared" si="185"/>
        <v>0</v>
      </c>
      <c r="DS110" s="119">
        <f t="shared" si="186"/>
        <v>0</v>
      </c>
      <c r="DT110" s="119">
        <f t="shared" si="187"/>
        <v>0</v>
      </c>
      <c r="DU110" s="119">
        <f t="shared" si="188"/>
        <v>0</v>
      </c>
      <c r="DV110" s="119">
        <f t="shared" si="189"/>
        <v>0</v>
      </c>
      <c r="DW110" s="119">
        <f t="shared" si="190"/>
        <v>0</v>
      </c>
      <c r="DX110" s="119">
        <f t="shared" si="191"/>
        <v>0</v>
      </c>
      <c r="DY110" s="119">
        <f t="shared" si="192"/>
        <v>0</v>
      </c>
      <c r="DZ110" s="119">
        <f t="shared" si="193"/>
        <v>0</v>
      </c>
      <c r="EA110" s="119">
        <f t="shared" si="194"/>
        <v>0</v>
      </c>
      <c r="EB110" s="119">
        <f t="shared" si="195"/>
        <v>0</v>
      </c>
      <c r="EC110" s="119">
        <f t="shared" si="196"/>
        <v>0</v>
      </c>
      <c r="ED110" s="119">
        <f t="shared" si="197"/>
        <v>0</v>
      </c>
      <c r="EE110" s="119">
        <f t="shared" si="198"/>
        <v>0</v>
      </c>
      <c r="EF110" s="119">
        <f t="shared" si="199"/>
        <v>0</v>
      </c>
      <c r="EG110" s="119">
        <f t="shared" si="200"/>
        <v>0</v>
      </c>
      <c r="EH110" s="119">
        <f t="shared" si="201"/>
        <v>0</v>
      </c>
      <c r="EI110" s="119">
        <f t="shared" si="202"/>
        <v>0</v>
      </c>
      <c r="EJ110" s="119">
        <f t="shared" si="203"/>
        <v>0</v>
      </c>
      <c r="EK110" s="119">
        <f t="shared" si="204"/>
        <v>0</v>
      </c>
      <c r="EL110" s="119">
        <f t="shared" si="205"/>
        <v>0</v>
      </c>
      <c r="EM110" s="119">
        <f t="shared" si="206"/>
        <v>0</v>
      </c>
      <c r="EN110" s="119">
        <f t="shared" si="207"/>
        <v>0</v>
      </c>
      <c r="EO110" s="119">
        <f t="shared" si="208"/>
        <v>0</v>
      </c>
      <c r="EP110" s="119">
        <f t="shared" si="209"/>
        <v>0</v>
      </c>
      <c r="EQ110" s="119">
        <f t="shared" si="210"/>
        <v>0</v>
      </c>
      <c r="ER110" s="119">
        <f t="shared" si="211"/>
        <v>0</v>
      </c>
      <c r="ES110" s="119">
        <f t="shared" si="212"/>
        <v>0</v>
      </c>
      <c r="ET110" s="119">
        <f t="shared" si="213"/>
        <v>0</v>
      </c>
      <c r="EU110" s="119">
        <f t="shared" si="214"/>
        <v>0</v>
      </c>
      <c r="EV110" s="119">
        <f t="shared" si="215"/>
        <v>0</v>
      </c>
      <c r="EW110" s="204">
        <f t="shared" si="216"/>
        <v>0</v>
      </c>
      <c r="EX110" s="67"/>
      <c r="EY110" s="118">
        <f t="shared" si="217"/>
        <v>1608.7945458759762</v>
      </c>
      <c r="EZ110" s="119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19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19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19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19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19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19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19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19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19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19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19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19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19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19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19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19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19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19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19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19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19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19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19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19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19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19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19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19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19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19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19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19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19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19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19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19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19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19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19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4">
        <f t="shared" ca="1" si="218"/>
        <v>0</v>
      </c>
    </row>
    <row r="111" spans="112:196">
      <c r="DH111" s="118">
        <f t="shared" si="175"/>
        <v>1693.4679430273434</v>
      </c>
      <c r="DI111" s="119">
        <f t="shared" si="176"/>
        <v>0</v>
      </c>
      <c r="DJ111" s="119">
        <f t="shared" si="177"/>
        <v>0</v>
      </c>
      <c r="DK111" s="119">
        <f t="shared" si="178"/>
        <v>0</v>
      </c>
      <c r="DL111" s="119">
        <f t="shared" si="179"/>
        <v>0</v>
      </c>
      <c r="DM111" s="119">
        <f t="shared" si="180"/>
        <v>0</v>
      </c>
      <c r="DN111" s="119">
        <f t="shared" si="181"/>
        <v>0</v>
      </c>
      <c r="DO111" s="119">
        <f t="shared" si="182"/>
        <v>0</v>
      </c>
      <c r="DP111" s="119">
        <f t="shared" si="183"/>
        <v>0</v>
      </c>
      <c r="DQ111" s="119">
        <f t="shared" si="184"/>
        <v>0</v>
      </c>
      <c r="DR111" s="119">
        <f t="shared" si="185"/>
        <v>0</v>
      </c>
      <c r="DS111" s="119">
        <f t="shared" si="186"/>
        <v>0</v>
      </c>
      <c r="DT111" s="119">
        <f t="shared" si="187"/>
        <v>0</v>
      </c>
      <c r="DU111" s="119">
        <f t="shared" si="188"/>
        <v>0</v>
      </c>
      <c r="DV111" s="119">
        <f t="shared" si="189"/>
        <v>0</v>
      </c>
      <c r="DW111" s="119">
        <f t="shared" si="190"/>
        <v>0</v>
      </c>
      <c r="DX111" s="119">
        <f t="shared" si="191"/>
        <v>0</v>
      </c>
      <c r="DY111" s="119">
        <f t="shared" si="192"/>
        <v>0</v>
      </c>
      <c r="DZ111" s="119">
        <f t="shared" si="193"/>
        <v>0</v>
      </c>
      <c r="EA111" s="119">
        <f t="shared" si="194"/>
        <v>0</v>
      </c>
      <c r="EB111" s="119">
        <f t="shared" si="195"/>
        <v>0</v>
      </c>
      <c r="EC111" s="119">
        <f t="shared" si="196"/>
        <v>0</v>
      </c>
      <c r="ED111" s="119">
        <f t="shared" si="197"/>
        <v>0</v>
      </c>
      <c r="EE111" s="119">
        <f t="shared" si="198"/>
        <v>0</v>
      </c>
      <c r="EF111" s="119">
        <f t="shared" si="199"/>
        <v>0</v>
      </c>
      <c r="EG111" s="119">
        <f t="shared" si="200"/>
        <v>0</v>
      </c>
      <c r="EH111" s="119">
        <f t="shared" si="201"/>
        <v>0</v>
      </c>
      <c r="EI111" s="119">
        <f t="shared" si="202"/>
        <v>0</v>
      </c>
      <c r="EJ111" s="119">
        <f t="shared" si="203"/>
        <v>0</v>
      </c>
      <c r="EK111" s="119">
        <f t="shared" si="204"/>
        <v>0</v>
      </c>
      <c r="EL111" s="119">
        <f t="shared" si="205"/>
        <v>0</v>
      </c>
      <c r="EM111" s="119">
        <f t="shared" si="206"/>
        <v>0</v>
      </c>
      <c r="EN111" s="119">
        <f t="shared" si="207"/>
        <v>0</v>
      </c>
      <c r="EO111" s="119">
        <f t="shared" si="208"/>
        <v>0</v>
      </c>
      <c r="EP111" s="119">
        <f t="shared" si="209"/>
        <v>0</v>
      </c>
      <c r="EQ111" s="119">
        <f t="shared" si="210"/>
        <v>0</v>
      </c>
      <c r="ER111" s="119">
        <f t="shared" si="211"/>
        <v>0</v>
      </c>
      <c r="ES111" s="119">
        <f t="shared" si="212"/>
        <v>0</v>
      </c>
      <c r="ET111" s="119">
        <f t="shared" si="213"/>
        <v>0</v>
      </c>
      <c r="EU111" s="119">
        <f t="shared" si="214"/>
        <v>0</v>
      </c>
      <c r="EV111" s="119">
        <f t="shared" si="215"/>
        <v>0</v>
      </c>
      <c r="EW111" s="204">
        <f t="shared" si="216"/>
        <v>0</v>
      </c>
      <c r="EX111" s="67"/>
      <c r="EY111" s="118">
        <f t="shared" si="217"/>
        <v>1693.4679430273434</v>
      </c>
      <c r="EZ111" s="119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19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19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19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19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19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19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19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19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19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19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19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19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19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19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19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19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19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19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19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19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19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19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19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19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19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19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19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19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19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19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19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19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19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19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19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19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19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19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19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4">
        <f t="shared" ca="1" si="218"/>
        <v>0</v>
      </c>
    </row>
    <row r="112" spans="112:196">
      <c r="DH112" s="118">
        <f t="shared" si="175"/>
        <v>1782.5978347656246</v>
      </c>
      <c r="DI112" s="119">
        <f t="shared" si="176"/>
        <v>0</v>
      </c>
      <c r="DJ112" s="119">
        <f t="shared" si="177"/>
        <v>0</v>
      </c>
      <c r="DK112" s="119">
        <f t="shared" si="178"/>
        <v>0</v>
      </c>
      <c r="DL112" s="119">
        <f t="shared" si="179"/>
        <v>0</v>
      </c>
      <c r="DM112" s="119">
        <f t="shared" si="180"/>
        <v>0</v>
      </c>
      <c r="DN112" s="119">
        <f t="shared" si="181"/>
        <v>0</v>
      </c>
      <c r="DO112" s="119">
        <f t="shared" si="182"/>
        <v>0</v>
      </c>
      <c r="DP112" s="119">
        <f t="shared" si="183"/>
        <v>0</v>
      </c>
      <c r="DQ112" s="119">
        <f t="shared" si="184"/>
        <v>0</v>
      </c>
      <c r="DR112" s="119">
        <f t="shared" si="185"/>
        <v>0</v>
      </c>
      <c r="DS112" s="119">
        <f t="shared" si="186"/>
        <v>0</v>
      </c>
      <c r="DT112" s="119">
        <f t="shared" si="187"/>
        <v>0</v>
      </c>
      <c r="DU112" s="119">
        <f t="shared" si="188"/>
        <v>0</v>
      </c>
      <c r="DV112" s="119">
        <f t="shared" si="189"/>
        <v>0</v>
      </c>
      <c r="DW112" s="119">
        <f t="shared" si="190"/>
        <v>0</v>
      </c>
      <c r="DX112" s="119">
        <f t="shared" si="191"/>
        <v>0</v>
      </c>
      <c r="DY112" s="119">
        <f t="shared" si="192"/>
        <v>0</v>
      </c>
      <c r="DZ112" s="119">
        <f t="shared" si="193"/>
        <v>0</v>
      </c>
      <c r="EA112" s="119">
        <f t="shared" si="194"/>
        <v>0</v>
      </c>
      <c r="EB112" s="119">
        <f t="shared" si="195"/>
        <v>0</v>
      </c>
      <c r="EC112" s="119">
        <f t="shared" si="196"/>
        <v>0</v>
      </c>
      <c r="ED112" s="119">
        <f t="shared" si="197"/>
        <v>0</v>
      </c>
      <c r="EE112" s="119">
        <f t="shared" si="198"/>
        <v>0</v>
      </c>
      <c r="EF112" s="119">
        <f t="shared" si="199"/>
        <v>0</v>
      </c>
      <c r="EG112" s="119">
        <f t="shared" si="200"/>
        <v>0</v>
      </c>
      <c r="EH112" s="119">
        <f t="shared" si="201"/>
        <v>0</v>
      </c>
      <c r="EI112" s="119">
        <f t="shared" si="202"/>
        <v>0</v>
      </c>
      <c r="EJ112" s="119">
        <f t="shared" si="203"/>
        <v>0</v>
      </c>
      <c r="EK112" s="119">
        <f t="shared" si="204"/>
        <v>0</v>
      </c>
      <c r="EL112" s="119">
        <f t="shared" si="205"/>
        <v>0</v>
      </c>
      <c r="EM112" s="119">
        <f t="shared" si="206"/>
        <v>0</v>
      </c>
      <c r="EN112" s="119">
        <f t="shared" si="207"/>
        <v>0</v>
      </c>
      <c r="EO112" s="119">
        <f t="shared" si="208"/>
        <v>0</v>
      </c>
      <c r="EP112" s="119">
        <f t="shared" si="209"/>
        <v>0</v>
      </c>
      <c r="EQ112" s="119">
        <f t="shared" si="210"/>
        <v>0</v>
      </c>
      <c r="ER112" s="119">
        <f t="shared" si="211"/>
        <v>0</v>
      </c>
      <c r="ES112" s="119">
        <f t="shared" si="212"/>
        <v>0</v>
      </c>
      <c r="ET112" s="119">
        <f t="shared" si="213"/>
        <v>0</v>
      </c>
      <c r="EU112" s="119">
        <f t="shared" si="214"/>
        <v>0</v>
      </c>
      <c r="EV112" s="119">
        <f t="shared" si="215"/>
        <v>0</v>
      </c>
      <c r="EW112" s="204">
        <f t="shared" si="216"/>
        <v>0</v>
      </c>
      <c r="EX112" s="67"/>
      <c r="EY112" s="118">
        <f t="shared" si="217"/>
        <v>1782.5978347656246</v>
      </c>
      <c r="EZ112" s="119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19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19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19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19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19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19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19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19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19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19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19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19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19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19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19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19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19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19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19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19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19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19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19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19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19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19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19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19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19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19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19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19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19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19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19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19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19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19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19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4">
        <f t="shared" ca="1" si="218"/>
        <v>0</v>
      </c>
    </row>
    <row r="113" spans="112:196">
      <c r="DH113" s="118">
        <f t="shared" si="175"/>
        <v>1876.4187734374998</v>
      </c>
      <c r="DI113" s="119">
        <f t="shared" si="176"/>
        <v>0</v>
      </c>
      <c r="DJ113" s="119">
        <f t="shared" si="177"/>
        <v>0</v>
      </c>
      <c r="DK113" s="119">
        <f t="shared" si="178"/>
        <v>0</v>
      </c>
      <c r="DL113" s="119">
        <f t="shared" si="179"/>
        <v>0</v>
      </c>
      <c r="DM113" s="119">
        <f t="shared" si="180"/>
        <v>0</v>
      </c>
      <c r="DN113" s="119">
        <f t="shared" si="181"/>
        <v>0</v>
      </c>
      <c r="DO113" s="119">
        <f t="shared" si="182"/>
        <v>0</v>
      </c>
      <c r="DP113" s="119">
        <f t="shared" si="183"/>
        <v>0</v>
      </c>
      <c r="DQ113" s="119">
        <f t="shared" si="184"/>
        <v>0</v>
      </c>
      <c r="DR113" s="119">
        <f t="shared" si="185"/>
        <v>0</v>
      </c>
      <c r="DS113" s="119">
        <f t="shared" si="186"/>
        <v>0</v>
      </c>
      <c r="DT113" s="119">
        <f t="shared" si="187"/>
        <v>0</v>
      </c>
      <c r="DU113" s="119">
        <f t="shared" si="188"/>
        <v>0</v>
      </c>
      <c r="DV113" s="119">
        <f t="shared" si="189"/>
        <v>0</v>
      </c>
      <c r="DW113" s="119">
        <f t="shared" si="190"/>
        <v>0</v>
      </c>
      <c r="DX113" s="119">
        <f t="shared" si="191"/>
        <v>0</v>
      </c>
      <c r="DY113" s="119">
        <f t="shared" si="192"/>
        <v>0</v>
      </c>
      <c r="DZ113" s="119">
        <f t="shared" si="193"/>
        <v>0</v>
      </c>
      <c r="EA113" s="119">
        <f t="shared" si="194"/>
        <v>0</v>
      </c>
      <c r="EB113" s="119">
        <f t="shared" si="195"/>
        <v>0</v>
      </c>
      <c r="EC113" s="119">
        <f t="shared" si="196"/>
        <v>0</v>
      </c>
      <c r="ED113" s="119">
        <f t="shared" si="197"/>
        <v>0</v>
      </c>
      <c r="EE113" s="119">
        <f t="shared" si="198"/>
        <v>0</v>
      </c>
      <c r="EF113" s="119">
        <f t="shared" si="199"/>
        <v>0</v>
      </c>
      <c r="EG113" s="119">
        <f t="shared" si="200"/>
        <v>0</v>
      </c>
      <c r="EH113" s="119">
        <f t="shared" si="201"/>
        <v>0</v>
      </c>
      <c r="EI113" s="119">
        <f t="shared" si="202"/>
        <v>0</v>
      </c>
      <c r="EJ113" s="119">
        <f t="shared" si="203"/>
        <v>0</v>
      </c>
      <c r="EK113" s="119">
        <f t="shared" si="204"/>
        <v>0</v>
      </c>
      <c r="EL113" s="119">
        <f t="shared" si="205"/>
        <v>0</v>
      </c>
      <c r="EM113" s="119">
        <f t="shared" si="206"/>
        <v>0</v>
      </c>
      <c r="EN113" s="119">
        <f t="shared" si="207"/>
        <v>0</v>
      </c>
      <c r="EO113" s="119">
        <f t="shared" si="208"/>
        <v>0</v>
      </c>
      <c r="EP113" s="119">
        <f t="shared" si="209"/>
        <v>0</v>
      </c>
      <c r="EQ113" s="119">
        <f t="shared" si="210"/>
        <v>0</v>
      </c>
      <c r="ER113" s="119">
        <f t="shared" si="211"/>
        <v>0</v>
      </c>
      <c r="ES113" s="119">
        <f t="shared" si="212"/>
        <v>0</v>
      </c>
      <c r="ET113" s="119">
        <f t="shared" si="213"/>
        <v>0</v>
      </c>
      <c r="EU113" s="119">
        <f t="shared" si="214"/>
        <v>0</v>
      </c>
      <c r="EV113" s="119">
        <f t="shared" si="215"/>
        <v>0</v>
      </c>
      <c r="EW113" s="204">
        <f t="shared" si="216"/>
        <v>0</v>
      </c>
      <c r="EX113" s="67"/>
      <c r="EY113" s="118">
        <f t="shared" si="217"/>
        <v>1876.4187734374998</v>
      </c>
      <c r="EZ113" s="119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19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19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19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19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19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19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19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19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19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19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19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19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19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19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19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19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19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19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19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19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19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19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19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19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19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19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19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19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19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19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19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19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19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19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19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19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19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19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19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4">
        <f t="shared" ca="1" si="218"/>
        <v>0</v>
      </c>
    </row>
    <row r="114" spans="112:196">
      <c r="DH114" s="118">
        <f t="shared" si="175"/>
        <v>1975.1776562499999</v>
      </c>
      <c r="DI114" s="119">
        <f t="shared" si="176"/>
        <v>0</v>
      </c>
      <c r="DJ114" s="119">
        <f t="shared" si="177"/>
        <v>0</v>
      </c>
      <c r="DK114" s="119">
        <f t="shared" si="178"/>
        <v>0</v>
      </c>
      <c r="DL114" s="119">
        <f t="shared" si="179"/>
        <v>0</v>
      </c>
      <c r="DM114" s="119">
        <f t="shared" si="180"/>
        <v>0</v>
      </c>
      <c r="DN114" s="119">
        <f t="shared" si="181"/>
        <v>0</v>
      </c>
      <c r="DO114" s="119">
        <f t="shared" si="182"/>
        <v>0</v>
      </c>
      <c r="DP114" s="119">
        <f t="shared" si="183"/>
        <v>0</v>
      </c>
      <c r="DQ114" s="119">
        <f t="shared" si="184"/>
        <v>0</v>
      </c>
      <c r="DR114" s="119">
        <f t="shared" si="185"/>
        <v>0</v>
      </c>
      <c r="DS114" s="119">
        <f t="shared" si="186"/>
        <v>0</v>
      </c>
      <c r="DT114" s="119">
        <f t="shared" si="187"/>
        <v>0</v>
      </c>
      <c r="DU114" s="119">
        <f t="shared" si="188"/>
        <v>0</v>
      </c>
      <c r="DV114" s="119">
        <f t="shared" si="189"/>
        <v>0</v>
      </c>
      <c r="DW114" s="119">
        <f t="shared" si="190"/>
        <v>0</v>
      </c>
      <c r="DX114" s="119">
        <f t="shared" si="191"/>
        <v>0</v>
      </c>
      <c r="DY114" s="119">
        <f t="shared" si="192"/>
        <v>0</v>
      </c>
      <c r="DZ114" s="119">
        <f t="shared" si="193"/>
        <v>0</v>
      </c>
      <c r="EA114" s="119">
        <f t="shared" si="194"/>
        <v>0</v>
      </c>
      <c r="EB114" s="119">
        <f t="shared" si="195"/>
        <v>0</v>
      </c>
      <c r="EC114" s="119">
        <f t="shared" si="196"/>
        <v>0</v>
      </c>
      <c r="ED114" s="119">
        <f t="shared" si="197"/>
        <v>0</v>
      </c>
      <c r="EE114" s="119">
        <f t="shared" si="198"/>
        <v>0</v>
      </c>
      <c r="EF114" s="119">
        <f t="shared" si="199"/>
        <v>0</v>
      </c>
      <c r="EG114" s="119">
        <f t="shared" si="200"/>
        <v>0</v>
      </c>
      <c r="EH114" s="119">
        <f t="shared" si="201"/>
        <v>0</v>
      </c>
      <c r="EI114" s="119">
        <f t="shared" si="202"/>
        <v>0</v>
      </c>
      <c r="EJ114" s="119">
        <f t="shared" si="203"/>
        <v>0</v>
      </c>
      <c r="EK114" s="119">
        <f t="shared" si="204"/>
        <v>0</v>
      </c>
      <c r="EL114" s="119">
        <f t="shared" si="205"/>
        <v>0</v>
      </c>
      <c r="EM114" s="119">
        <f t="shared" si="206"/>
        <v>0</v>
      </c>
      <c r="EN114" s="119">
        <f t="shared" si="207"/>
        <v>0</v>
      </c>
      <c r="EO114" s="119">
        <f t="shared" si="208"/>
        <v>0</v>
      </c>
      <c r="EP114" s="119">
        <f t="shared" si="209"/>
        <v>0</v>
      </c>
      <c r="EQ114" s="119">
        <f t="shared" si="210"/>
        <v>0</v>
      </c>
      <c r="ER114" s="119">
        <f t="shared" si="211"/>
        <v>0</v>
      </c>
      <c r="ES114" s="119">
        <f t="shared" si="212"/>
        <v>0</v>
      </c>
      <c r="ET114" s="119">
        <f t="shared" si="213"/>
        <v>0</v>
      </c>
      <c r="EU114" s="119">
        <f t="shared" si="214"/>
        <v>0</v>
      </c>
      <c r="EV114" s="119">
        <f t="shared" si="215"/>
        <v>0</v>
      </c>
      <c r="EW114" s="204">
        <f t="shared" si="216"/>
        <v>0</v>
      </c>
      <c r="EX114" s="67"/>
      <c r="EY114" s="118">
        <f t="shared" si="217"/>
        <v>1975.1776562499999</v>
      </c>
      <c r="EZ114" s="119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19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19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19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19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19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19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19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19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19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19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19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19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19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19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19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19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19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19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19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19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19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19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19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19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19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19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19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19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19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19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19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19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19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19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19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19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19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19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19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4">
        <f t="shared" ca="1" si="218"/>
        <v>0</v>
      </c>
    </row>
    <row r="115" spans="112:196">
      <c r="DH115" s="118">
        <f t="shared" si="175"/>
        <v>2079.1343750000001</v>
      </c>
      <c r="DI115" s="119">
        <f t="shared" si="176"/>
        <v>0</v>
      </c>
      <c r="DJ115" s="119">
        <f t="shared" si="177"/>
        <v>0</v>
      </c>
      <c r="DK115" s="119">
        <f t="shared" si="178"/>
        <v>0</v>
      </c>
      <c r="DL115" s="119">
        <f t="shared" si="179"/>
        <v>0</v>
      </c>
      <c r="DM115" s="119">
        <f t="shared" si="180"/>
        <v>0</v>
      </c>
      <c r="DN115" s="119">
        <f t="shared" si="181"/>
        <v>0</v>
      </c>
      <c r="DO115" s="119">
        <f t="shared" si="182"/>
        <v>0</v>
      </c>
      <c r="DP115" s="119">
        <f t="shared" si="183"/>
        <v>0</v>
      </c>
      <c r="DQ115" s="119">
        <f t="shared" si="184"/>
        <v>0</v>
      </c>
      <c r="DR115" s="119">
        <f t="shared" si="185"/>
        <v>0</v>
      </c>
      <c r="DS115" s="119">
        <f t="shared" si="186"/>
        <v>0</v>
      </c>
      <c r="DT115" s="119">
        <f t="shared" si="187"/>
        <v>0</v>
      </c>
      <c r="DU115" s="119">
        <f t="shared" si="188"/>
        <v>0</v>
      </c>
      <c r="DV115" s="119">
        <f t="shared" si="189"/>
        <v>0</v>
      </c>
      <c r="DW115" s="119">
        <f t="shared" si="190"/>
        <v>0</v>
      </c>
      <c r="DX115" s="119">
        <f t="shared" si="191"/>
        <v>0</v>
      </c>
      <c r="DY115" s="119">
        <f t="shared" si="192"/>
        <v>0</v>
      </c>
      <c r="DZ115" s="119">
        <f t="shared" si="193"/>
        <v>0</v>
      </c>
      <c r="EA115" s="119">
        <f t="shared" si="194"/>
        <v>0</v>
      </c>
      <c r="EB115" s="119">
        <f t="shared" si="195"/>
        <v>0</v>
      </c>
      <c r="EC115" s="119">
        <f t="shared" si="196"/>
        <v>0</v>
      </c>
      <c r="ED115" s="119">
        <f t="shared" si="197"/>
        <v>0</v>
      </c>
      <c r="EE115" s="119">
        <f t="shared" si="198"/>
        <v>0</v>
      </c>
      <c r="EF115" s="119">
        <f t="shared" si="199"/>
        <v>0</v>
      </c>
      <c r="EG115" s="119">
        <f t="shared" si="200"/>
        <v>0</v>
      </c>
      <c r="EH115" s="119">
        <f t="shared" si="201"/>
        <v>0</v>
      </c>
      <c r="EI115" s="119">
        <f t="shared" si="202"/>
        <v>0</v>
      </c>
      <c r="EJ115" s="119">
        <f t="shared" si="203"/>
        <v>0</v>
      </c>
      <c r="EK115" s="119">
        <f t="shared" si="204"/>
        <v>0</v>
      </c>
      <c r="EL115" s="119">
        <f t="shared" si="205"/>
        <v>0</v>
      </c>
      <c r="EM115" s="119">
        <f t="shared" si="206"/>
        <v>0</v>
      </c>
      <c r="EN115" s="119">
        <f t="shared" si="207"/>
        <v>0</v>
      </c>
      <c r="EO115" s="119">
        <f t="shared" si="208"/>
        <v>0</v>
      </c>
      <c r="EP115" s="119">
        <f t="shared" si="209"/>
        <v>0</v>
      </c>
      <c r="EQ115" s="119">
        <f t="shared" si="210"/>
        <v>0</v>
      </c>
      <c r="ER115" s="119">
        <f t="shared" si="211"/>
        <v>0</v>
      </c>
      <c r="ES115" s="119">
        <f t="shared" si="212"/>
        <v>0</v>
      </c>
      <c r="ET115" s="119">
        <f t="shared" si="213"/>
        <v>0</v>
      </c>
      <c r="EU115" s="119">
        <f t="shared" si="214"/>
        <v>0</v>
      </c>
      <c r="EV115" s="119">
        <f t="shared" si="215"/>
        <v>0</v>
      </c>
      <c r="EW115" s="204">
        <f t="shared" si="216"/>
        <v>0</v>
      </c>
      <c r="EX115" s="67"/>
      <c r="EY115" s="118">
        <f t="shared" si="217"/>
        <v>2079.1343750000001</v>
      </c>
      <c r="EZ115" s="119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19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19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19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19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19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19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19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19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19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19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19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19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19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19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19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19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19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19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19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19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19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19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19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19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19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19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19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19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19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19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19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19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19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19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19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19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19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19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19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4">
        <f t="shared" ca="1" si="218"/>
        <v>0</v>
      </c>
    </row>
    <row r="116" spans="112:196">
      <c r="DH116" s="118">
        <f t="shared" si="175"/>
        <v>2188.5625</v>
      </c>
      <c r="DI116" s="119">
        <f t="shared" si="176"/>
        <v>0</v>
      </c>
      <c r="DJ116" s="119">
        <f t="shared" si="177"/>
        <v>0</v>
      </c>
      <c r="DK116" s="119">
        <f t="shared" si="178"/>
        <v>0</v>
      </c>
      <c r="DL116" s="119">
        <f t="shared" si="179"/>
        <v>0</v>
      </c>
      <c r="DM116" s="119">
        <f t="shared" si="180"/>
        <v>0</v>
      </c>
      <c r="DN116" s="119">
        <f t="shared" si="181"/>
        <v>0</v>
      </c>
      <c r="DO116" s="119">
        <f t="shared" si="182"/>
        <v>0</v>
      </c>
      <c r="DP116" s="119">
        <f t="shared" si="183"/>
        <v>0</v>
      </c>
      <c r="DQ116" s="119">
        <f t="shared" si="184"/>
        <v>0</v>
      </c>
      <c r="DR116" s="119">
        <f t="shared" si="185"/>
        <v>0</v>
      </c>
      <c r="DS116" s="119">
        <f t="shared" si="186"/>
        <v>0</v>
      </c>
      <c r="DT116" s="119">
        <f t="shared" si="187"/>
        <v>0</v>
      </c>
      <c r="DU116" s="119">
        <f t="shared" si="188"/>
        <v>0</v>
      </c>
      <c r="DV116" s="119">
        <f t="shared" si="189"/>
        <v>0</v>
      </c>
      <c r="DW116" s="119">
        <f t="shared" si="190"/>
        <v>0</v>
      </c>
      <c r="DX116" s="119">
        <f t="shared" si="191"/>
        <v>0</v>
      </c>
      <c r="DY116" s="119">
        <f t="shared" si="192"/>
        <v>0</v>
      </c>
      <c r="DZ116" s="119">
        <f t="shared" si="193"/>
        <v>0</v>
      </c>
      <c r="EA116" s="119">
        <f t="shared" si="194"/>
        <v>0</v>
      </c>
      <c r="EB116" s="119">
        <f t="shared" si="195"/>
        <v>0</v>
      </c>
      <c r="EC116" s="119">
        <f t="shared" si="196"/>
        <v>0</v>
      </c>
      <c r="ED116" s="119">
        <f t="shared" si="197"/>
        <v>0</v>
      </c>
      <c r="EE116" s="119">
        <f t="shared" si="198"/>
        <v>0</v>
      </c>
      <c r="EF116" s="119">
        <f t="shared" si="199"/>
        <v>0</v>
      </c>
      <c r="EG116" s="119">
        <f t="shared" si="200"/>
        <v>0</v>
      </c>
      <c r="EH116" s="119">
        <f t="shared" si="201"/>
        <v>0</v>
      </c>
      <c r="EI116" s="119">
        <f t="shared" si="202"/>
        <v>0</v>
      </c>
      <c r="EJ116" s="119">
        <f t="shared" si="203"/>
        <v>0</v>
      </c>
      <c r="EK116" s="119">
        <f t="shared" si="204"/>
        <v>0</v>
      </c>
      <c r="EL116" s="119">
        <f t="shared" si="205"/>
        <v>0</v>
      </c>
      <c r="EM116" s="119">
        <f t="shared" si="206"/>
        <v>0</v>
      </c>
      <c r="EN116" s="119">
        <f t="shared" si="207"/>
        <v>0</v>
      </c>
      <c r="EO116" s="119">
        <f t="shared" si="208"/>
        <v>0</v>
      </c>
      <c r="EP116" s="119">
        <f t="shared" si="209"/>
        <v>0</v>
      </c>
      <c r="EQ116" s="119">
        <f t="shared" si="210"/>
        <v>0</v>
      </c>
      <c r="ER116" s="119">
        <f t="shared" si="211"/>
        <v>0</v>
      </c>
      <c r="ES116" s="119">
        <f t="shared" si="212"/>
        <v>0</v>
      </c>
      <c r="ET116" s="119">
        <f t="shared" si="213"/>
        <v>0</v>
      </c>
      <c r="EU116" s="119">
        <f t="shared" si="214"/>
        <v>0</v>
      </c>
      <c r="EV116" s="119">
        <f t="shared" si="215"/>
        <v>0</v>
      </c>
      <c r="EW116" s="204">
        <f t="shared" si="216"/>
        <v>0</v>
      </c>
      <c r="EX116" s="67"/>
      <c r="EY116" s="118">
        <f t="shared" si="217"/>
        <v>2188.5625</v>
      </c>
      <c r="EZ116" s="119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19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19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19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19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19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19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19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19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19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19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19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19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19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19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19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19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19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19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19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19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19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19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19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19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19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19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19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19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19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19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19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19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19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19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19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19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19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19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19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4">
        <f t="shared" ca="1" si="218"/>
        <v>0</v>
      </c>
    </row>
    <row r="117" spans="112:196">
      <c r="DH117" s="118">
        <f t="shared" si="175"/>
        <v>2303.75</v>
      </c>
      <c r="DI117" s="119">
        <f t="shared" si="176"/>
        <v>0</v>
      </c>
      <c r="DJ117" s="119">
        <f t="shared" si="177"/>
        <v>0</v>
      </c>
      <c r="DK117" s="119">
        <f t="shared" si="178"/>
        <v>0</v>
      </c>
      <c r="DL117" s="119">
        <f t="shared" si="179"/>
        <v>0</v>
      </c>
      <c r="DM117" s="119">
        <f t="shared" si="180"/>
        <v>0</v>
      </c>
      <c r="DN117" s="119">
        <f t="shared" si="181"/>
        <v>0</v>
      </c>
      <c r="DO117" s="119">
        <f t="shared" si="182"/>
        <v>0</v>
      </c>
      <c r="DP117" s="119">
        <f t="shared" si="183"/>
        <v>0</v>
      </c>
      <c r="DQ117" s="119">
        <f t="shared" si="184"/>
        <v>0</v>
      </c>
      <c r="DR117" s="119">
        <f t="shared" si="185"/>
        <v>0</v>
      </c>
      <c r="DS117" s="119">
        <f t="shared" si="186"/>
        <v>0</v>
      </c>
      <c r="DT117" s="119">
        <f t="shared" si="187"/>
        <v>0</v>
      </c>
      <c r="DU117" s="119">
        <f t="shared" si="188"/>
        <v>0</v>
      </c>
      <c r="DV117" s="119">
        <f t="shared" si="189"/>
        <v>0</v>
      </c>
      <c r="DW117" s="119">
        <f t="shared" si="190"/>
        <v>0</v>
      </c>
      <c r="DX117" s="119">
        <f t="shared" si="191"/>
        <v>0</v>
      </c>
      <c r="DY117" s="119">
        <f t="shared" si="192"/>
        <v>0</v>
      </c>
      <c r="DZ117" s="119">
        <f t="shared" si="193"/>
        <v>0</v>
      </c>
      <c r="EA117" s="119">
        <f t="shared" si="194"/>
        <v>0</v>
      </c>
      <c r="EB117" s="119">
        <f t="shared" si="195"/>
        <v>0</v>
      </c>
      <c r="EC117" s="119">
        <f t="shared" si="196"/>
        <v>0</v>
      </c>
      <c r="ED117" s="119">
        <f t="shared" si="197"/>
        <v>0</v>
      </c>
      <c r="EE117" s="119">
        <f t="shared" si="198"/>
        <v>0</v>
      </c>
      <c r="EF117" s="119">
        <f t="shared" si="199"/>
        <v>0</v>
      </c>
      <c r="EG117" s="119">
        <f t="shared" si="200"/>
        <v>0</v>
      </c>
      <c r="EH117" s="119">
        <f t="shared" si="201"/>
        <v>0</v>
      </c>
      <c r="EI117" s="119">
        <f t="shared" si="202"/>
        <v>0</v>
      </c>
      <c r="EJ117" s="119">
        <f t="shared" si="203"/>
        <v>0</v>
      </c>
      <c r="EK117" s="119">
        <f t="shared" si="204"/>
        <v>0</v>
      </c>
      <c r="EL117" s="119">
        <f t="shared" si="205"/>
        <v>0</v>
      </c>
      <c r="EM117" s="119">
        <f t="shared" si="206"/>
        <v>0</v>
      </c>
      <c r="EN117" s="119">
        <f t="shared" si="207"/>
        <v>0</v>
      </c>
      <c r="EO117" s="119">
        <f t="shared" si="208"/>
        <v>0</v>
      </c>
      <c r="EP117" s="119">
        <f t="shared" si="209"/>
        <v>0</v>
      </c>
      <c r="EQ117" s="119">
        <f t="shared" si="210"/>
        <v>0</v>
      </c>
      <c r="ER117" s="119">
        <f t="shared" si="211"/>
        <v>0</v>
      </c>
      <c r="ES117" s="119">
        <f t="shared" si="212"/>
        <v>0</v>
      </c>
      <c r="ET117" s="119">
        <f t="shared" si="213"/>
        <v>0</v>
      </c>
      <c r="EU117" s="119">
        <f t="shared" si="214"/>
        <v>0</v>
      </c>
      <c r="EV117" s="119">
        <f t="shared" si="215"/>
        <v>0</v>
      </c>
      <c r="EW117" s="204">
        <f t="shared" si="216"/>
        <v>0</v>
      </c>
      <c r="EX117" s="67"/>
      <c r="EY117" s="118">
        <f t="shared" si="217"/>
        <v>2303.75</v>
      </c>
      <c r="EZ117" s="119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19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19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19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19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19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19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19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19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19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19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19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19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19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19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19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19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19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19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19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19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19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19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19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19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19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19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19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19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19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19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19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19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19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19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19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19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19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19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19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4">
        <f t="shared" ca="1" si="218"/>
        <v>0</v>
      </c>
    </row>
    <row r="118" spans="112:196">
      <c r="DH118" s="118">
        <f t="shared" si="175"/>
        <v>2425</v>
      </c>
      <c r="DI118" s="119">
        <f t="shared" si="176"/>
        <v>0</v>
      </c>
      <c r="DJ118" s="119">
        <f t="shared" si="177"/>
        <v>0</v>
      </c>
      <c r="DK118" s="119">
        <f t="shared" si="178"/>
        <v>0</v>
      </c>
      <c r="DL118" s="119">
        <f t="shared" si="179"/>
        <v>0</v>
      </c>
      <c r="DM118" s="119">
        <f t="shared" si="180"/>
        <v>0</v>
      </c>
      <c r="DN118" s="119">
        <f t="shared" si="181"/>
        <v>0</v>
      </c>
      <c r="DO118" s="119">
        <f t="shared" si="182"/>
        <v>0</v>
      </c>
      <c r="DP118" s="119">
        <f t="shared" si="183"/>
        <v>0</v>
      </c>
      <c r="DQ118" s="119">
        <f t="shared" si="184"/>
        <v>0</v>
      </c>
      <c r="DR118" s="119">
        <f t="shared" si="185"/>
        <v>0</v>
      </c>
      <c r="DS118" s="119">
        <f t="shared" si="186"/>
        <v>0</v>
      </c>
      <c r="DT118" s="119">
        <f t="shared" si="187"/>
        <v>0</v>
      </c>
      <c r="DU118" s="119">
        <f t="shared" si="188"/>
        <v>0</v>
      </c>
      <c r="DV118" s="119">
        <f t="shared" si="189"/>
        <v>0</v>
      </c>
      <c r="DW118" s="119">
        <f t="shared" si="190"/>
        <v>0</v>
      </c>
      <c r="DX118" s="119">
        <f t="shared" si="191"/>
        <v>0</v>
      </c>
      <c r="DY118" s="119">
        <f t="shared" si="192"/>
        <v>0</v>
      </c>
      <c r="DZ118" s="119">
        <f t="shared" si="193"/>
        <v>0</v>
      </c>
      <c r="EA118" s="119">
        <f t="shared" si="194"/>
        <v>0</v>
      </c>
      <c r="EB118" s="119">
        <f t="shared" si="195"/>
        <v>0</v>
      </c>
      <c r="EC118" s="119">
        <f t="shared" si="196"/>
        <v>0</v>
      </c>
      <c r="ED118" s="119">
        <f t="shared" si="197"/>
        <v>0</v>
      </c>
      <c r="EE118" s="119">
        <f t="shared" si="198"/>
        <v>0</v>
      </c>
      <c r="EF118" s="119">
        <f t="shared" si="199"/>
        <v>0</v>
      </c>
      <c r="EG118" s="119">
        <f t="shared" si="200"/>
        <v>0</v>
      </c>
      <c r="EH118" s="119">
        <f t="shared" si="201"/>
        <v>0</v>
      </c>
      <c r="EI118" s="119">
        <f t="shared" si="202"/>
        <v>0</v>
      </c>
      <c r="EJ118" s="119">
        <f t="shared" si="203"/>
        <v>0</v>
      </c>
      <c r="EK118" s="119">
        <f t="shared" si="204"/>
        <v>0</v>
      </c>
      <c r="EL118" s="119">
        <f t="shared" si="205"/>
        <v>0</v>
      </c>
      <c r="EM118" s="119">
        <f t="shared" si="206"/>
        <v>0</v>
      </c>
      <c r="EN118" s="119">
        <f t="shared" si="207"/>
        <v>0</v>
      </c>
      <c r="EO118" s="119">
        <f t="shared" si="208"/>
        <v>0</v>
      </c>
      <c r="EP118" s="119">
        <f t="shared" si="209"/>
        <v>0</v>
      </c>
      <c r="EQ118" s="119">
        <f t="shared" si="210"/>
        <v>0</v>
      </c>
      <c r="ER118" s="119">
        <f t="shared" si="211"/>
        <v>0</v>
      </c>
      <c r="ES118" s="119">
        <f t="shared" si="212"/>
        <v>0</v>
      </c>
      <c r="ET118" s="119">
        <f t="shared" si="213"/>
        <v>0</v>
      </c>
      <c r="EU118" s="119">
        <f t="shared" si="214"/>
        <v>0</v>
      </c>
      <c r="EV118" s="119">
        <f t="shared" si="215"/>
        <v>0</v>
      </c>
      <c r="EW118" s="204">
        <f t="shared" si="216"/>
        <v>0</v>
      </c>
      <c r="EX118" s="67"/>
      <c r="EY118" s="118">
        <f t="shared" si="217"/>
        <v>2425</v>
      </c>
      <c r="EZ118" s="119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19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19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19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19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19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19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19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19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19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19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19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19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19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19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19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19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19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19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19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19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19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19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19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19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19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19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19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19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19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19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19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19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19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19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19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19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19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19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19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4">
        <f t="shared" ca="1" si="218"/>
        <v>0</v>
      </c>
    </row>
    <row r="119" spans="112:196">
      <c r="DH119" s="118">
        <f t="shared" si="175"/>
        <v>2546.25</v>
      </c>
      <c r="DI119" s="119">
        <f t="shared" si="176"/>
        <v>0</v>
      </c>
      <c r="DJ119" s="119">
        <f t="shared" si="177"/>
        <v>0</v>
      </c>
      <c r="DK119" s="119">
        <f t="shared" si="178"/>
        <v>0</v>
      </c>
      <c r="DL119" s="119">
        <f t="shared" si="179"/>
        <v>0</v>
      </c>
      <c r="DM119" s="119">
        <f t="shared" si="180"/>
        <v>0</v>
      </c>
      <c r="DN119" s="119">
        <f t="shared" si="181"/>
        <v>0</v>
      </c>
      <c r="DO119" s="119">
        <f t="shared" si="182"/>
        <v>0</v>
      </c>
      <c r="DP119" s="119">
        <f t="shared" si="183"/>
        <v>0</v>
      </c>
      <c r="DQ119" s="119">
        <f t="shared" si="184"/>
        <v>0</v>
      </c>
      <c r="DR119" s="119">
        <f t="shared" si="185"/>
        <v>0</v>
      </c>
      <c r="DS119" s="119">
        <f t="shared" si="186"/>
        <v>0</v>
      </c>
      <c r="DT119" s="119">
        <f t="shared" si="187"/>
        <v>0</v>
      </c>
      <c r="DU119" s="119">
        <f t="shared" si="188"/>
        <v>0</v>
      </c>
      <c r="DV119" s="119">
        <f t="shared" si="189"/>
        <v>0</v>
      </c>
      <c r="DW119" s="119">
        <f t="shared" si="190"/>
        <v>0</v>
      </c>
      <c r="DX119" s="119">
        <f t="shared" si="191"/>
        <v>0</v>
      </c>
      <c r="DY119" s="119">
        <f t="shared" si="192"/>
        <v>0</v>
      </c>
      <c r="DZ119" s="119">
        <f t="shared" si="193"/>
        <v>0</v>
      </c>
      <c r="EA119" s="119">
        <f t="shared" si="194"/>
        <v>0</v>
      </c>
      <c r="EB119" s="119">
        <f t="shared" si="195"/>
        <v>0</v>
      </c>
      <c r="EC119" s="119">
        <f t="shared" si="196"/>
        <v>0</v>
      </c>
      <c r="ED119" s="119">
        <f t="shared" si="197"/>
        <v>0</v>
      </c>
      <c r="EE119" s="119">
        <f t="shared" si="198"/>
        <v>0</v>
      </c>
      <c r="EF119" s="119">
        <f t="shared" si="199"/>
        <v>0</v>
      </c>
      <c r="EG119" s="119">
        <f t="shared" si="200"/>
        <v>0</v>
      </c>
      <c r="EH119" s="119">
        <f t="shared" si="201"/>
        <v>0</v>
      </c>
      <c r="EI119" s="119">
        <f t="shared" si="202"/>
        <v>0</v>
      </c>
      <c r="EJ119" s="119">
        <f t="shared" si="203"/>
        <v>0</v>
      </c>
      <c r="EK119" s="119">
        <f t="shared" si="204"/>
        <v>0</v>
      </c>
      <c r="EL119" s="119">
        <f t="shared" si="205"/>
        <v>0</v>
      </c>
      <c r="EM119" s="119">
        <f t="shared" si="206"/>
        <v>0</v>
      </c>
      <c r="EN119" s="119">
        <f t="shared" si="207"/>
        <v>0</v>
      </c>
      <c r="EO119" s="119">
        <f t="shared" si="208"/>
        <v>0</v>
      </c>
      <c r="EP119" s="119">
        <f t="shared" si="209"/>
        <v>0</v>
      </c>
      <c r="EQ119" s="119">
        <f t="shared" si="210"/>
        <v>0</v>
      </c>
      <c r="ER119" s="119">
        <f t="shared" si="211"/>
        <v>0</v>
      </c>
      <c r="ES119" s="119">
        <f t="shared" si="212"/>
        <v>0</v>
      </c>
      <c r="ET119" s="119">
        <f t="shared" si="213"/>
        <v>0</v>
      </c>
      <c r="EU119" s="119">
        <f t="shared" si="214"/>
        <v>0</v>
      </c>
      <c r="EV119" s="119">
        <f t="shared" si="215"/>
        <v>0</v>
      </c>
      <c r="EW119" s="204">
        <f t="shared" si="216"/>
        <v>0</v>
      </c>
      <c r="EX119" s="67"/>
      <c r="EY119" s="118">
        <f t="shared" si="217"/>
        <v>2546.25</v>
      </c>
      <c r="EZ119" s="119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19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19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19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19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19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19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19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19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19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19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19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19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19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19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19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19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19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19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19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19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19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19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19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19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19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19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19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19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19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19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19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19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19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19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19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19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19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19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19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4">
        <f t="shared" ca="1" si="218"/>
        <v>0</v>
      </c>
    </row>
    <row r="120" spans="112:196">
      <c r="DH120" s="118">
        <f t="shared" si="175"/>
        <v>2673.5625</v>
      </c>
      <c r="DI120" s="119">
        <f t="shared" si="176"/>
        <v>0</v>
      </c>
      <c r="DJ120" s="119">
        <f t="shared" si="177"/>
        <v>0</v>
      </c>
      <c r="DK120" s="119">
        <f t="shared" si="178"/>
        <v>0</v>
      </c>
      <c r="DL120" s="119">
        <f t="shared" si="179"/>
        <v>0</v>
      </c>
      <c r="DM120" s="119">
        <f t="shared" si="180"/>
        <v>0</v>
      </c>
      <c r="DN120" s="119">
        <f t="shared" si="181"/>
        <v>0</v>
      </c>
      <c r="DO120" s="119">
        <f t="shared" si="182"/>
        <v>0</v>
      </c>
      <c r="DP120" s="119">
        <f t="shared" si="183"/>
        <v>0</v>
      </c>
      <c r="DQ120" s="119">
        <f t="shared" si="184"/>
        <v>0</v>
      </c>
      <c r="DR120" s="119">
        <f t="shared" si="185"/>
        <v>0</v>
      </c>
      <c r="DS120" s="119">
        <f t="shared" si="186"/>
        <v>0</v>
      </c>
      <c r="DT120" s="119">
        <f t="shared" si="187"/>
        <v>0</v>
      </c>
      <c r="DU120" s="119">
        <f t="shared" si="188"/>
        <v>0</v>
      </c>
      <c r="DV120" s="119">
        <f t="shared" si="189"/>
        <v>0</v>
      </c>
      <c r="DW120" s="119">
        <f t="shared" si="190"/>
        <v>0</v>
      </c>
      <c r="DX120" s="119">
        <f t="shared" si="191"/>
        <v>0</v>
      </c>
      <c r="DY120" s="119">
        <f t="shared" si="192"/>
        <v>0</v>
      </c>
      <c r="DZ120" s="119">
        <f t="shared" si="193"/>
        <v>0</v>
      </c>
      <c r="EA120" s="119">
        <f t="shared" si="194"/>
        <v>0</v>
      </c>
      <c r="EB120" s="119">
        <f t="shared" si="195"/>
        <v>0</v>
      </c>
      <c r="EC120" s="119">
        <f t="shared" si="196"/>
        <v>0</v>
      </c>
      <c r="ED120" s="119">
        <f t="shared" si="197"/>
        <v>0</v>
      </c>
      <c r="EE120" s="119">
        <f t="shared" si="198"/>
        <v>0</v>
      </c>
      <c r="EF120" s="119">
        <f t="shared" si="199"/>
        <v>0</v>
      </c>
      <c r="EG120" s="119">
        <f t="shared" si="200"/>
        <v>0</v>
      </c>
      <c r="EH120" s="119">
        <f t="shared" si="201"/>
        <v>0</v>
      </c>
      <c r="EI120" s="119">
        <f t="shared" si="202"/>
        <v>0</v>
      </c>
      <c r="EJ120" s="119">
        <f t="shared" si="203"/>
        <v>0</v>
      </c>
      <c r="EK120" s="119">
        <f t="shared" si="204"/>
        <v>0</v>
      </c>
      <c r="EL120" s="119">
        <f t="shared" si="205"/>
        <v>0</v>
      </c>
      <c r="EM120" s="119">
        <f t="shared" si="206"/>
        <v>0</v>
      </c>
      <c r="EN120" s="119">
        <f t="shared" si="207"/>
        <v>0</v>
      </c>
      <c r="EO120" s="119">
        <f t="shared" si="208"/>
        <v>0</v>
      </c>
      <c r="EP120" s="119">
        <f t="shared" si="209"/>
        <v>0</v>
      </c>
      <c r="EQ120" s="119">
        <f t="shared" si="210"/>
        <v>0</v>
      </c>
      <c r="ER120" s="119">
        <f t="shared" si="211"/>
        <v>0</v>
      </c>
      <c r="ES120" s="119">
        <f t="shared" si="212"/>
        <v>0</v>
      </c>
      <c r="ET120" s="119">
        <f t="shared" si="213"/>
        <v>0</v>
      </c>
      <c r="EU120" s="119">
        <f t="shared" si="214"/>
        <v>0</v>
      </c>
      <c r="EV120" s="119">
        <f t="shared" si="215"/>
        <v>0</v>
      </c>
      <c r="EW120" s="204">
        <f t="shared" si="216"/>
        <v>0</v>
      </c>
      <c r="EX120" s="67"/>
      <c r="EY120" s="118">
        <f t="shared" si="217"/>
        <v>2673.5625</v>
      </c>
      <c r="EZ120" s="119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19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19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19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19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19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19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19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19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19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19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19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19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19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19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19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19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19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19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19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19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19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19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19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19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19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19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19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19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19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19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19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19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19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19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19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19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19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19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19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4">
        <f t="shared" ca="1" si="218"/>
        <v>0</v>
      </c>
    </row>
    <row r="121" spans="112:196">
      <c r="DH121" s="118">
        <f t="shared" si="175"/>
        <v>2807.2406249999999</v>
      </c>
      <c r="DI121" s="119">
        <f t="shared" si="176"/>
        <v>0</v>
      </c>
      <c r="DJ121" s="119">
        <f t="shared" si="177"/>
        <v>0</v>
      </c>
      <c r="DK121" s="119">
        <f t="shared" si="178"/>
        <v>0</v>
      </c>
      <c r="DL121" s="119">
        <f t="shared" si="179"/>
        <v>0</v>
      </c>
      <c r="DM121" s="119">
        <f t="shared" si="180"/>
        <v>0</v>
      </c>
      <c r="DN121" s="119">
        <f t="shared" si="181"/>
        <v>0</v>
      </c>
      <c r="DO121" s="119">
        <f t="shared" si="182"/>
        <v>0</v>
      </c>
      <c r="DP121" s="119">
        <f t="shared" si="183"/>
        <v>0</v>
      </c>
      <c r="DQ121" s="119">
        <f t="shared" si="184"/>
        <v>0</v>
      </c>
      <c r="DR121" s="119">
        <f t="shared" si="185"/>
        <v>0</v>
      </c>
      <c r="DS121" s="119">
        <f t="shared" si="186"/>
        <v>0</v>
      </c>
      <c r="DT121" s="119">
        <f t="shared" si="187"/>
        <v>0</v>
      </c>
      <c r="DU121" s="119">
        <f t="shared" si="188"/>
        <v>0</v>
      </c>
      <c r="DV121" s="119">
        <f t="shared" si="189"/>
        <v>0</v>
      </c>
      <c r="DW121" s="119">
        <f t="shared" si="190"/>
        <v>0</v>
      </c>
      <c r="DX121" s="119">
        <f t="shared" si="191"/>
        <v>0</v>
      </c>
      <c r="DY121" s="119">
        <f t="shared" si="192"/>
        <v>0</v>
      </c>
      <c r="DZ121" s="119">
        <f t="shared" si="193"/>
        <v>0</v>
      </c>
      <c r="EA121" s="119">
        <f t="shared" si="194"/>
        <v>0</v>
      </c>
      <c r="EB121" s="119">
        <f t="shared" si="195"/>
        <v>0</v>
      </c>
      <c r="EC121" s="119">
        <f t="shared" si="196"/>
        <v>0</v>
      </c>
      <c r="ED121" s="119">
        <f t="shared" si="197"/>
        <v>0</v>
      </c>
      <c r="EE121" s="119">
        <f t="shared" si="198"/>
        <v>0</v>
      </c>
      <c r="EF121" s="119">
        <f t="shared" si="199"/>
        <v>0</v>
      </c>
      <c r="EG121" s="119">
        <f t="shared" si="200"/>
        <v>0</v>
      </c>
      <c r="EH121" s="119">
        <f t="shared" si="201"/>
        <v>0</v>
      </c>
      <c r="EI121" s="119">
        <f t="shared" si="202"/>
        <v>0</v>
      </c>
      <c r="EJ121" s="119">
        <f t="shared" si="203"/>
        <v>0</v>
      </c>
      <c r="EK121" s="119">
        <f t="shared" si="204"/>
        <v>0</v>
      </c>
      <c r="EL121" s="119">
        <f t="shared" si="205"/>
        <v>0</v>
      </c>
      <c r="EM121" s="119">
        <f t="shared" si="206"/>
        <v>0</v>
      </c>
      <c r="EN121" s="119">
        <f t="shared" si="207"/>
        <v>0</v>
      </c>
      <c r="EO121" s="119">
        <f t="shared" si="208"/>
        <v>0</v>
      </c>
      <c r="EP121" s="119">
        <f t="shared" si="209"/>
        <v>0</v>
      </c>
      <c r="EQ121" s="119">
        <f t="shared" si="210"/>
        <v>0</v>
      </c>
      <c r="ER121" s="119">
        <f t="shared" si="211"/>
        <v>0</v>
      </c>
      <c r="ES121" s="119">
        <f t="shared" si="212"/>
        <v>0</v>
      </c>
      <c r="ET121" s="119">
        <f t="shared" si="213"/>
        <v>0</v>
      </c>
      <c r="EU121" s="119">
        <f t="shared" si="214"/>
        <v>0</v>
      </c>
      <c r="EV121" s="119">
        <f t="shared" si="215"/>
        <v>0</v>
      </c>
      <c r="EW121" s="204">
        <f t="shared" si="216"/>
        <v>0</v>
      </c>
      <c r="EX121" s="67"/>
      <c r="EY121" s="118">
        <f t="shared" si="217"/>
        <v>2807.2406249999999</v>
      </c>
      <c r="EZ121" s="119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19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19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19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19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19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19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19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19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19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19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19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19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19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19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19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19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19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19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19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19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19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19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19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19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19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19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19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19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19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19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19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19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19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19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19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19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19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19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19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4">
        <f t="shared" ca="1" si="218"/>
        <v>0</v>
      </c>
    </row>
    <row r="122" spans="112:196">
      <c r="DH122" s="118">
        <f t="shared" si="175"/>
        <v>2947.6026562500001</v>
      </c>
      <c r="DI122" s="119">
        <f t="shared" si="176"/>
        <v>0</v>
      </c>
      <c r="DJ122" s="119">
        <f t="shared" si="177"/>
        <v>0</v>
      </c>
      <c r="DK122" s="119">
        <f t="shared" si="178"/>
        <v>0</v>
      </c>
      <c r="DL122" s="119">
        <f t="shared" si="179"/>
        <v>0</v>
      </c>
      <c r="DM122" s="119">
        <f t="shared" si="180"/>
        <v>0</v>
      </c>
      <c r="DN122" s="119">
        <f t="shared" si="181"/>
        <v>0</v>
      </c>
      <c r="DO122" s="119">
        <f t="shared" si="182"/>
        <v>0</v>
      </c>
      <c r="DP122" s="119">
        <f t="shared" si="183"/>
        <v>0</v>
      </c>
      <c r="DQ122" s="119">
        <f t="shared" si="184"/>
        <v>0</v>
      </c>
      <c r="DR122" s="119">
        <f t="shared" si="185"/>
        <v>0</v>
      </c>
      <c r="DS122" s="119">
        <f t="shared" si="186"/>
        <v>0</v>
      </c>
      <c r="DT122" s="119">
        <f t="shared" si="187"/>
        <v>0</v>
      </c>
      <c r="DU122" s="119">
        <f t="shared" si="188"/>
        <v>0</v>
      </c>
      <c r="DV122" s="119">
        <f t="shared" si="189"/>
        <v>0</v>
      </c>
      <c r="DW122" s="119">
        <f t="shared" si="190"/>
        <v>0</v>
      </c>
      <c r="DX122" s="119">
        <f t="shared" si="191"/>
        <v>0</v>
      </c>
      <c r="DY122" s="119">
        <f t="shared" si="192"/>
        <v>0</v>
      </c>
      <c r="DZ122" s="119">
        <f t="shared" si="193"/>
        <v>0</v>
      </c>
      <c r="EA122" s="119">
        <f t="shared" si="194"/>
        <v>0</v>
      </c>
      <c r="EB122" s="119">
        <f t="shared" si="195"/>
        <v>0</v>
      </c>
      <c r="EC122" s="119">
        <f t="shared" si="196"/>
        <v>0</v>
      </c>
      <c r="ED122" s="119">
        <f t="shared" si="197"/>
        <v>0</v>
      </c>
      <c r="EE122" s="119">
        <f t="shared" si="198"/>
        <v>0</v>
      </c>
      <c r="EF122" s="119">
        <f t="shared" si="199"/>
        <v>0</v>
      </c>
      <c r="EG122" s="119">
        <f t="shared" si="200"/>
        <v>0</v>
      </c>
      <c r="EH122" s="119">
        <f t="shared" si="201"/>
        <v>0</v>
      </c>
      <c r="EI122" s="119">
        <f t="shared" si="202"/>
        <v>0</v>
      </c>
      <c r="EJ122" s="119">
        <f t="shared" si="203"/>
        <v>0</v>
      </c>
      <c r="EK122" s="119">
        <f t="shared" si="204"/>
        <v>0</v>
      </c>
      <c r="EL122" s="119">
        <f t="shared" si="205"/>
        <v>0</v>
      </c>
      <c r="EM122" s="119">
        <f t="shared" si="206"/>
        <v>0</v>
      </c>
      <c r="EN122" s="119">
        <f t="shared" si="207"/>
        <v>0</v>
      </c>
      <c r="EO122" s="119">
        <f t="shared" si="208"/>
        <v>0</v>
      </c>
      <c r="EP122" s="119">
        <f t="shared" si="209"/>
        <v>0</v>
      </c>
      <c r="EQ122" s="119">
        <f t="shared" si="210"/>
        <v>0</v>
      </c>
      <c r="ER122" s="119">
        <f t="shared" si="211"/>
        <v>0</v>
      </c>
      <c r="ES122" s="119">
        <f t="shared" si="212"/>
        <v>0</v>
      </c>
      <c r="ET122" s="119">
        <f t="shared" si="213"/>
        <v>0</v>
      </c>
      <c r="EU122" s="119">
        <f t="shared" si="214"/>
        <v>0</v>
      </c>
      <c r="EV122" s="119">
        <f t="shared" si="215"/>
        <v>0</v>
      </c>
      <c r="EW122" s="204">
        <f t="shared" si="216"/>
        <v>0</v>
      </c>
      <c r="EX122" s="67"/>
      <c r="EY122" s="118">
        <f t="shared" si="217"/>
        <v>2947.6026562500001</v>
      </c>
      <c r="EZ122" s="119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19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19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19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19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19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19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19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19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19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19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19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19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19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19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19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19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19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19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19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19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19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19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19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19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19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19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19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19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19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19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19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19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19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19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19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19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19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19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19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4">
        <f t="shared" ca="1" si="218"/>
        <v>0</v>
      </c>
    </row>
    <row r="123" spans="112:196">
      <c r="DH123" s="118">
        <f t="shared" si="175"/>
        <v>3094.9827890625002</v>
      </c>
      <c r="DI123" s="119">
        <f t="shared" si="176"/>
        <v>0</v>
      </c>
      <c r="DJ123" s="119">
        <f t="shared" si="177"/>
        <v>0</v>
      </c>
      <c r="DK123" s="119">
        <f t="shared" si="178"/>
        <v>0</v>
      </c>
      <c r="DL123" s="119">
        <f t="shared" si="179"/>
        <v>0</v>
      </c>
      <c r="DM123" s="119">
        <f t="shared" si="180"/>
        <v>0</v>
      </c>
      <c r="DN123" s="119">
        <f t="shared" si="181"/>
        <v>0</v>
      </c>
      <c r="DO123" s="119">
        <f t="shared" si="182"/>
        <v>0</v>
      </c>
      <c r="DP123" s="119">
        <f t="shared" si="183"/>
        <v>0</v>
      </c>
      <c r="DQ123" s="119">
        <f t="shared" si="184"/>
        <v>0</v>
      </c>
      <c r="DR123" s="119">
        <f t="shared" si="185"/>
        <v>0</v>
      </c>
      <c r="DS123" s="119">
        <f t="shared" si="186"/>
        <v>0</v>
      </c>
      <c r="DT123" s="119">
        <f t="shared" si="187"/>
        <v>0</v>
      </c>
      <c r="DU123" s="119">
        <f t="shared" si="188"/>
        <v>0</v>
      </c>
      <c r="DV123" s="119">
        <f t="shared" si="189"/>
        <v>0</v>
      </c>
      <c r="DW123" s="119">
        <f t="shared" si="190"/>
        <v>0</v>
      </c>
      <c r="DX123" s="119">
        <f t="shared" si="191"/>
        <v>0</v>
      </c>
      <c r="DY123" s="119">
        <f t="shared" si="192"/>
        <v>0</v>
      </c>
      <c r="DZ123" s="119">
        <f t="shared" si="193"/>
        <v>0</v>
      </c>
      <c r="EA123" s="119">
        <f t="shared" si="194"/>
        <v>0</v>
      </c>
      <c r="EB123" s="119">
        <f t="shared" si="195"/>
        <v>0</v>
      </c>
      <c r="EC123" s="119">
        <f t="shared" si="196"/>
        <v>0</v>
      </c>
      <c r="ED123" s="119">
        <f t="shared" si="197"/>
        <v>0</v>
      </c>
      <c r="EE123" s="119">
        <f t="shared" si="198"/>
        <v>0</v>
      </c>
      <c r="EF123" s="119">
        <f t="shared" si="199"/>
        <v>0</v>
      </c>
      <c r="EG123" s="119">
        <f t="shared" si="200"/>
        <v>0</v>
      </c>
      <c r="EH123" s="119">
        <f t="shared" si="201"/>
        <v>0</v>
      </c>
      <c r="EI123" s="119">
        <f t="shared" si="202"/>
        <v>0</v>
      </c>
      <c r="EJ123" s="119">
        <f t="shared" si="203"/>
        <v>0</v>
      </c>
      <c r="EK123" s="119">
        <f t="shared" si="204"/>
        <v>0</v>
      </c>
      <c r="EL123" s="119">
        <f t="shared" si="205"/>
        <v>0</v>
      </c>
      <c r="EM123" s="119">
        <f t="shared" si="206"/>
        <v>0</v>
      </c>
      <c r="EN123" s="119">
        <f t="shared" si="207"/>
        <v>0</v>
      </c>
      <c r="EO123" s="119">
        <f t="shared" si="208"/>
        <v>0</v>
      </c>
      <c r="EP123" s="119">
        <f t="shared" si="209"/>
        <v>0</v>
      </c>
      <c r="EQ123" s="119">
        <f t="shared" si="210"/>
        <v>0</v>
      </c>
      <c r="ER123" s="119">
        <f t="shared" si="211"/>
        <v>0</v>
      </c>
      <c r="ES123" s="119">
        <f t="shared" si="212"/>
        <v>0</v>
      </c>
      <c r="ET123" s="119">
        <f t="shared" si="213"/>
        <v>0</v>
      </c>
      <c r="EU123" s="119">
        <f t="shared" si="214"/>
        <v>0</v>
      </c>
      <c r="EV123" s="119">
        <f t="shared" si="215"/>
        <v>0</v>
      </c>
      <c r="EW123" s="204">
        <f t="shared" si="216"/>
        <v>0</v>
      </c>
      <c r="EX123" s="67"/>
      <c r="EY123" s="118">
        <f t="shared" si="217"/>
        <v>3094.9827890625002</v>
      </c>
      <c r="EZ123" s="119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19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19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19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19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19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19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19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19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19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19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19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19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19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19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19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19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19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19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19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19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19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19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19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19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19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19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19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19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19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19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19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19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19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19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19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19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19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19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19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4">
        <f t="shared" ca="1" si="218"/>
        <v>0</v>
      </c>
    </row>
    <row r="124" spans="112:196">
      <c r="DH124" s="118">
        <f t="shared" si="175"/>
        <v>3249.7319285156254</v>
      </c>
      <c r="DI124" s="119">
        <f t="shared" si="176"/>
        <v>0</v>
      </c>
      <c r="DJ124" s="119">
        <f t="shared" si="177"/>
        <v>0</v>
      </c>
      <c r="DK124" s="119">
        <f t="shared" si="178"/>
        <v>0</v>
      </c>
      <c r="DL124" s="119">
        <f t="shared" si="179"/>
        <v>0</v>
      </c>
      <c r="DM124" s="119">
        <f t="shared" si="180"/>
        <v>0</v>
      </c>
      <c r="DN124" s="119">
        <f t="shared" si="181"/>
        <v>0</v>
      </c>
      <c r="DO124" s="119">
        <f t="shared" si="182"/>
        <v>0</v>
      </c>
      <c r="DP124" s="119">
        <f t="shared" si="183"/>
        <v>0</v>
      </c>
      <c r="DQ124" s="119">
        <f t="shared" si="184"/>
        <v>0</v>
      </c>
      <c r="DR124" s="119">
        <f t="shared" si="185"/>
        <v>0</v>
      </c>
      <c r="DS124" s="119">
        <f t="shared" si="186"/>
        <v>0</v>
      </c>
      <c r="DT124" s="119">
        <f t="shared" si="187"/>
        <v>0</v>
      </c>
      <c r="DU124" s="119">
        <f t="shared" si="188"/>
        <v>0</v>
      </c>
      <c r="DV124" s="119">
        <f t="shared" si="189"/>
        <v>0</v>
      </c>
      <c r="DW124" s="119">
        <f t="shared" si="190"/>
        <v>0</v>
      </c>
      <c r="DX124" s="119">
        <f t="shared" si="191"/>
        <v>0</v>
      </c>
      <c r="DY124" s="119">
        <f t="shared" si="192"/>
        <v>0</v>
      </c>
      <c r="DZ124" s="119">
        <f t="shared" si="193"/>
        <v>0</v>
      </c>
      <c r="EA124" s="119">
        <f t="shared" si="194"/>
        <v>0</v>
      </c>
      <c r="EB124" s="119">
        <f t="shared" si="195"/>
        <v>0</v>
      </c>
      <c r="EC124" s="119">
        <f t="shared" si="196"/>
        <v>0</v>
      </c>
      <c r="ED124" s="119">
        <f t="shared" si="197"/>
        <v>0</v>
      </c>
      <c r="EE124" s="119">
        <f t="shared" si="198"/>
        <v>0</v>
      </c>
      <c r="EF124" s="119">
        <f t="shared" si="199"/>
        <v>0</v>
      </c>
      <c r="EG124" s="119">
        <f t="shared" si="200"/>
        <v>0</v>
      </c>
      <c r="EH124" s="119">
        <f t="shared" si="201"/>
        <v>0</v>
      </c>
      <c r="EI124" s="119">
        <f t="shared" si="202"/>
        <v>0</v>
      </c>
      <c r="EJ124" s="119">
        <f t="shared" si="203"/>
        <v>0</v>
      </c>
      <c r="EK124" s="119">
        <f t="shared" si="204"/>
        <v>0</v>
      </c>
      <c r="EL124" s="119">
        <f t="shared" si="205"/>
        <v>0</v>
      </c>
      <c r="EM124" s="119">
        <f t="shared" si="206"/>
        <v>0</v>
      </c>
      <c r="EN124" s="119">
        <f t="shared" si="207"/>
        <v>0</v>
      </c>
      <c r="EO124" s="119">
        <f t="shared" si="208"/>
        <v>0</v>
      </c>
      <c r="EP124" s="119">
        <f t="shared" si="209"/>
        <v>0</v>
      </c>
      <c r="EQ124" s="119">
        <f t="shared" si="210"/>
        <v>0</v>
      </c>
      <c r="ER124" s="119">
        <f t="shared" si="211"/>
        <v>0</v>
      </c>
      <c r="ES124" s="119">
        <f t="shared" si="212"/>
        <v>0</v>
      </c>
      <c r="ET124" s="119">
        <f t="shared" si="213"/>
        <v>0</v>
      </c>
      <c r="EU124" s="119">
        <f t="shared" si="214"/>
        <v>0</v>
      </c>
      <c r="EV124" s="119">
        <f t="shared" si="215"/>
        <v>0</v>
      </c>
      <c r="EW124" s="204">
        <f t="shared" si="216"/>
        <v>0</v>
      </c>
      <c r="EX124" s="67"/>
      <c r="EY124" s="118">
        <f t="shared" si="217"/>
        <v>3249.7319285156254</v>
      </c>
      <c r="EZ124" s="119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19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19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19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19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19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19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19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19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19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19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19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19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19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19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19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19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19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19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19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19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19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19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19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19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19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19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19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19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19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19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19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19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19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19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19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19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19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19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19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4">
        <f t="shared" ca="1" si="218"/>
        <v>0</v>
      </c>
    </row>
    <row r="125" spans="112:196">
      <c r="DH125" s="118">
        <f t="shared" si="175"/>
        <v>3412.2185249414069</v>
      </c>
      <c r="DI125" s="119">
        <f t="shared" si="176"/>
        <v>0</v>
      </c>
      <c r="DJ125" s="119">
        <f t="shared" si="177"/>
        <v>0</v>
      </c>
      <c r="DK125" s="119">
        <f t="shared" si="178"/>
        <v>0</v>
      </c>
      <c r="DL125" s="119">
        <f t="shared" si="179"/>
        <v>0</v>
      </c>
      <c r="DM125" s="119">
        <f t="shared" si="180"/>
        <v>0</v>
      </c>
      <c r="DN125" s="119">
        <f t="shared" si="181"/>
        <v>0</v>
      </c>
      <c r="DO125" s="119">
        <f t="shared" si="182"/>
        <v>0</v>
      </c>
      <c r="DP125" s="119">
        <f t="shared" si="183"/>
        <v>0</v>
      </c>
      <c r="DQ125" s="119">
        <f t="shared" si="184"/>
        <v>0</v>
      </c>
      <c r="DR125" s="119">
        <f t="shared" si="185"/>
        <v>0</v>
      </c>
      <c r="DS125" s="119">
        <f t="shared" si="186"/>
        <v>0</v>
      </c>
      <c r="DT125" s="119">
        <f t="shared" si="187"/>
        <v>0</v>
      </c>
      <c r="DU125" s="119">
        <f t="shared" si="188"/>
        <v>0</v>
      </c>
      <c r="DV125" s="119">
        <f t="shared" si="189"/>
        <v>0</v>
      </c>
      <c r="DW125" s="119">
        <f t="shared" si="190"/>
        <v>0</v>
      </c>
      <c r="DX125" s="119">
        <f t="shared" si="191"/>
        <v>0</v>
      </c>
      <c r="DY125" s="119">
        <f t="shared" si="192"/>
        <v>0</v>
      </c>
      <c r="DZ125" s="119">
        <f t="shared" si="193"/>
        <v>0</v>
      </c>
      <c r="EA125" s="119">
        <f t="shared" si="194"/>
        <v>0</v>
      </c>
      <c r="EB125" s="119">
        <f t="shared" si="195"/>
        <v>0</v>
      </c>
      <c r="EC125" s="119">
        <f t="shared" si="196"/>
        <v>0</v>
      </c>
      <c r="ED125" s="119">
        <f t="shared" si="197"/>
        <v>0</v>
      </c>
      <c r="EE125" s="119">
        <f t="shared" si="198"/>
        <v>0</v>
      </c>
      <c r="EF125" s="119">
        <f t="shared" si="199"/>
        <v>0</v>
      </c>
      <c r="EG125" s="119">
        <f t="shared" si="200"/>
        <v>0</v>
      </c>
      <c r="EH125" s="119">
        <f t="shared" si="201"/>
        <v>0</v>
      </c>
      <c r="EI125" s="119">
        <f t="shared" si="202"/>
        <v>0</v>
      </c>
      <c r="EJ125" s="119">
        <f t="shared" si="203"/>
        <v>0</v>
      </c>
      <c r="EK125" s="119">
        <f t="shared" si="204"/>
        <v>0</v>
      </c>
      <c r="EL125" s="119">
        <f t="shared" si="205"/>
        <v>0</v>
      </c>
      <c r="EM125" s="119">
        <f t="shared" si="206"/>
        <v>0</v>
      </c>
      <c r="EN125" s="119">
        <f t="shared" si="207"/>
        <v>0</v>
      </c>
      <c r="EO125" s="119">
        <f t="shared" si="208"/>
        <v>0</v>
      </c>
      <c r="EP125" s="119">
        <f t="shared" si="209"/>
        <v>0</v>
      </c>
      <c r="EQ125" s="119">
        <f t="shared" si="210"/>
        <v>0</v>
      </c>
      <c r="ER125" s="119">
        <f t="shared" si="211"/>
        <v>0</v>
      </c>
      <c r="ES125" s="119">
        <f t="shared" si="212"/>
        <v>0</v>
      </c>
      <c r="ET125" s="119">
        <f t="shared" si="213"/>
        <v>0</v>
      </c>
      <c r="EU125" s="119">
        <f t="shared" si="214"/>
        <v>0</v>
      </c>
      <c r="EV125" s="119">
        <f t="shared" si="215"/>
        <v>0</v>
      </c>
      <c r="EW125" s="204">
        <f t="shared" si="216"/>
        <v>0</v>
      </c>
      <c r="EX125" s="67"/>
      <c r="EY125" s="118">
        <f t="shared" si="217"/>
        <v>3412.2185249414069</v>
      </c>
      <c r="EZ125" s="119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19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19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19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19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19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19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19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19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19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19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19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19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19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19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19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19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19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19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19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19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19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19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19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19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19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19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19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19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19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19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19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19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19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19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19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19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19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19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19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4">
        <f t="shared" ca="1" si="218"/>
        <v>0</v>
      </c>
    </row>
    <row r="126" spans="112:196">
      <c r="DH126" s="118">
        <f t="shared" si="175"/>
        <v>3582.8294511884774</v>
      </c>
      <c r="DI126" s="119">
        <f t="shared" si="176"/>
        <v>0</v>
      </c>
      <c r="DJ126" s="119">
        <f t="shared" si="177"/>
        <v>0</v>
      </c>
      <c r="DK126" s="119">
        <f t="shared" si="178"/>
        <v>0</v>
      </c>
      <c r="DL126" s="119">
        <f t="shared" si="179"/>
        <v>0</v>
      </c>
      <c r="DM126" s="119">
        <f t="shared" si="180"/>
        <v>0</v>
      </c>
      <c r="DN126" s="119">
        <f t="shared" si="181"/>
        <v>0</v>
      </c>
      <c r="DO126" s="119">
        <f t="shared" si="182"/>
        <v>0</v>
      </c>
      <c r="DP126" s="119">
        <f t="shared" si="183"/>
        <v>0</v>
      </c>
      <c r="DQ126" s="119">
        <f t="shared" si="184"/>
        <v>0</v>
      </c>
      <c r="DR126" s="119">
        <f t="shared" si="185"/>
        <v>0</v>
      </c>
      <c r="DS126" s="119">
        <f t="shared" si="186"/>
        <v>0</v>
      </c>
      <c r="DT126" s="119">
        <f t="shared" si="187"/>
        <v>0</v>
      </c>
      <c r="DU126" s="119">
        <f t="shared" si="188"/>
        <v>0</v>
      </c>
      <c r="DV126" s="119">
        <f t="shared" si="189"/>
        <v>0</v>
      </c>
      <c r="DW126" s="119">
        <f t="shared" si="190"/>
        <v>0</v>
      </c>
      <c r="DX126" s="119">
        <f t="shared" si="191"/>
        <v>0</v>
      </c>
      <c r="DY126" s="119">
        <f t="shared" si="192"/>
        <v>0</v>
      </c>
      <c r="DZ126" s="119">
        <f t="shared" si="193"/>
        <v>0</v>
      </c>
      <c r="EA126" s="119">
        <f t="shared" si="194"/>
        <v>0</v>
      </c>
      <c r="EB126" s="119">
        <f t="shared" si="195"/>
        <v>0</v>
      </c>
      <c r="EC126" s="119">
        <f t="shared" si="196"/>
        <v>0</v>
      </c>
      <c r="ED126" s="119">
        <f t="shared" si="197"/>
        <v>0</v>
      </c>
      <c r="EE126" s="119">
        <f t="shared" si="198"/>
        <v>0</v>
      </c>
      <c r="EF126" s="119">
        <f t="shared" si="199"/>
        <v>0</v>
      </c>
      <c r="EG126" s="119">
        <f t="shared" si="200"/>
        <v>0</v>
      </c>
      <c r="EH126" s="119">
        <f t="shared" si="201"/>
        <v>0</v>
      </c>
      <c r="EI126" s="119">
        <f t="shared" si="202"/>
        <v>0</v>
      </c>
      <c r="EJ126" s="119">
        <f t="shared" si="203"/>
        <v>0</v>
      </c>
      <c r="EK126" s="119">
        <f t="shared" si="204"/>
        <v>0</v>
      </c>
      <c r="EL126" s="119">
        <f t="shared" si="205"/>
        <v>0</v>
      </c>
      <c r="EM126" s="119">
        <f t="shared" si="206"/>
        <v>0</v>
      </c>
      <c r="EN126" s="119">
        <f t="shared" si="207"/>
        <v>0</v>
      </c>
      <c r="EO126" s="119">
        <f t="shared" si="208"/>
        <v>0</v>
      </c>
      <c r="EP126" s="119">
        <f t="shared" si="209"/>
        <v>0</v>
      </c>
      <c r="EQ126" s="119">
        <f t="shared" si="210"/>
        <v>0</v>
      </c>
      <c r="ER126" s="119">
        <f t="shared" si="211"/>
        <v>0</v>
      </c>
      <c r="ES126" s="119">
        <f t="shared" si="212"/>
        <v>0</v>
      </c>
      <c r="ET126" s="119">
        <f t="shared" si="213"/>
        <v>0</v>
      </c>
      <c r="EU126" s="119">
        <f t="shared" si="214"/>
        <v>0</v>
      </c>
      <c r="EV126" s="119">
        <f t="shared" si="215"/>
        <v>0</v>
      </c>
      <c r="EW126" s="204">
        <f t="shared" si="216"/>
        <v>0</v>
      </c>
      <c r="EX126" s="67"/>
      <c r="EY126" s="118">
        <f t="shared" si="217"/>
        <v>3582.8294511884774</v>
      </c>
      <c r="EZ126" s="119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19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19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19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19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19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19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19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19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19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19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19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19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19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19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19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19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19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19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19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19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19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19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19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19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19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19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19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19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19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19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19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19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19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19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19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19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19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19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19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4">
        <f t="shared" ca="1" si="218"/>
        <v>0</v>
      </c>
    </row>
    <row r="127" spans="112:196">
      <c r="DH127" s="118">
        <f t="shared" si="175"/>
        <v>3761.9709237479015</v>
      </c>
      <c r="DI127" s="119">
        <f t="shared" si="176"/>
        <v>0</v>
      </c>
      <c r="DJ127" s="119">
        <f t="shared" si="177"/>
        <v>0</v>
      </c>
      <c r="DK127" s="119">
        <f t="shared" si="178"/>
        <v>0</v>
      </c>
      <c r="DL127" s="119">
        <f t="shared" si="179"/>
        <v>0</v>
      </c>
      <c r="DM127" s="119">
        <f t="shared" si="180"/>
        <v>0</v>
      </c>
      <c r="DN127" s="119">
        <f t="shared" si="181"/>
        <v>0</v>
      </c>
      <c r="DO127" s="119">
        <f t="shared" si="182"/>
        <v>0</v>
      </c>
      <c r="DP127" s="119">
        <f t="shared" si="183"/>
        <v>0</v>
      </c>
      <c r="DQ127" s="119">
        <f t="shared" si="184"/>
        <v>0</v>
      </c>
      <c r="DR127" s="119">
        <f t="shared" si="185"/>
        <v>0</v>
      </c>
      <c r="DS127" s="119">
        <f t="shared" si="186"/>
        <v>0</v>
      </c>
      <c r="DT127" s="119">
        <f t="shared" si="187"/>
        <v>0</v>
      </c>
      <c r="DU127" s="119">
        <f t="shared" si="188"/>
        <v>0</v>
      </c>
      <c r="DV127" s="119">
        <f t="shared" si="189"/>
        <v>0</v>
      </c>
      <c r="DW127" s="119">
        <f t="shared" si="190"/>
        <v>0</v>
      </c>
      <c r="DX127" s="119">
        <f t="shared" si="191"/>
        <v>0</v>
      </c>
      <c r="DY127" s="119">
        <f t="shared" si="192"/>
        <v>0</v>
      </c>
      <c r="DZ127" s="119">
        <f t="shared" si="193"/>
        <v>0</v>
      </c>
      <c r="EA127" s="119">
        <f t="shared" si="194"/>
        <v>0</v>
      </c>
      <c r="EB127" s="119">
        <f t="shared" si="195"/>
        <v>0</v>
      </c>
      <c r="EC127" s="119">
        <f t="shared" si="196"/>
        <v>0</v>
      </c>
      <c r="ED127" s="119">
        <f t="shared" si="197"/>
        <v>0</v>
      </c>
      <c r="EE127" s="119">
        <f t="shared" si="198"/>
        <v>0</v>
      </c>
      <c r="EF127" s="119">
        <f t="shared" si="199"/>
        <v>0</v>
      </c>
      <c r="EG127" s="119">
        <f t="shared" si="200"/>
        <v>0</v>
      </c>
      <c r="EH127" s="119">
        <f t="shared" si="201"/>
        <v>0</v>
      </c>
      <c r="EI127" s="119">
        <f t="shared" si="202"/>
        <v>0</v>
      </c>
      <c r="EJ127" s="119">
        <f t="shared" si="203"/>
        <v>0</v>
      </c>
      <c r="EK127" s="119">
        <f t="shared" si="204"/>
        <v>0</v>
      </c>
      <c r="EL127" s="119">
        <f t="shared" si="205"/>
        <v>0</v>
      </c>
      <c r="EM127" s="119">
        <f t="shared" si="206"/>
        <v>0</v>
      </c>
      <c r="EN127" s="119">
        <f t="shared" si="207"/>
        <v>0</v>
      </c>
      <c r="EO127" s="119">
        <f t="shared" si="208"/>
        <v>0</v>
      </c>
      <c r="EP127" s="119">
        <f t="shared" si="209"/>
        <v>0</v>
      </c>
      <c r="EQ127" s="119">
        <f t="shared" si="210"/>
        <v>0</v>
      </c>
      <c r="ER127" s="119">
        <f t="shared" si="211"/>
        <v>0</v>
      </c>
      <c r="ES127" s="119">
        <f t="shared" si="212"/>
        <v>0</v>
      </c>
      <c r="ET127" s="119">
        <f t="shared" si="213"/>
        <v>0</v>
      </c>
      <c r="EU127" s="119">
        <f t="shared" si="214"/>
        <v>0</v>
      </c>
      <c r="EV127" s="119">
        <f t="shared" si="215"/>
        <v>0</v>
      </c>
      <c r="EW127" s="204">
        <f t="shared" si="216"/>
        <v>0</v>
      </c>
      <c r="EX127" s="67"/>
      <c r="EY127" s="118">
        <f t="shared" si="217"/>
        <v>3761.9709237479015</v>
      </c>
      <c r="EZ127" s="119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19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19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19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19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19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19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19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19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19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19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19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19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19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19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19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19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19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19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19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19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19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19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19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19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19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19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19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19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19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19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19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19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19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19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19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19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19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19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19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4">
        <f t="shared" ca="1" si="218"/>
        <v>0</v>
      </c>
    </row>
    <row r="128" spans="112:196">
      <c r="DH128" s="118">
        <f t="shared" si="175"/>
        <v>3950.0694699352966</v>
      </c>
      <c r="DI128" s="119">
        <f t="shared" si="176"/>
        <v>0</v>
      </c>
      <c r="DJ128" s="119">
        <f t="shared" si="177"/>
        <v>0</v>
      </c>
      <c r="DK128" s="119">
        <f t="shared" si="178"/>
        <v>0</v>
      </c>
      <c r="DL128" s="119">
        <f t="shared" si="179"/>
        <v>0</v>
      </c>
      <c r="DM128" s="119">
        <f t="shared" si="180"/>
        <v>0</v>
      </c>
      <c r="DN128" s="119">
        <f t="shared" si="181"/>
        <v>0</v>
      </c>
      <c r="DO128" s="119">
        <f t="shared" si="182"/>
        <v>0</v>
      </c>
      <c r="DP128" s="119">
        <f t="shared" si="183"/>
        <v>0</v>
      </c>
      <c r="DQ128" s="119">
        <f t="shared" si="184"/>
        <v>0</v>
      </c>
      <c r="DR128" s="119">
        <f t="shared" si="185"/>
        <v>0</v>
      </c>
      <c r="DS128" s="119">
        <f t="shared" si="186"/>
        <v>0</v>
      </c>
      <c r="DT128" s="119">
        <f t="shared" si="187"/>
        <v>0</v>
      </c>
      <c r="DU128" s="119">
        <f t="shared" si="188"/>
        <v>0</v>
      </c>
      <c r="DV128" s="119">
        <f t="shared" si="189"/>
        <v>0</v>
      </c>
      <c r="DW128" s="119">
        <f t="shared" si="190"/>
        <v>0</v>
      </c>
      <c r="DX128" s="119">
        <f t="shared" si="191"/>
        <v>0</v>
      </c>
      <c r="DY128" s="119">
        <f t="shared" si="192"/>
        <v>0</v>
      </c>
      <c r="DZ128" s="119">
        <f t="shared" si="193"/>
        <v>0</v>
      </c>
      <c r="EA128" s="119">
        <f t="shared" si="194"/>
        <v>0</v>
      </c>
      <c r="EB128" s="119">
        <f t="shared" si="195"/>
        <v>0</v>
      </c>
      <c r="EC128" s="119">
        <f t="shared" si="196"/>
        <v>0</v>
      </c>
      <c r="ED128" s="119">
        <f t="shared" si="197"/>
        <v>0</v>
      </c>
      <c r="EE128" s="119">
        <f t="shared" si="198"/>
        <v>0</v>
      </c>
      <c r="EF128" s="119">
        <f t="shared" si="199"/>
        <v>0</v>
      </c>
      <c r="EG128" s="119">
        <f t="shared" si="200"/>
        <v>0</v>
      </c>
      <c r="EH128" s="119">
        <f t="shared" si="201"/>
        <v>0</v>
      </c>
      <c r="EI128" s="119">
        <f t="shared" si="202"/>
        <v>0</v>
      </c>
      <c r="EJ128" s="119">
        <f t="shared" si="203"/>
        <v>0</v>
      </c>
      <c r="EK128" s="119">
        <f t="shared" si="204"/>
        <v>0</v>
      </c>
      <c r="EL128" s="119">
        <f t="shared" si="205"/>
        <v>0</v>
      </c>
      <c r="EM128" s="119">
        <f t="shared" si="206"/>
        <v>0</v>
      </c>
      <c r="EN128" s="119">
        <f t="shared" si="207"/>
        <v>0</v>
      </c>
      <c r="EO128" s="119">
        <f t="shared" si="208"/>
        <v>0</v>
      </c>
      <c r="EP128" s="119">
        <f t="shared" si="209"/>
        <v>0</v>
      </c>
      <c r="EQ128" s="119">
        <f t="shared" si="210"/>
        <v>0</v>
      </c>
      <c r="ER128" s="119">
        <f t="shared" si="211"/>
        <v>0</v>
      </c>
      <c r="ES128" s="119">
        <f t="shared" si="212"/>
        <v>0</v>
      </c>
      <c r="ET128" s="119">
        <f t="shared" si="213"/>
        <v>0</v>
      </c>
      <c r="EU128" s="119">
        <f t="shared" si="214"/>
        <v>0</v>
      </c>
      <c r="EV128" s="119">
        <f t="shared" si="215"/>
        <v>0</v>
      </c>
      <c r="EW128" s="204">
        <f t="shared" si="216"/>
        <v>0</v>
      </c>
      <c r="EX128" s="67"/>
      <c r="EY128" s="118">
        <f t="shared" si="217"/>
        <v>3950.0694699352966</v>
      </c>
      <c r="EZ128" s="119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19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19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19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19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19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19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19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19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19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19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19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19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19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19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19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19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19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19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19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19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19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19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19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19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19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19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19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19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19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19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19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19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19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19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19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19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19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19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19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4">
        <f t="shared" ca="1" si="218"/>
        <v>0</v>
      </c>
    </row>
    <row r="129" spans="112:196">
      <c r="DH129" s="118">
        <f t="shared" si="175"/>
        <v>4147.5729434320619</v>
      </c>
      <c r="DI129" s="119">
        <f t="shared" si="176"/>
        <v>0</v>
      </c>
      <c r="DJ129" s="119">
        <f t="shared" si="177"/>
        <v>0</v>
      </c>
      <c r="DK129" s="119">
        <f t="shared" si="178"/>
        <v>0</v>
      </c>
      <c r="DL129" s="119">
        <f t="shared" si="179"/>
        <v>0</v>
      </c>
      <c r="DM129" s="119">
        <f t="shared" si="180"/>
        <v>0</v>
      </c>
      <c r="DN129" s="119">
        <f t="shared" si="181"/>
        <v>0</v>
      </c>
      <c r="DO129" s="119">
        <f t="shared" si="182"/>
        <v>0</v>
      </c>
      <c r="DP129" s="119">
        <f t="shared" si="183"/>
        <v>0</v>
      </c>
      <c r="DQ129" s="119">
        <f t="shared" si="184"/>
        <v>0</v>
      </c>
      <c r="DR129" s="119">
        <f t="shared" si="185"/>
        <v>0</v>
      </c>
      <c r="DS129" s="119">
        <f t="shared" si="186"/>
        <v>0</v>
      </c>
      <c r="DT129" s="119">
        <f t="shared" si="187"/>
        <v>0</v>
      </c>
      <c r="DU129" s="119">
        <f t="shared" si="188"/>
        <v>0</v>
      </c>
      <c r="DV129" s="119">
        <f t="shared" si="189"/>
        <v>0</v>
      </c>
      <c r="DW129" s="119">
        <f t="shared" si="190"/>
        <v>0</v>
      </c>
      <c r="DX129" s="119">
        <f t="shared" si="191"/>
        <v>0</v>
      </c>
      <c r="DY129" s="119">
        <f t="shared" si="192"/>
        <v>0</v>
      </c>
      <c r="DZ129" s="119">
        <f t="shared" si="193"/>
        <v>0</v>
      </c>
      <c r="EA129" s="119">
        <f t="shared" si="194"/>
        <v>0</v>
      </c>
      <c r="EB129" s="119">
        <f t="shared" si="195"/>
        <v>0</v>
      </c>
      <c r="EC129" s="119">
        <f t="shared" si="196"/>
        <v>0</v>
      </c>
      <c r="ED129" s="119">
        <f t="shared" si="197"/>
        <v>0</v>
      </c>
      <c r="EE129" s="119">
        <f t="shared" si="198"/>
        <v>0</v>
      </c>
      <c r="EF129" s="119">
        <f t="shared" si="199"/>
        <v>0</v>
      </c>
      <c r="EG129" s="119">
        <f t="shared" si="200"/>
        <v>0</v>
      </c>
      <c r="EH129" s="119">
        <f t="shared" si="201"/>
        <v>0</v>
      </c>
      <c r="EI129" s="119">
        <f t="shared" si="202"/>
        <v>0</v>
      </c>
      <c r="EJ129" s="119">
        <f t="shared" si="203"/>
        <v>0</v>
      </c>
      <c r="EK129" s="119">
        <f t="shared" si="204"/>
        <v>0</v>
      </c>
      <c r="EL129" s="119">
        <f t="shared" si="205"/>
        <v>0</v>
      </c>
      <c r="EM129" s="119">
        <f t="shared" si="206"/>
        <v>0</v>
      </c>
      <c r="EN129" s="119">
        <f t="shared" si="207"/>
        <v>0</v>
      </c>
      <c r="EO129" s="119">
        <f t="shared" si="208"/>
        <v>0</v>
      </c>
      <c r="EP129" s="119">
        <f t="shared" si="209"/>
        <v>0</v>
      </c>
      <c r="EQ129" s="119">
        <f t="shared" si="210"/>
        <v>0</v>
      </c>
      <c r="ER129" s="119">
        <f t="shared" si="211"/>
        <v>0</v>
      </c>
      <c r="ES129" s="119">
        <f t="shared" si="212"/>
        <v>0</v>
      </c>
      <c r="ET129" s="119">
        <f t="shared" si="213"/>
        <v>0</v>
      </c>
      <c r="EU129" s="119">
        <f t="shared" si="214"/>
        <v>0</v>
      </c>
      <c r="EV129" s="119">
        <f t="shared" si="215"/>
        <v>0</v>
      </c>
      <c r="EW129" s="204">
        <f t="shared" si="216"/>
        <v>0</v>
      </c>
      <c r="EX129" s="67"/>
      <c r="EY129" s="118">
        <f t="shared" si="217"/>
        <v>4147.5729434320619</v>
      </c>
      <c r="EZ129" s="119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19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19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19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19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19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19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19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19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19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19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19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19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19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19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19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19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19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19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19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19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19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19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19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19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19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19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19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19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19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19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19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19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19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19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19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19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19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19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19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4">
        <f t="shared" ca="1" si="218"/>
        <v>0</v>
      </c>
    </row>
    <row r="130" spans="112:196">
      <c r="DH130" s="118">
        <f t="shared" si="175"/>
        <v>4354.951590603665</v>
      </c>
      <c r="DI130" s="119">
        <f t="shared" si="176"/>
        <v>0</v>
      </c>
      <c r="DJ130" s="119">
        <f t="shared" si="177"/>
        <v>0</v>
      </c>
      <c r="DK130" s="119">
        <f t="shared" si="178"/>
        <v>0</v>
      </c>
      <c r="DL130" s="119">
        <f t="shared" si="179"/>
        <v>0</v>
      </c>
      <c r="DM130" s="119">
        <f t="shared" si="180"/>
        <v>0</v>
      </c>
      <c r="DN130" s="119">
        <f t="shared" si="181"/>
        <v>0</v>
      </c>
      <c r="DO130" s="119">
        <f t="shared" si="182"/>
        <v>0</v>
      </c>
      <c r="DP130" s="119">
        <f t="shared" si="183"/>
        <v>0</v>
      </c>
      <c r="DQ130" s="119">
        <f t="shared" si="184"/>
        <v>0</v>
      </c>
      <c r="DR130" s="119">
        <f t="shared" si="185"/>
        <v>0</v>
      </c>
      <c r="DS130" s="119">
        <f t="shared" si="186"/>
        <v>0</v>
      </c>
      <c r="DT130" s="119">
        <f t="shared" si="187"/>
        <v>0</v>
      </c>
      <c r="DU130" s="119">
        <f t="shared" si="188"/>
        <v>0</v>
      </c>
      <c r="DV130" s="119">
        <f t="shared" si="189"/>
        <v>0</v>
      </c>
      <c r="DW130" s="119">
        <f t="shared" si="190"/>
        <v>0</v>
      </c>
      <c r="DX130" s="119">
        <f t="shared" si="191"/>
        <v>0</v>
      </c>
      <c r="DY130" s="119">
        <f t="shared" si="192"/>
        <v>0</v>
      </c>
      <c r="DZ130" s="119">
        <f t="shared" si="193"/>
        <v>0</v>
      </c>
      <c r="EA130" s="119">
        <f t="shared" si="194"/>
        <v>0</v>
      </c>
      <c r="EB130" s="119">
        <f t="shared" si="195"/>
        <v>0</v>
      </c>
      <c r="EC130" s="119">
        <f t="shared" si="196"/>
        <v>0</v>
      </c>
      <c r="ED130" s="119">
        <f t="shared" si="197"/>
        <v>0</v>
      </c>
      <c r="EE130" s="119">
        <f t="shared" si="198"/>
        <v>0</v>
      </c>
      <c r="EF130" s="119">
        <f t="shared" si="199"/>
        <v>0</v>
      </c>
      <c r="EG130" s="119">
        <f t="shared" si="200"/>
        <v>0</v>
      </c>
      <c r="EH130" s="119">
        <f t="shared" si="201"/>
        <v>0</v>
      </c>
      <c r="EI130" s="119">
        <f t="shared" si="202"/>
        <v>0</v>
      </c>
      <c r="EJ130" s="119">
        <f t="shared" si="203"/>
        <v>0</v>
      </c>
      <c r="EK130" s="119">
        <f t="shared" si="204"/>
        <v>0</v>
      </c>
      <c r="EL130" s="119">
        <f t="shared" si="205"/>
        <v>0</v>
      </c>
      <c r="EM130" s="119">
        <f t="shared" si="206"/>
        <v>0</v>
      </c>
      <c r="EN130" s="119">
        <f t="shared" si="207"/>
        <v>0</v>
      </c>
      <c r="EO130" s="119">
        <f t="shared" si="208"/>
        <v>0</v>
      </c>
      <c r="EP130" s="119">
        <f t="shared" si="209"/>
        <v>0</v>
      </c>
      <c r="EQ130" s="119">
        <f t="shared" si="210"/>
        <v>0</v>
      </c>
      <c r="ER130" s="119">
        <f t="shared" si="211"/>
        <v>0</v>
      </c>
      <c r="ES130" s="119">
        <f t="shared" si="212"/>
        <v>0</v>
      </c>
      <c r="ET130" s="119">
        <f t="shared" si="213"/>
        <v>0</v>
      </c>
      <c r="EU130" s="119">
        <f t="shared" si="214"/>
        <v>0</v>
      </c>
      <c r="EV130" s="119">
        <f t="shared" si="215"/>
        <v>0</v>
      </c>
      <c r="EW130" s="204">
        <f t="shared" si="216"/>
        <v>0</v>
      </c>
      <c r="EX130" s="67"/>
      <c r="EY130" s="118">
        <f t="shared" si="217"/>
        <v>4354.951590603665</v>
      </c>
      <c r="EZ130" s="119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19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19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19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19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19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19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19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19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19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19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19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19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19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19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19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19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19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19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19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19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19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19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19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19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19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19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19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19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19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19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19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19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19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19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19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19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19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19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19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4">
        <f t="shared" ca="1" si="218"/>
        <v>0</v>
      </c>
    </row>
    <row r="131" spans="112:196">
      <c r="DH131" s="118">
        <f t="shared" si="175"/>
        <v>4572.6991701338484</v>
      </c>
      <c r="DI131" s="119">
        <f t="shared" si="176"/>
        <v>0</v>
      </c>
      <c r="DJ131" s="119">
        <f t="shared" si="177"/>
        <v>0</v>
      </c>
      <c r="DK131" s="119">
        <f t="shared" si="178"/>
        <v>0</v>
      </c>
      <c r="DL131" s="119">
        <f t="shared" si="179"/>
        <v>0</v>
      </c>
      <c r="DM131" s="119">
        <f t="shared" si="180"/>
        <v>0</v>
      </c>
      <c r="DN131" s="119">
        <f t="shared" si="181"/>
        <v>0</v>
      </c>
      <c r="DO131" s="119">
        <f t="shared" si="182"/>
        <v>0</v>
      </c>
      <c r="DP131" s="119">
        <f t="shared" si="183"/>
        <v>0</v>
      </c>
      <c r="DQ131" s="119">
        <f t="shared" si="184"/>
        <v>0</v>
      </c>
      <c r="DR131" s="119">
        <f t="shared" si="185"/>
        <v>0</v>
      </c>
      <c r="DS131" s="119">
        <f t="shared" si="186"/>
        <v>0</v>
      </c>
      <c r="DT131" s="119">
        <f t="shared" si="187"/>
        <v>0</v>
      </c>
      <c r="DU131" s="119">
        <f t="shared" si="188"/>
        <v>0</v>
      </c>
      <c r="DV131" s="119">
        <f t="shared" si="189"/>
        <v>0</v>
      </c>
      <c r="DW131" s="119">
        <f t="shared" si="190"/>
        <v>0</v>
      </c>
      <c r="DX131" s="119">
        <f t="shared" si="191"/>
        <v>0</v>
      </c>
      <c r="DY131" s="119">
        <f t="shared" si="192"/>
        <v>0</v>
      </c>
      <c r="DZ131" s="119">
        <f t="shared" si="193"/>
        <v>0</v>
      </c>
      <c r="EA131" s="119">
        <f t="shared" si="194"/>
        <v>0</v>
      </c>
      <c r="EB131" s="119">
        <f t="shared" si="195"/>
        <v>0</v>
      </c>
      <c r="EC131" s="119">
        <f t="shared" si="196"/>
        <v>0</v>
      </c>
      <c r="ED131" s="119">
        <f t="shared" si="197"/>
        <v>0</v>
      </c>
      <c r="EE131" s="119">
        <f t="shared" si="198"/>
        <v>0</v>
      </c>
      <c r="EF131" s="119">
        <f t="shared" si="199"/>
        <v>0</v>
      </c>
      <c r="EG131" s="119">
        <f t="shared" si="200"/>
        <v>0</v>
      </c>
      <c r="EH131" s="119">
        <f t="shared" si="201"/>
        <v>0</v>
      </c>
      <c r="EI131" s="119">
        <f t="shared" si="202"/>
        <v>0</v>
      </c>
      <c r="EJ131" s="119">
        <f t="shared" si="203"/>
        <v>0</v>
      </c>
      <c r="EK131" s="119">
        <f t="shared" si="204"/>
        <v>0</v>
      </c>
      <c r="EL131" s="119">
        <f t="shared" si="205"/>
        <v>0</v>
      </c>
      <c r="EM131" s="119">
        <f t="shared" si="206"/>
        <v>0</v>
      </c>
      <c r="EN131" s="119">
        <f t="shared" si="207"/>
        <v>0</v>
      </c>
      <c r="EO131" s="119">
        <f t="shared" si="208"/>
        <v>0</v>
      </c>
      <c r="EP131" s="119">
        <f t="shared" si="209"/>
        <v>0</v>
      </c>
      <c r="EQ131" s="119">
        <f t="shared" si="210"/>
        <v>0</v>
      </c>
      <c r="ER131" s="119">
        <f t="shared" si="211"/>
        <v>0</v>
      </c>
      <c r="ES131" s="119">
        <f t="shared" si="212"/>
        <v>0</v>
      </c>
      <c r="ET131" s="119">
        <f t="shared" si="213"/>
        <v>0</v>
      </c>
      <c r="EU131" s="119">
        <f t="shared" si="214"/>
        <v>0</v>
      </c>
      <c r="EV131" s="119">
        <f t="shared" si="215"/>
        <v>0</v>
      </c>
      <c r="EW131" s="204">
        <f t="shared" si="216"/>
        <v>0</v>
      </c>
      <c r="EX131" s="67"/>
      <c r="EY131" s="118">
        <f t="shared" si="217"/>
        <v>4572.6991701338484</v>
      </c>
      <c r="EZ131" s="119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19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19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19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19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19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19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19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19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19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19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19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19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19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19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19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19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19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19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19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19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19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19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19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19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19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19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19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19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19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19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19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19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19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19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19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19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19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19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19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4">
        <f t="shared" ca="1" si="218"/>
        <v>0</v>
      </c>
    </row>
    <row r="132" spans="112:196">
      <c r="DH132" s="118">
        <f t="shared" si="175"/>
        <v>4801.3341286405412</v>
      </c>
      <c r="DI132" s="119">
        <f t="shared" si="176"/>
        <v>0</v>
      </c>
      <c r="DJ132" s="119">
        <f t="shared" si="177"/>
        <v>0</v>
      </c>
      <c r="DK132" s="119">
        <f t="shared" si="178"/>
        <v>0</v>
      </c>
      <c r="DL132" s="119">
        <f t="shared" si="179"/>
        <v>0</v>
      </c>
      <c r="DM132" s="119">
        <f t="shared" si="180"/>
        <v>0</v>
      </c>
      <c r="DN132" s="119">
        <f t="shared" si="181"/>
        <v>0</v>
      </c>
      <c r="DO132" s="119">
        <f t="shared" si="182"/>
        <v>0</v>
      </c>
      <c r="DP132" s="119">
        <f t="shared" si="183"/>
        <v>0</v>
      </c>
      <c r="DQ132" s="119">
        <f t="shared" si="184"/>
        <v>0</v>
      </c>
      <c r="DR132" s="119">
        <f t="shared" si="185"/>
        <v>0</v>
      </c>
      <c r="DS132" s="119">
        <f t="shared" si="186"/>
        <v>0</v>
      </c>
      <c r="DT132" s="119">
        <f t="shared" si="187"/>
        <v>0</v>
      </c>
      <c r="DU132" s="119">
        <f t="shared" si="188"/>
        <v>0</v>
      </c>
      <c r="DV132" s="119">
        <f t="shared" si="189"/>
        <v>0</v>
      </c>
      <c r="DW132" s="119">
        <f t="shared" si="190"/>
        <v>0</v>
      </c>
      <c r="DX132" s="119">
        <f t="shared" si="191"/>
        <v>0</v>
      </c>
      <c r="DY132" s="119">
        <f t="shared" si="192"/>
        <v>0</v>
      </c>
      <c r="DZ132" s="119">
        <f t="shared" si="193"/>
        <v>0</v>
      </c>
      <c r="EA132" s="119">
        <f t="shared" si="194"/>
        <v>0</v>
      </c>
      <c r="EB132" s="119">
        <f t="shared" si="195"/>
        <v>0</v>
      </c>
      <c r="EC132" s="119">
        <f t="shared" si="196"/>
        <v>0</v>
      </c>
      <c r="ED132" s="119">
        <f t="shared" si="197"/>
        <v>0</v>
      </c>
      <c r="EE132" s="119">
        <f t="shared" si="198"/>
        <v>0</v>
      </c>
      <c r="EF132" s="119">
        <f t="shared" si="199"/>
        <v>0</v>
      </c>
      <c r="EG132" s="119">
        <f t="shared" si="200"/>
        <v>0</v>
      </c>
      <c r="EH132" s="119">
        <f t="shared" si="201"/>
        <v>0</v>
      </c>
      <c r="EI132" s="119">
        <f t="shared" si="202"/>
        <v>0</v>
      </c>
      <c r="EJ132" s="119">
        <f t="shared" si="203"/>
        <v>0</v>
      </c>
      <c r="EK132" s="119">
        <f t="shared" si="204"/>
        <v>0</v>
      </c>
      <c r="EL132" s="119">
        <f t="shared" si="205"/>
        <v>0</v>
      </c>
      <c r="EM132" s="119">
        <f t="shared" si="206"/>
        <v>0</v>
      </c>
      <c r="EN132" s="119">
        <f t="shared" si="207"/>
        <v>0</v>
      </c>
      <c r="EO132" s="119">
        <f t="shared" si="208"/>
        <v>0</v>
      </c>
      <c r="EP132" s="119">
        <f t="shared" si="209"/>
        <v>0</v>
      </c>
      <c r="EQ132" s="119">
        <f t="shared" si="210"/>
        <v>0</v>
      </c>
      <c r="ER132" s="119">
        <f t="shared" si="211"/>
        <v>0</v>
      </c>
      <c r="ES132" s="119">
        <f t="shared" si="212"/>
        <v>0</v>
      </c>
      <c r="ET132" s="119">
        <f t="shared" si="213"/>
        <v>0</v>
      </c>
      <c r="EU132" s="119">
        <f t="shared" si="214"/>
        <v>0</v>
      </c>
      <c r="EV132" s="119">
        <f t="shared" si="215"/>
        <v>0</v>
      </c>
      <c r="EW132" s="204">
        <f t="shared" si="216"/>
        <v>0</v>
      </c>
      <c r="EX132" s="67"/>
      <c r="EY132" s="118">
        <f t="shared" si="217"/>
        <v>4801.3341286405412</v>
      </c>
      <c r="EZ132" s="119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19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19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19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19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19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19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19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19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19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19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19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19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19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19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19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19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19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19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19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19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19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19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19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19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19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19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19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19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19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19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19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19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19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19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19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19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19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19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19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4">
        <f t="shared" ca="1" si="218"/>
        <v>0</v>
      </c>
    </row>
    <row r="133" spans="112:196">
      <c r="DH133" s="118">
        <f t="shared" si="175"/>
        <v>5041.400835072568</v>
      </c>
      <c r="DI133" s="119">
        <f t="shared" si="176"/>
        <v>0</v>
      </c>
      <c r="DJ133" s="119">
        <f t="shared" si="177"/>
        <v>0</v>
      </c>
      <c r="DK133" s="119">
        <f t="shared" si="178"/>
        <v>0</v>
      </c>
      <c r="DL133" s="119">
        <f t="shared" si="179"/>
        <v>0</v>
      </c>
      <c r="DM133" s="119">
        <f t="shared" si="180"/>
        <v>0</v>
      </c>
      <c r="DN133" s="119">
        <f t="shared" si="181"/>
        <v>0</v>
      </c>
      <c r="DO133" s="119">
        <f t="shared" si="182"/>
        <v>0</v>
      </c>
      <c r="DP133" s="119">
        <f t="shared" si="183"/>
        <v>0</v>
      </c>
      <c r="DQ133" s="119">
        <f t="shared" si="184"/>
        <v>0</v>
      </c>
      <c r="DR133" s="119">
        <f t="shared" si="185"/>
        <v>0</v>
      </c>
      <c r="DS133" s="119">
        <f t="shared" si="186"/>
        <v>0</v>
      </c>
      <c r="DT133" s="119">
        <f t="shared" si="187"/>
        <v>0</v>
      </c>
      <c r="DU133" s="119">
        <f t="shared" si="188"/>
        <v>0</v>
      </c>
      <c r="DV133" s="119">
        <f t="shared" si="189"/>
        <v>0</v>
      </c>
      <c r="DW133" s="119">
        <f t="shared" si="190"/>
        <v>0</v>
      </c>
      <c r="DX133" s="119">
        <f t="shared" si="191"/>
        <v>0</v>
      </c>
      <c r="DY133" s="119">
        <f t="shared" si="192"/>
        <v>0</v>
      </c>
      <c r="DZ133" s="119">
        <f t="shared" si="193"/>
        <v>0</v>
      </c>
      <c r="EA133" s="119">
        <f t="shared" si="194"/>
        <v>0</v>
      </c>
      <c r="EB133" s="119">
        <f t="shared" si="195"/>
        <v>0</v>
      </c>
      <c r="EC133" s="119">
        <f t="shared" si="196"/>
        <v>0</v>
      </c>
      <c r="ED133" s="119">
        <f t="shared" si="197"/>
        <v>0</v>
      </c>
      <c r="EE133" s="119">
        <f t="shared" si="198"/>
        <v>0</v>
      </c>
      <c r="EF133" s="119">
        <f t="shared" si="199"/>
        <v>0</v>
      </c>
      <c r="EG133" s="119">
        <f t="shared" si="200"/>
        <v>0</v>
      </c>
      <c r="EH133" s="119">
        <f t="shared" si="201"/>
        <v>0</v>
      </c>
      <c r="EI133" s="119">
        <f t="shared" si="202"/>
        <v>0</v>
      </c>
      <c r="EJ133" s="119">
        <f t="shared" si="203"/>
        <v>0</v>
      </c>
      <c r="EK133" s="119">
        <f t="shared" si="204"/>
        <v>0</v>
      </c>
      <c r="EL133" s="119">
        <f t="shared" si="205"/>
        <v>0</v>
      </c>
      <c r="EM133" s="119">
        <f t="shared" si="206"/>
        <v>0</v>
      </c>
      <c r="EN133" s="119">
        <f t="shared" si="207"/>
        <v>0</v>
      </c>
      <c r="EO133" s="119">
        <f t="shared" si="208"/>
        <v>0</v>
      </c>
      <c r="EP133" s="119">
        <f t="shared" si="209"/>
        <v>0</v>
      </c>
      <c r="EQ133" s="119">
        <f t="shared" si="210"/>
        <v>0</v>
      </c>
      <c r="ER133" s="119">
        <f t="shared" si="211"/>
        <v>0</v>
      </c>
      <c r="ES133" s="119">
        <f t="shared" si="212"/>
        <v>0</v>
      </c>
      <c r="ET133" s="119">
        <f t="shared" si="213"/>
        <v>0</v>
      </c>
      <c r="EU133" s="119">
        <f t="shared" si="214"/>
        <v>0</v>
      </c>
      <c r="EV133" s="119">
        <f t="shared" si="215"/>
        <v>0</v>
      </c>
      <c r="EW133" s="204">
        <f t="shared" si="216"/>
        <v>0</v>
      </c>
      <c r="EX133" s="67"/>
      <c r="EY133" s="118">
        <f t="shared" si="217"/>
        <v>5041.400835072568</v>
      </c>
      <c r="EZ133" s="119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19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19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19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19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19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19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19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19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19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19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19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19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19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19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19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19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19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19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19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19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19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19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19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19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19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19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19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19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19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19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19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19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19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19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19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19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19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19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19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4">
        <f t="shared" ca="1" si="218"/>
        <v>0</v>
      </c>
    </row>
    <row r="134" spans="112:196">
      <c r="DH134" s="194">
        <f t="shared" si="175"/>
        <v>5293.4708768261962</v>
      </c>
      <c r="DI134" s="195">
        <f t="shared" si="176"/>
        <v>0</v>
      </c>
      <c r="DJ134" s="195">
        <f t="shared" si="177"/>
        <v>0</v>
      </c>
      <c r="DK134" s="195">
        <f t="shared" si="178"/>
        <v>0</v>
      </c>
      <c r="DL134" s="195">
        <f t="shared" si="179"/>
        <v>0</v>
      </c>
      <c r="DM134" s="195">
        <f t="shared" si="180"/>
        <v>0</v>
      </c>
      <c r="DN134" s="195">
        <f t="shared" si="181"/>
        <v>0</v>
      </c>
      <c r="DO134" s="195">
        <f t="shared" si="182"/>
        <v>0</v>
      </c>
      <c r="DP134" s="195">
        <f t="shared" si="183"/>
        <v>0</v>
      </c>
      <c r="DQ134" s="195">
        <f t="shared" si="184"/>
        <v>0</v>
      </c>
      <c r="DR134" s="195">
        <f t="shared" si="185"/>
        <v>0</v>
      </c>
      <c r="DS134" s="195">
        <f t="shared" si="186"/>
        <v>0</v>
      </c>
      <c r="DT134" s="195">
        <f t="shared" si="187"/>
        <v>0</v>
      </c>
      <c r="DU134" s="195">
        <f t="shared" si="188"/>
        <v>0</v>
      </c>
      <c r="DV134" s="195">
        <f t="shared" si="189"/>
        <v>0</v>
      </c>
      <c r="DW134" s="195">
        <f t="shared" si="190"/>
        <v>0</v>
      </c>
      <c r="DX134" s="195">
        <f t="shared" si="191"/>
        <v>0</v>
      </c>
      <c r="DY134" s="195">
        <f t="shared" si="192"/>
        <v>0</v>
      </c>
      <c r="DZ134" s="195">
        <f t="shared" si="193"/>
        <v>0</v>
      </c>
      <c r="EA134" s="195">
        <f t="shared" si="194"/>
        <v>0</v>
      </c>
      <c r="EB134" s="195">
        <f t="shared" si="195"/>
        <v>0</v>
      </c>
      <c r="EC134" s="195">
        <f t="shared" si="196"/>
        <v>0</v>
      </c>
      <c r="ED134" s="195">
        <f t="shared" si="197"/>
        <v>0</v>
      </c>
      <c r="EE134" s="195">
        <f t="shared" si="198"/>
        <v>0</v>
      </c>
      <c r="EF134" s="195">
        <f t="shared" si="199"/>
        <v>0</v>
      </c>
      <c r="EG134" s="195">
        <f t="shared" si="200"/>
        <v>0</v>
      </c>
      <c r="EH134" s="195">
        <f t="shared" si="201"/>
        <v>0</v>
      </c>
      <c r="EI134" s="195">
        <f t="shared" si="202"/>
        <v>0</v>
      </c>
      <c r="EJ134" s="195">
        <f t="shared" si="203"/>
        <v>0</v>
      </c>
      <c r="EK134" s="195">
        <f t="shared" si="204"/>
        <v>0</v>
      </c>
      <c r="EL134" s="195">
        <f t="shared" si="205"/>
        <v>0</v>
      </c>
      <c r="EM134" s="195">
        <f t="shared" si="206"/>
        <v>0</v>
      </c>
      <c r="EN134" s="195">
        <f t="shared" si="207"/>
        <v>0</v>
      </c>
      <c r="EO134" s="195">
        <f t="shared" si="208"/>
        <v>0</v>
      </c>
      <c r="EP134" s="195">
        <f t="shared" si="209"/>
        <v>0</v>
      </c>
      <c r="EQ134" s="195">
        <f t="shared" si="210"/>
        <v>0</v>
      </c>
      <c r="ER134" s="195">
        <f t="shared" si="211"/>
        <v>0</v>
      </c>
      <c r="ES134" s="195">
        <f t="shared" si="212"/>
        <v>0</v>
      </c>
      <c r="ET134" s="195">
        <f t="shared" si="213"/>
        <v>0</v>
      </c>
      <c r="EU134" s="195">
        <f t="shared" si="214"/>
        <v>0</v>
      </c>
      <c r="EV134" s="195">
        <f t="shared" si="215"/>
        <v>0</v>
      </c>
      <c r="EW134" s="231">
        <f t="shared" si="216"/>
        <v>0</v>
      </c>
      <c r="EX134" s="67"/>
      <c r="EY134" s="194">
        <f t="shared" si="217"/>
        <v>5293.4708768261962</v>
      </c>
      <c r="EZ134" s="195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5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5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5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5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5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5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5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5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5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5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5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5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5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5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5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5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5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5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5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5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5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5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5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5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5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5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5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5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5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5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5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5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5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5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5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5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5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5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5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1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504" priority="390">
      <formula>T3&gt;0</formula>
    </cfRule>
  </conditionalFormatting>
  <conditionalFormatting sqref="AG3:AG6 AG27:AG42 U27:U42">
    <cfRule type="expression" dxfId="503" priority="391">
      <formula>T3&lt;0</formula>
    </cfRule>
  </conditionalFormatting>
  <conditionalFormatting sqref="P3:Q34">
    <cfRule type="cellIs" dxfId="502" priority="392" operator="greaterThan">
      <formula>0</formula>
    </cfRule>
  </conditionalFormatting>
  <conditionalFormatting sqref="P3:Q34">
    <cfRule type="cellIs" dxfId="501" priority="393" operator="lessThan">
      <formula>0</formula>
    </cfRule>
  </conditionalFormatting>
  <conditionalFormatting sqref="B73:B74 B17:B18 B20:B30 AF3:AF17">
    <cfRule type="cellIs" dxfId="500" priority="394" operator="greaterThan">
      <formula>0</formula>
    </cfRule>
  </conditionalFormatting>
  <conditionalFormatting sqref="B73:B74 B17:B18 B20:B30 AF3:AF17">
    <cfRule type="cellIs" dxfId="499" priority="395" operator="lessThan">
      <formula>0</formula>
    </cfRule>
  </conditionalFormatting>
  <conditionalFormatting sqref="BD61:BD76">
    <cfRule type="cellIs" dxfId="498" priority="396" operator="greaterThan">
      <formula>0</formula>
    </cfRule>
  </conditionalFormatting>
  <conditionalFormatting sqref="BD61:BD76">
    <cfRule type="cellIs" dxfId="497" priority="397" operator="lessThan">
      <formula>0</formula>
    </cfRule>
  </conditionalFormatting>
  <conditionalFormatting sqref="BD6:BD8">
    <cfRule type="cellIs" dxfId="496" priority="398" operator="greaterThan">
      <formula>0</formula>
    </cfRule>
  </conditionalFormatting>
  <conditionalFormatting sqref="BD6:BD8">
    <cfRule type="cellIs" dxfId="495" priority="399" operator="lessThan">
      <formula>0</formula>
    </cfRule>
  </conditionalFormatting>
  <conditionalFormatting sqref="B43 B17:B18 B41 B20:B30 T3:T42 AF3:AF42">
    <cfRule type="cellIs" dxfId="494" priority="400" operator="greaterThan">
      <formula>0</formula>
    </cfRule>
  </conditionalFormatting>
  <conditionalFormatting sqref="B43 B17:B18 B41 B20:B30 T3:T42 AF3:AF42">
    <cfRule type="cellIs" dxfId="493" priority="401" operator="lessThan">
      <formula>0</formula>
    </cfRule>
  </conditionalFormatting>
  <conditionalFormatting sqref="B30">
    <cfRule type="cellIs" dxfId="492" priority="402" operator="greaterThan">
      <formula>0</formula>
    </cfRule>
  </conditionalFormatting>
  <conditionalFormatting sqref="B30">
    <cfRule type="cellIs" dxfId="491" priority="403" operator="lessThan">
      <formula>0</formula>
    </cfRule>
  </conditionalFormatting>
  <conditionalFormatting sqref="B75">
    <cfRule type="cellIs" dxfId="490" priority="404" operator="greaterThan">
      <formula>0</formula>
    </cfRule>
  </conditionalFormatting>
  <conditionalFormatting sqref="B75">
    <cfRule type="cellIs" dxfId="489" priority="405" operator="lessThan">
      <formula>0</formula>
    </cfRule>
  </conditionalFormatting>
  <conditionalFormatting sqref="BD9">
    <cfRule type="cellIs" dxfId="488" priority="406" operator="greaterThan">
      <formula>0</formula>
    </cfRule>
  </conditionalFormatting>
  <conditionalFormatting sqref="BD9">
    <cfRule type="cellIs" dxfId="487" priority="407" operator="lessThan">
      <formula>0</formula>
    </cfRule>
  </conditionalFormatting>
  <conditionalFormatting sqref="AX14:AX16">
    <cfRule type="cellIs" dxfId="486" priority="408" operator="greaterThan">
      <formula>0</formula>
    </cfRule>
  </conditionalFormatting>
  <conditionalFormatting sqref="AX14:AX16">
    <cfRule type="cellIs" dxfId="485" priority="409" operator="lessThan">
      <formula>0</formula>
    </cfRule>
  </conditionalFormatting>
  <conditionalFormatting sqref="AX28">
    <cfRule type="cellIs" dxfId="484" priority="410" operator="greaterThan">
      <formula>0</formula>
    </cfRule>
  </conditionalFormatting>
  <conditionalFormatting sqref="AX28">
    <cfRule type="cellIs" dxfId="483" priority="411" operator="lessThan">
      <formula>0</formula>
    </cfRule>
  </conditionalFormatting>
  <conditionalFormatting sqref="BD27">
    <cfRule type="cellIs" dxfId="482" priority="412" operator="greaterThan">
      <formula>0</formula>
    </cfRule>
  </conditionalFormatting>
  <conditionalFormatting sqref="BD27">
    <cfRule type="cellIs" dxfId="481" priority="413" operator="lessThan">
      <formula>0</formula>
    </cfRule>
  </conditionalFormatting>
  <conditionalFormatting sqref="BD22">
    <cfRule type="cellIs" dxfId="480" priority="414" operator="greaterThan">
      <formula>0</formula>
    </cfRule>
  </conditionalFormatting>
  <conditionalFormatting sqref="BD22">
    <cfRule type="cellIs" dxfId="479" priority="415" operator="lessThan">
      <formula>0</formula>
    </cfRule>
  </conditionalFormatting>
  <conditionalFormatting sqref="AX16:AX42">
    <cfRule type="cellIs" dxfId="478" priority="416" operator="greaterThan">
      <formula>0</formula>
    </cfRule>
  </conditionalFormatting>
  <conditionalFormatting sqref="AX16:AX42">
    <cfRule type="cellIs" dxfId="477" priority="417" operator="lessThan">
      <formula>0</formula>
    </cfRule>
  </conditionalFormatting>
  <conditionalFormatting sqref="AX24:AX27">
    <cfRule type="cellIs" dxfId="476" priority="418" operator="greaterThan">
      <formula>0</formula>
    </cfRule>
  </conditionalFormatting>
  <conditionalFormatting sqref="AX24:AX27">
    <cfRule type="cellIs" dxfId="475" priority="419" operator="lessThan">
      <formula>0</formula>
    </cfRule>
  </conditionalFormatting>
  <conditionalFormatting sqref="BD10:BD11 BD16:BD18 BD20:BD42">
    <cfRule type="cellIs" dxfId="474" priority="420" operator="greaterThan">
      <formula>0</formula>
    </cfRule>
  </conditionalFormatting>
  <conditionalFormatting sqref="BD10:BD11 BD16:BD18 BD20:BD42">
    <cfRule type="cellIs" dxfId="473" priority="421" operator="lessThan">
      <formula>0</formula>
    </cfRule>
  </conditionalFormatting>
  <conditionalFormatting sqref="BD12:BD15">
    <cfRule type="cellIs" dxfId="472" priority="422" operator="greaterThan">
      <formula>0</formula>
    </cfRule>
  </conditionalFormatting>
  <conditionalFormatting sqref="BD12:BD15">
    <cfRule type="cellIs" dxfId="471" priority="423" operator="lessThan">
      <formula>0</formula>
    </cfRule>
  </conditionalFormatting>
  <conditionalFormatting sqref="BD19">
    <cfRule type="cellIs" dxfId="470" priority="424" operator="greaterThan">
      <formula>0</formula>
    </cfRule>
  </conditionalFormatting>
  <conditionalFormatting sqref="BD19">
    <cfRule type="cellIs" dxfId="469" priority="425" operator="lessThan">
      <formula>0</formula>
    </cfRule>
  </conditionalFormatting>
  <conditionalFormatting sqref="AX29:AX36">
    <cfRule type="cellIs" dxfId="468" priority="426" operator="greaterThan">
      <formula>0</formula>
    </cfRule>
  </conditionalFormatting>
  <conditionalFormatting sqref="AX29:AX36">
    <cfRule type="cellIs" dxfId="467" priority="427" operator="lessThan">
      <formula>0</formula>
    </cfRule>
  </conditionalFormatting>
  <conditionalFormatting sqref="BD23:BD24">
    <cfRule type="cellIs" dxfId="466" priority="428" operator="greaterThan">
      <formula>0</formula>
    </cfRule>
  </conditionalFormatting>
  <conditionalFormatting sqref="BD23:BD24">
    <cfRule type="cellIs" dxfId="465" priority="429" operator="lessThan">
      <formula>0</formula>
    </cfRule>
  </conditionalFormatting>
  <conditionalFormatting sqref="BD25:BD26">
    <cfRule type="cellIs" dxfId="464" priority="430" operator="greaterThan">
      <formula>0</formula>
    </cfRule>
  </conditionalFormatting>
  <conditionalFormatting sqref="BD25:BD26">
    <cfRule type="cellIs" dxfId="463" priority="431" operator="lessThan">
      <formula>0</formula>
    </cfRule>
  </conditionalFormatting>
  <conditionalFormatting sqref="AX61:AX76">
    <cfRule type="cellIs" dxfId="462" priority="432" operator="greaterThan">
      <formula>0</formula>
    </cfRule>
  </conditionalFormatting>
  <conditionalFormatting sqref="AX61:AX76">
    <cfRule type="cellIs" dxfId="461" priority="433" operator="lessThan">
      <formula>0</formula>
    </cfRule>
  </conditionalFormatting>
  <conditionalFormatting sqref="AX50:AX53 AX55:AX68">
    <cfRule type="cellIs" dxfId="460" priority="434" operator="greaterThan">
      <formula>0</formula>
    </cfRule>
  </conditionalFormatting>
  <conditionalFormatting sqref="AX50:AX53 AX55:AX68">
    <cfRule type="cellIs" dxfId="459" priority="435" operator="lessThan">
      <formula>0</formula>
    </cfRule>
  </conditionalFormatting>
  <conditionalFormatting sqref="AX50">
    <cfRule type="cellIs" dxfId="458" priority="436" operator="greaterThan">
      <formula>0</formula>
    </cfRule>
  </conditionalFormatting>
  <conditionalFormatting sqref="AX50">
    <cfRule type="cellIs" dxfId="457" priority="437" operator="lessThan">
      <formula>0</formula>
    </cfRule>
  </conditionalFormatting>
  <conditionalFormatting sqref="AX70">
    <cfRule type="cellIs" dxfId="456" priority="438" operator="greaterThan">
      <formula>0</formula>
    </cfRule>
  </conditionalFormatting>
  <conditionalFormatting sqref="AX70">
    <cfRule type="cellIs" dxfId="455" priority="439" operator="lessThan">
      <formula>0</formula>
    </cfRule>
  </conditionalFormatting>
  <conditionalFormatting sqref="AX35:AX47 AX50">
    <cfRule type="cellIs" dxfId="454" priority="440" operator="greaterThan">
      <formula>0</formula>
    </cfRule>
  </conditionalFormatting>
  <conditionalFormatting sqref="AX35:AX47 AX50">
    <cfRule type="cellIs" dxfId="453" priority="441" operator="lessThan">
      <formula>0</formula>
    </cfRule>
  </conditionalFormatting>
  <conditionalFormatting sqref="AX43:AX47 AX50">
    <cfRule type="cellIs" dxfId="452" priority="442" operator="greaterThan">
      <formula>0</formula>
    </cfRule>
  </conditionalFormatting>
  <conditionalFormatting sqref="AX43:AX47 AX50">
    <cfRule type="cellIs" dxfId="451" priority="443" operator="lessThan">
      <formula>0</formula>
    </cfRule>
  </conditionalFormatting>
  <conditionalFormatting sqref="AX69">
    <cfRule type="cellIs" dxfId="450" priority="444" operator="greaterThan">
      <formula>0</formula>
    </cfRule>
  </conditionalFormatting>
  <conditionalFormatting sqref="AX69">
    <cfRule type="cellIs" dxfId="449" priority="445" operator="lessThan">
      <formula>0</formula>
    </cfRule>
  </conditionalFormatting>
  <conditionalFormatting sqref="AX59">
    <cfRule type="cellIs" dxfId="448" priority="446" operator="greaterThan">
      <formula>0</formula>
    </cfRule>
  </conditionalFormatting>
  <conditionalFormatting sqref="AX59">
    <cfRule type="cellIs" dxfId="447" priority="447" operator="lessThan">
      <formula>0</formula>
    </cfRule>
  </conditionalFormatting>
  <conditionalFormatting sqref="AX47:AX50">
    <cfRule type="cellIs" dxfId="446" priority="448" operator="greaterThan">
      <formula>0</formula>
    </cfRule>
  </conditionalFormatting>
  <conditionalFormatting sqref="AX47:AX50">
    <cfRule type="cellIs" dxfId="445" priority="449" operator="lessThan">
      <formula>0</formula>
    </cfRule>
  </conditionalFormatting>
  <conditionalFormatting sqref="AX59">
    <cfRule type="cellIs" dxfId="444" priority="450" operator="greaterThan">
      <formula>0</formula>
    </cfRule>
  </conditionalFormatting>
  <conditionalFormatting sqref="AX59">
    <cfRule type="cellIs" dxfId="443" priority="451" operator="lessThan">
      <formula>0</formula>
    </cfRule>
  </conditionalFormatting>
  <conditionalFormatting sqref="AX60">
    <cfRule type="cellIs" dxfId="442" priority="452" operator="greaterThan">
      <formula>0</formula>
    </cfRule>
  </conditionalFormatting>
  <conditionalFormatting sqref="AX60">
    <cfRule type="cellIs" dxfId="441" priority="453" operator="lessThan">
      <formula>0</formula>
    </cfRule>
  </conditionalFormatting>
  <conditionalFormatting sqref="AX61:AX63">
    <cfRule type="cellIs" dxfId="440" priority="454" operator="greaterThan">
      <formula>0</formula>
    </cfRule>
  </conditionalFormatting>
  <conditionalFormatting sqref="AX61:AX63">
    <cfRule type="cellIs" dxfId="439" priority="455" operator="lessThan">
      <formula>0</formula>
    </cfRule>
  </conditionalFormatting>
  <conditionalFormatting sqref="AX63">
    <cfRule type="cellIs" dxfId="438" priority="456" operator="greaterThan">
      <formula>0</formula>
    </cfRule>
  </conditionalFormatting>
  <conditionalFormatting sqref="AX63">
    <cfRule type="cellIs" dxfId="437" priority="457" operator="lessThan">
      <formula>0</formula>
    </cfRule>
  </conditionalFormatting>
  <conditionalFormatting sqref="AX64:AX65">
    <cfRule type="cellIs" dxfId="436" priority="458" operator="greaterThan">
      <formula>0</formula>
    </cfRule>
  </conditionalFormatting>
  <conditionalFormatting sqref="AX64:AX65">
    <cfRule type="cellIs" dxfId="435" priority="459" operator="lessThan">
      <formula>0</formula>
    </cfRule>
  </conditionalFormatting>
  <conditionalFormatting sqref="AX52:AX54">
    <cfRule type="cellIs" dxfId="434" priority="460" operator="greaterThan">
      <formula>0</formula>
    </cfRule>
  </conditionalFormatting>
  <conditionalFormatting sqref="AX52:AX54">
    <cfRule type="cellIs" dxfId="433" priority="461" operator="lessThan">
      <formula>0</formula>
    </cfRule>
  </conditionalFormatting>
  <conditionalFormatting sqref="AX65">
    <cfRule type="cellIs" dxfId="432" priority="462" operator="greaterThan">
      <formula>0</formula>
    </cfRule>
  </conditionalFormatting>
  <conditionalFormatting sqref="AX65">
    <cfRule type="cellIs" dxfId="431" priority="463" operator="lessThan">
      <formula>0</formula>
    </cfRule>
  </conditionalFormatting>
  <conditionalFormatting sqref="AX64">
    <cfRule type="cellIs" dxfId="430" priority="464" operator="greaterThan">
      <formula>0</formula>
    </cfRule>
  </conditionalFormatting>
  <conditionalFormatting sqref="AX64">
    <cfRule type="cellIs" dxfId="429" priority="465" operator="lessThan">
      <formula>0</formula>
    </cfRule>
  </conditionalFormatting>
  <conditionalFormatting sqref="AX54">
    <cfRule type="cellIs" dxfId="428" priority="466" operator="greaterThan">
      <formula>0</formula>
    </cfRule>
  </conditionalFormatting>
  <conditionalFormatting sqref="AX54">
    <cfRule type="cellIs" dxfId="427" priority="467" operator="lessThan">
      <formula>0</formula>
    </cfRule>
  </conditionalFormatting>
  <conditionalFormatting sqref="AX54">
    <cfRule type="cellIs" dxfId="426" priority="468" operator="greaterThan">
      <formula>0</formula>
    </cfRule>
  </conditionalFormatting>
  <conditionalFormatting sqref="AX54">
    <cfRule type="cellIs" dxfId="425" priority="469" operator="lessThan">
      <formula>0</formula>
    </cfRule>
  </conditionalFormatting>
  <conditionalFormatting sqref="AX55:AX68">
    <cfRule type="cellIs" dxfId="424" priority="470" operator="greaterThan">
      <formula>0</formula>
    </cfRule>
  </conditionalFormatting>
  <conditionalFormatting sqref="AX55:AX68">
    <cfRule type="cellIs" dxfId="423" priority="471" operator="lessThan">
      <formula>0</formula>
    </cfRule>
  </conditionalFormatting>
  <conditionalFormatting sqref="AX56:AX58">
    <cfRule type="cellIs" dxfId="422" priority="472" operator="greaterThan">
      <formula>0</formula>
    </cfRule>
  </conditionalFormatting>
  <conditionalFormatting sqref="AX56:AX58">
    <cfRule type="cellIs" dxfId="421" priority="473" operator="lessThan">
      <formula>0</formula>
    </cfRule>
  </conditionalFormatting>
  <conditionalFormatting sqref="AX58">
    <cfRule type="cellIs" dxfId="420" priority="474" operator="greaterThan">
      <formula>0</formula>
    </cfRule>
  </conditionalFormatting>
  <conditionalFormatting sqref="AX58">
    <cfRule type="cellIs" dxfId="419" priority="475" operator="lessThan">
      <formula>0</formula>
    </cfRule>
  </conditionalFormatting>
  <conditionalFormatting sqref="AX59:AX60">
    <cfRule type="cellIs" dxfId="418" priority="476" operator="greaterThan">
      <formula>0</formula>
    </cfRule>
  </conditionalFormatting>
  <conditionalFormatting sqref="AX59:AX60">
    <cfRule type="cellIs" dxfId="417" priority="477" operator="lessThan">
      <formula>0</formula>
    </cfRule>
  </conditionalFormatting>
  <conditionalFormatting sqref="BD28:BD29 BD34:BD36 BD38:BD68">
    <cfRule type="cellIs" dxfId="416" priority="478" operator="greaterThan">
      <formula>0</formula>
    </cfRule>
  </conditionalFormatting>
  <conditionalFormatting sqref="BD28:BD29 BD34:BD36 BD38:BD68">
    <cfRule type="cellIs" dxfId="415" priority="479" operator="lessThan">
      <formula>0</formula>
    </cfRule>
  </conditionalFormatting>
  <conditionalFormatting sqref="BD30:BD33">
    <cfRule type="cellIs" dxfId="414" priority="480" operator="greaterThan">
      <formula>0</formula>
    </cfRule>
  </conditionalFormatting>
  <conditionalFormatting sqref="BD30:BD33">
    <cfRule type="cellIs" dxfId="413" priority="481" operator="lessThan">
      <formula>0</formula>
    </cfRule>
  </conditionalFormatting>
  <conditionalFormatting sqref="BD57">
    <cfRule type="cellIs" dxfId="412" priority="482" operator="greaterThan">
      <formula>0</formula>
    </cfRule>
  </conditionalFormatting>
  <conditionalFormatting sqref="BD57">
    <cfRule type="cellIs" dxfId="411" priority="483" operator="lessThan">
      <formula>0</formula>
    </cfRule>
  </conditionalFormatting>
  <conditionalFormatting sqref="BD37">
    <cfRule type="cellIs" dxfId="410" priority="484" operator="greaterThan">
      <formula>0</formula>
    </cfRule>
  </conditionalFormatting>
  <conditionalFormatting sqref="BD37">
    <cfRule type="cellIs" dxfId="409" priority="485" operator="lessThan">
      <formula>0</formula>
    </cfRule>
  </conditionalFormatting>
  <conditionalFormatting sqref="AX5:AX14">
    <cfRule type="cellIs" dxfId="408" priority="486" operator="greaterThan">
      <formula>0</formula>
    </cfRule>
  </conditionalFormatting>
  <conditionalFormatting sqref="AX5:AX14">
    <cfRule type="cellIs" dxfId="407" priority="487" operator="lessThan">
      <formula>0</formula>
    </cfRule>
  </conditionalFormatting>
  <conditionalFormatting sqref="AX13">
    <cfRule type="cellIs" dxfId="406" priority="488" operator="greaterThan">
      <formula>0</formula>
    </cfRule>
  </conditionalFormatting>
  <conditionalFormatting sqref="AX13">
    <cfRule type="cellIs" dxfId="405" priority="489" operator="lessThan">
      <formula>0</formula>
    </cfRule>
  </conditionalFormatting>
  <conditionalFormatting sqref="B65:B72">
    <cfRule type="cellIs" dxfId="404" priority="490" operator="greaterThan">
      <formula>0</formula>
    </cfRule>
  </conditionalFormatting>
  <conditionalFormatting sqref="B65:B72">
    <cfRule type="cellIs" dxfId="403" priority="491" operator="lessThan">
      <formula>0</formula>
    </cfRule>
  </conditionalFormatting>
  <conditionalFormatting sqref="BJ3:BJ76">
    <cfRule type="cellIs" dxfId="402" priority="492" operator="greaterThan">
      <formula>0</formula>
    </cfRule>
  </conditionalFormatting>
  <conditionalFormatting sqref="BJ3:BJ76">
    <cfRule type="cellIs" dxfId="401" priority="493" operator="lessThan">
      <formula>0</formula>
    </cfRule>
  </conditionalFormatting>
  <conditionalFormatting sqref="AX21">
    <cfRule type="cellIs" dxfId="400" priority="494" operator="greaterThan">
      <formula>0</formula>
    </cfRule>
  </conditionalFormatting>
  <conditionalFormatting sqref="AX21">
    <cfRule type="cellIs" dxfId="399" priority="495" operator="lessThan">
      <formula>0</formula>
    </cfRule>
  </conditionalFormatting>
  <conditionalFormatting sqref="AX21">
    <cfRule type="cellIs" dxfId="398" priority="496" operator="greaterThan">
      <formula>0</formula>
    </cfRule>
  </conditionalFormatting>
  <conditionalFormatting sqref="AX21">
    <cfRule type="cellIs" dxfId="397" priority="497" operator="lessThan">
      <formula>0</formula>
    </cfRule>
  </conditionalFormatting>
  <conditionalFormatting sqref="AX14">
    <cfRule type="cellIs" dxfId="396" priority="498" operator="greaterThan">
      <formula>0</formula>
    </cfRule>
  </conditionalFormatting>
  <conditionalFormatting sqref="AX14">
    <cfRule type="cellIs" dxfId="395" priority="499" operator="lessThan">
      <formula>0</formula>
    </cfRule>
  </conditionalFormatting>
  <conditionalFormatting sqref="AX22">
    <cfRule type="cellIs" dxfId="394" priority="500" operator="greaterThan">
      <formula>0</formula>
    </cfRule>
  </conditionalFormatting>
  <conditionalFormatting sqref="AX22">
    <cfRule type="cellIs" dxfId="393" priority="501" operator="lessThan">
      <formula>0</formula>
    </cfRule>
  </conditionalFormatting>
  <conditionalFormatting sqref="AX22">
    <cfRule type="cellIs" dxfId="392" priority="502" operator="greaterThan">
      <formula>0</formula>
    </cfRule>
  </conditionalFormatting>
  <conditionalFormatting sqref="AX22">
    <cfRule type="cellIs" dxfId="391" priority="503" operator="lessThan">
      <formula>0</formula>
    </cfRule>
  </conditionalFormatting>
  <conditionalFormatting sqref="B64">
    <cfRule type="cellIs" dxfId="390" priority="504" operator="greaterThan">
      <formula>0</formula>
    </cfRule>
  </conditionalFormatting>
  <conditionalFormatting sqref="B64">
    <cfRule type="cellIs" dxfId="389" priority="505" operator="lessThan">
      <formula>0</formula>
    </cfRule>
  </conditionalFormatting>
  <conditionalFormatting sqref="B41 B43:B72 AF3:AF42">
    <cfRule type="cellIs" dxfId="388" priority="506" operator="greaterThan">
      <formula>0</formula>
    </cfRule>
  </conditionalFormatting>
  <conditionalFormatting sqref="B41 B43:B72 AF3:AF42">
    <cfRule type="cellIs" dxfId="387" priority="507" operator="lessThan">
      <formula>0</formula>
    </cfRule>
  </conditionalFormatting>
  <conditionalFormatting sqref="B41 B43:B72">
    <cfRule type="cellIs" dxfId="386" priority="508" operator="greaterThan">
      <formula>0</formula>
    </cfRule>
  </conditionalFormatting>
  <conditionalFormatting sqref="B41 B43:B72">
    <cfRule type="cellIs" dxfId="385" priority="509" operator="lessThan">
      <formula>0</formula>
    </cfRule>
  </conditionalFormatting>
  <conditionalFormatting sqref="B29">
    <cfRule type="cellIs" dxfId="384" priority="510" operator="greaterThan">
      <formula>0</formula>
    </cfRule>
  </conditionalFormatting>
  <conditionalFormatting sqref="B29">
    <cfRule type="cellIs" dxfId="383" priority="511" operator="lessThan">
      <formula>0</formula>
    </cfRule>
  </conditionalFormatting>
  <conditionalFormatting sqref="AX3">
    <cfRule type="cellIs" dxfId="382" priority="512" operator="greaterThan">
      <formula>0</formula>
    </cfRule>
  </conditionalFormatting>
  <conditionalFormatting sqref="AX3">
    <cfRule type="cellIs" dxfId="381" priority="513" operator="lessThan">
      <formula>0</formula>
    </cfRule>
  </conditionalFormatting>
  <conditionalFormatting sqref="AX4">
    <cfRule type="cellIs" dxfId="380" priority="514" operator="greaterThan">
      <formula>0</formula>
    </cfRule>
  </conditionalFormatting>
  <conditionalFormatting sqref="AX4">
    <cfRule type="cellIs" dxfId="379" priority="515" operator="lessThan">
      <formula>0</formula>
    </cfRule>
  </conditionalFormatting>
  <conditionalFormatting sqref="BD3">
    <cfRule type="cellIs" dxfId="378" priority="516" operator="greaterThan">
      <formula>0</formula>
    </cfRule>
  </conditionalFormatting>
  <conditionalFormatting sqref="BD3">
    <cfRule type="cellIs" dxfId="377" priority="517" operator="lessThan">
      <formula>0</formula>
    </cfRule>
  </conditionalFormatting>
  <conditionalFormatting sqref="T3:T42 AF3:AF42">
    <cfRule type="cellIs" dxfId="376" priority="518" operator="greaterThan">
      <formula>0</formula>
    </cfRule>
  </conditionalFormatting>
  <conditionalFormatting sqref="T3:T42 AF3:AF42">
    <cfRule type="cellIs" dxfId="375" priority="519" operator="lessThan">
      <formula>0</formula>
    </cfRule>
  </conditionalFormatting>
  <conditionalFormatting sqref="Q37">
    <cfRule type="cellIs" dxfId="374" priority="520" operator="lessThan">
      <formula>0</formula>
    </cfRule>
  </conditionalFormatting>
  <conditionalFormatting sqref="Q37">
    <cfRule type="cellIs" dxfId="373" priority="521" operator="greaterThan">
      <formula>0</formula>
    </cfRule>
  </conditionalFormatting>
  <conditionalFormatting sqref="I3:I37">
    <cfRule type="cellIs" dxfId="372" priority="388" operator="lessThan">
      <formula>0</formula>
    </cfRule>
    <cfRule type="cellIs" dxfId="371" priority="389" operator="greaterThan">
      <formula>0</formula>
    </cfRule>
  </conditionalFormatting>
  <conditionalFormatting sqref="I41:I72">
    <cfRule type="cellIs" dxfId="370" priority="386" operator="lessThan">
      <formula>0</formula>
    </cfRule>
    <cfRule type="cellIs" dxfId="369" priority="387" operator="greaterThan">
      <formula>0</formula>
    </cfRule>
  </conditionalFormatting>
  <conditionalFormatting sqref="I76">
    <cfRule type="cellIs" dxfId="368" priority="384" operator="lessThan">
      <formula>0</formula>
    </cfRule>
    <cfRule type="cellIs" dxfId="367" priority="385" operator="greaterThan">
      <formula>0</formula>
    </cfRule>
  </conditionalFormatting>
  <conditionalFormatting sqref="B5:B6">
    <cfRule type="cellIs" dxfId="366" priority="380" operator="greaterThan">
      <formula>0</formula>
    </cfRule>
  </conditionalFormatting>
  <conditionalFormatting sqref="B5:B6">
    <cfRule type="cellIs" dxfId="365" priority="381" operator="lessThan">
      <formula>0</formula>
    </cfRule>
  </conditionalFormatting>
  <conditionalFormatting sqref="B5:B6">
    <cfRule type="cellIs" dxfId="364" priority="382" operator="greaterThan">
      <formula>0</formula>
    </cfRule>
  </conditionalFormatting>
  <conditionalFormatting sqref="B5:B6">
    <cfRule type="cellIs" dxfId="363" priority="383" operator="lessThan">
      <formula>0</formula>
    </cfRule>
  </conditionalFormatting>
  <conditionalFormatting sqref="K4:L4 K7:L7 K10:L10 K13:L13 K16:L16 K19:L19 K22:L22 K25:L25 K28:L28 K31:L31 K34:L34">
    <cfRule type="cellIs" dxfId="362" priority="379" operator="greaterThan">
      <formula>J4</formula>
    </cfRule>
  </conditionalFormatting>
  <conditionalFormatting sqref="AP3:AP8 AP15:AP42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61" priority="378" operator="greaterThan">
      <formula>0</formula>
    </cfRule>
  </conditionalFormatting>
  <conditionalFormatting sqref="AE43">
    <cfRule type="cellIs" dxfId="360" priority="375" operator="greaterThan">
      <formula>0</formula>
    </cfRule>
  </conditionalFormatting>
  <conditionalFormatting sqref="AE43">
    <cfRule type="cellIs" dxfId="359" priority="376" operator="lessThan">
      <formula>0</formula>
    </cfRule>
  </conditionalFormatting>
  <conditionalFormatting sqref="Q38">
    <cfRule type="cellIs" dxfId="358" priority="374" operator="lessThan">
      <formula>0</formula>
    </cfRule>
  </conditionalFormatting>
  <conditionalFormatting sqref="Q39">
    <cfRule type="cellIs" dxfId="357" priority="373" operator="lessThan">
      <formula>0</formula>
    </cfRule>
  </conditionalFormatting>
  <conditionalFormatting sqref="J4 J7 J10 J13 J16 J19 J22 J25 J28 J31 J34">
    <cfRule type="cellIs" dxfId="356" priority="372" operator="greaterThan">
      <formula>1.49</formula>
    </cfRule>
  </conditionalFormatting>
  <conditionalFormatting sqref="AD3:AD8 AD15:AD42">
    <cfRule type="cellIs" dxfId="355" priority="371" operator="equal">
      <formula>0</formula>
    </cfRule>
  </conditionalFormatting>
  <conditionalFormatting sqref="AP3:AP8 AP15:AP42">
    <cfRule type="cellIs" dxfId="354" priority="370" operator="equal">
      <formula>0</formula>
    </cfRule>
  </conditionalFormatting>
  <conditionalFormatting sqref="AP15:AP42">
    <cfRule type="cellIs" dxfId="353" priority="369" operator="equal">
      <formula>0</formula>
    </cfRule>
  </conditionalFormatting>
  <conditionalFormatting sqref="B42">
    <cfRule type="cellIs" dxfId="352" priority="363" operator="greaterThan">
      <formula>0</formula>
    </cfRule>
  </conditionalFormatting>
  <conditionalFormatting sqref="B42">
    <cfRule type="cellIs" dxfId="351" priority="364" operator="lessThan">
      <formula>0</formula>
    </cfRule>
  </conditionalFormatting>
  <conditionalFormatting sqref="B42">
    <cfRule type="cellIs" dxfId="350" priority="365" operator="greaterThan">
      <formula>0</formula>
    </cfRule>
  </conditionalFormatting>
  <conditionalFormatting sqref="B42">
    <cfRule type="cellIs" dxfId="349" priority="366" operator="lessThan">
      <formula>0</formula>
    </cfRule>
  </conditionalFormatting>
  <conditionalFormatting sqref="B42">
    <cfRule type="cellIs" dxfId="348" priority="367" operator="greaterThan">
      <formula>0</formula>
    </cfRule>
  </conditionalFormatting>
  <conditionalFormatting sqref="B42">
    <cfRule type="cellIs" dxfId="347" priority="368" operator="lessThan">
      <formula>0</formula>
    </cfRule>
  </conditionalFormatting>
  <conditionalFormatting sqref="S3:S42">
    <cfRule type="expression" dxfId="346" priority="362">
      <formula>$O$18-$U3&lt;0</formula>
    </cfRule>
  </conditionalFormatting>
  <conditionalFormatting sqref="AD3:AD8 AD15:AD42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45" priority="523" operator="greaterThan">
      <formula>0</formula>
    </cfRule>
  </conditionalFormatting>
  <conditionalFormatting sqref="S3:S42">
    <cfRule type="expression" dxfId="344" priority="360">
      <formula>$O$18-$U3&gt;0</formula>
    </cfRule>
  </conditionalFormatting>
  <conditionalFormatting sqref="AA3:AA8 AA27:AA42">
    <cfRule type="cellIs" dxfId="343" priority="358" operator="lessThan">
      <formula>V3</formula>
    </cfRule>
    <cfRule type="cellIs" dxfId="342" priority="359" operator="equal">
      <formula>0</formula>
    </cfRule>
  </conditionalFormatting>
  <conditionalFormatting sqref="BD5">
    <cfRule type="cellIs" dxfId="341" priority="354" operator="greaterThan">
      <formula>0</formula>
    </cfRule>
  </conditionalFormatting>
  <conditionalFormatting sqref="BD5">
    <cfRule type="cellIs" dxfId="340" priority="355" operator="lessThan">
      <formula>0</formula>
    </cfRule>
  </conditionalFormatting>
  <conditionalFormatting sqref="BD4">
    <cfRule type="cellIs" dxfId="339" priority="352" operator="greaterThan">
      <formula>0</formula>
    </cfRule>
  </conditionalFormatting>
  <conditionalFormatting sqref="BD4">
    <cfRule type="cellIs" dxfId="338" priority="353" operator="lessThan">
      <formula>0</formula>
    </cfRule>
  </conditionalFormatting>
  <conditionalFormatting sqref="AE3:AE42">
    <cfRule type="expression" dxfId="337" priority="351">
      <formula>$O$18-$AG3&gt;0</formula>
    </cfRule>
  </conditionalFormatting>
  <conditionalFormatting sqref="AE3:AE42">
    <cfRule type="expression" dxfId="336" priority="350">
      <formula>$O$18-$AG3&lt;0</formula>
    </cfRule>
  </conditionalFormatting>
  <conditionalFormatting sqref="P3:P34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335" priority="348" operator="equal">
      <formula>0</formula>
    </cfRule>
  </conditionalFormatting>
  <conditionalFormatting sqref="B14">
    <cfRule type="cellIs" dxfId="334" priority="341" operator="greaterThan">
      <formula>0</formula>
    </cfRule>
  </conditionalFormatting>
  <conditionalFormatting sqref="B14">
    <cfRule type="cellIs" dxfId="333" priority="342" operator="lessThan">
      <formula>0</formula>
    </cfRule>
  </conditionalFormatting>
  <conditionalFormatting sqref="B14">
    <cfRule type="cellIs" dxfId="332" priority="343" operator="greaterThan">
      <formula>0</formula>
    </cfRule>
  </conditionalFormatting>
  <conditionalFormatting sqref="B14">
    <cfRule type="cellIs" dxfId="331" priority="344" operator="lessThan">
      <formula>0</formula>
    </cfRule>
  </conditionalFormatting>
  <conditionalFormatting sqref="B13">
    <cfRule type="cellIs" dxfId="330" priority="337" operator="greaterThan">
      <formula>0</formula>
    </cfRule>
  </conditionalFormatting>
  <conditionalFormatting sqref="B13">
    <cfRule type="cellIs" dxfId="329" priority="338" operator="lessThan">
      <formula>0</formula>
    </cfRule>
  </conditionalFormatting>
  <conditionalFormatting sqref="B13">
    <cfRule type="cellIs" dxfId="328" priority="339" operator="greaterThan">
      <formula>0</formula>
    </cfRule>
  </conditionalFormatting>
  <conditionalFormatting sqref="B13">
    <cfRule type="cellIs" dxfId="327" priority="340" operator="lessThan">
      <formula>0</formula>
    </cfRule>
  </conditionalFormatting>
  <conditionalFormatting sqref="B17:B18">
    <cfRule type="cellIs" dxfId="326" priority="333" operator="greaterThan">
      <formula>0</formula>
    </cfRule>
  </conditionalFormatting>
  <conditionalFormatting sqref="B17:B18">
    <cfRule type="cellIs" dxfId="325" priority="334" operator="lessThan">
      <formula>0</formula>
    </cfRule>
  </conditionalFormatting>
  <conditionalFormatting sqref="B17:B18">
    <cfRule type="cellIs" dxfId="324" priority="335" operator="greaterThan">
      <formula>0</formula>
    </cfRule>
  </conditionalFormatting>
  <conditionalFormatting sqref="B17:B18">
    <cfRule type="cellIs" dxfId="323" priority="336" operator="lessThan">
      <formula>0</formula>
    </cfRule>
  </conditionalFormatting>
  <conditionalFormatting sqref="B13:B14">
    <cfRule type="cellIs" dxfId="322" priority="329" operator="greaterThan">
      <formula>0</formula>
    </cfRule>
  </conditionalFormatting>
  <conditionalFormatting sqref="B13:B14">
    <cfRule type="cellIs" dxfId="321" priority="330" operator="lessThan">
      <formula>0</formula>
    </cfRule>
  </conditionalFormatting>
  <conditionalFormatting sqref="B13:B14">
    <cfRule type="cellIs" dxfId="320" priority="331" operator="greaterThan">
      <formula>0</formula>
    </cfRule>
  </conditionalFormatting>
  <conditionalFormatting sqref="B13:B14">
    <cfRule type="cellIs" dxfId="319" priority="332" operator="lessThan">
      <formula>0</formula>
    </cfRule>
  </conditionalFormatting>
  <conditionalFormatting sqref="B5:B6">
    <cfRule type="cellIs" dxfId="318" priority="325" operator="greaterThan">
      <formula>0</formula>
    </cfRule>
  </conditionalFormatting>
  <conditionalFormatting sqref="B5:B6">
    <cfRule type="cellIs" dxfId="317" priority="326" operator="lessThan">
      <formula>0</formula>
    </cfRule>
  </conditionalFormatting>
  <conditionalFormatting sqref="B5:B6">
    <cfRule type="cellIs" dxfId="316" priority="327" operator="greaterThan">
      <formula>0</formula>
    </cfRule>
  </conditionalFormatting>
  <conditionalFormatting sqref="B5:B6">
    <cfRule type="cellIs" dxfId="315" priority="328" operator="lessThan">
      <formula>0</formula>
    </cfRule>
  </conditionalFormatting>
  <conditionalFormatting sqref="B12">
    <cfRule type="cellIs" dxfId="314" priority="265" operator="greaterThan">
      <formula>0</formula>
    </cfRule>
  </conditionalFormatting>
  <conditionalFormatting sqref="B12">
    <cfRule type="cellIs" dxfId="313" priority="266" operator="lessThan">
      <formula>0</formula>
    </cfRule>
  </conditionalFormatting>
  <conditionalFormatting sqref="B12">
    <cfRule type="cellIs" dxfId="312" priority="267" operator="greaterThan">
      <formula>0</formula>
    </cfRule>
  </conditionalFormatting>
  <conditionalFormatting sqref="B12">
    <cfRule type="cellIs" dxfId="311" priority="268" operator="lessThan">
      <formula>0</formula>
    </cfRule>
  </conditionalFormatting>
  <conditionalFormatting sqref="B15:B16">
    <cfRule type="cellIs" dxfId="310" priority="321" operator="greaterThan">
      <formula>0</formula>
    </cfRule>
  </conditionalFormatting>
  <conditionalFormatting sqref="B15:B16">
    <cfRule type="cellIs" dxfId="309" priority="322" operator="lessThan">
      <formula>0</formula>
    </cfRule>
  </conditionalFormatting>
  <conditionalFormatting sqref="B15:B16">
    <cfRule type="cellIs" dxfId="308" priority="323" operator="greaterThan">
      <formula>0</formula>
    </cfRule>
  </conditionalFormatting>
  <conditionalFormatting sqref="B15:B16">
    <cfRule type="cellIs" dxfId="307" priority="324" operator="lessThan">
      <formula>0</formula>
    </cfRule>
  </conditionalFormatting>
  <conditionalFormatting sqref="B16">
    <cfRule type="cellIs" dxfId="306" priority="317" operator="greaterThan">
      <formula>0</formula>
    </cfRule>
  </conditionalFormatting>
  <conditionalFormatting sqref="B16">
    <cfRule type="cellIs" dxfId="305" priority="318" operator="lessThan">
      <formula>0</formula>
    </cfRule>
  </conditionalFormatting>
  <conditionalFormatting sqref="B16">
    <cfRule type="cellIs" dxfId="304" priority="319" operator="greaterThan">
      <formula>0</formula>
    </cfRule>
  </conditionalFormatting>
  <conditionalFormatting sqref="B16">
    <cfRule type="cellIs" dxfId="303" priority="320" operator="lessThan">
      <formula>0</formula>
    </cfRule>
  </conditionalFormatting>
  <conditionalFormatting sqref="B16">
    <cfRule type="cellIs" dxfId="302" priority="313" operator="greaterThan">
      <formula>0</formula>
    </cfRule>
  </conditionalFormatting>
  <conditionalFormatting sqref="B16">
    <cfRule type="cellIs" dxfId="301" priority="314" operator="lessThan">
      <formula>0</formula>
    </cfRule>
  </conditionalFormatting>
  <conditionalFormatting sqref="B16">
    <cfRule type="cellIs" dxfId="300" priority="315" operator="greaterThan">
      <formula>0</formula>
    </cfRule>
  </conditionalFormatting>
  <conditionalFormatting sqref="B16">
    <cfRule type="cellIs" dxfId="299" priority="316" operator="lessThan">
      <formula>0</formula>
    </cfRule>
  </conditionalFormatting>
  <conditionalFormatting sqref="B15">
    <cfRule type="cellIs" dxfId="298" priority="309" operator="greaterThan">
      <formula>0</formula>
    </cfRule>
  </conditionalFormatting>
  <conditionalFormatting sqref="B15">
    <cfRule type="cellIs" dxfId="297" priority="310" operator="lessThan">
      <formula>0</formula>
    </cfRule>
  </conditionalFormatting>
  <conditionalFormatting sqref="B15">
    <cfRule type="cellIs" dxfId="296" priority="311" operator="greaterThan">
      <formula>0</formula>
    </cfRule>
  </conditionalFormatting>
  <conditionalFormatting sqref="B15">
    <cfRule type="cellIs" dxfId="295" priority="312" operator="lessThan">
      <formula>0</formula>
    </cfRule>
  </conditionalFormatting>
  <conditionalFormatting sqref="B15:B16">
    <cfRule type="cellIs" dxfId="294" priority="305" operator="greaterThan">
      <formula>0</formula>
    </cfRule>
  </conditionalFormatting>
  <conditionalFormatting sqref="B15:B16">
    <cfRule type="cellIs" dxfId="293" priority="306" operator="lessThan">
      <formula>0</formula>
    </cfRule>
  </conditionalFormatting>
  <conditionalFormatting sqref="B15:B16">
    <cfRule type="cellIs" dxfId="292" priority="307" operator="greaterThan">
      <formula>0</formula>
    </cfRule>
  </conditionalFormatting>
  <conditionalFormatting sqref="B15:B16">
    <cfRule type="cellIs" dxfId="291" priority="308" operator="lessThan">
      <formula>0</formula>
    </cfRule>
  </conditionalFormatting>
  <conditionalFormatting sqref="B15:B16">
    <cfRule type="cellIs" dxfId="290" priority="301" operator="greaterThan">
      <formula>0</formula>
    </cfRule>
  </conditionalFormatting>
  <conditionalFormatting sqref="B15:B16">
    <cfRule type="cellIs" dxfId="289" priority="302" operator="lessThan">
      <formula>0</formula>
    </cfRule>
  </conditionalFormatting>
  <conditionalFormatting sqref="B15:B16">
    <cfRule type="cellIs" dxfId="288" priority="303" operator="greaterThan">
      <formula>0</formula>
    </cfRule>
  </conditionalFormatting>
  <conditionalFormatting sqref="B15:B16">
    <cfRule type="cellIs" dxfId="287" priority="304" operator="lessThan">
      <formula>0</formula>
    </cfRule>
  </conditionalFormatting>
  <conditionalFormatting sqref="B11:B12">
    <cfRule type="cellIs" dxfId="286" priority="297" operator="greaterThan">
      <formula>0</formula>
    </cfRule>
  </conditionalFormatting>
  <conditionalFormatting sqref="B11:B12">
    <cfRule type="cellIs" dxfId="285" priority="298" operator="lessThan">
      <formula>0</formula>
    </cfRule>
  </conditionalFormatting>
  <conditionalFormatting sqref="B11:B12">
    <cfRule type="cellIs" dxfId="284" priority="299" operator="greaterThan">
      <formula>0</formula>
    </cfRule>
  </conditionalFormatting>
  <conditionalFormatting sqref="B11:B12">
    <cfRule type="cellIs" dxfId="283" priority="300" operator="lessThan">
      <formula>0</formula>
    </cfRule>
  </conditionalFormatting>
  <conditionalFormatting sqref="B11">
    <cfRule type="cellIs" dxfId="282" priority="293" operator="greaterThan">
      <formula>0</formula>
    </cfRule>
  </conditionalFormatting>
  <conditionalFormatting sqref="B11">
    <cfRule type="cellIs" dxfId="281" priority="294" operator="lessThan">
      <formula>0</formula>
    </cfRule>
  </conditionalFormatting>
  <conditionalFormatting sqref="B11">
    <cfRule type="cellIs" dxfId="280" priority="295" operator="greaterThan">
      <formula>0</formula>
    </cfRule>
  </conditionalFormatting>
  <conditionalFormatting sqref="B11">
    <cfRule type="cellIs" dxfId="279" priority="296" operator="lessThan">
      <formula>0</formula>
    </cfRule>
  </conditionalFormatting>
  <conditionalFormatting sqref="B12">
    <cfRule type="cellIs" dxfId="278" priority="289" operator="greaterThan">
      <formula>0</formula>
    </cfRule>
  </conditionalFormatting>
  <conditionalFormatting sqref="B12">
    <cfRule type="cellIs" dxfId="277" priority="290" operator="lessThan">
      <formula>0</formula>
    </cfRule>
  </conditionalFormatting>
  <conditionalFormatting sqref="B12">
    <cfRule type="cellIs" dxfId="276" priority="291" operator="greaterThan">
      <formula>0</formula>
    </cfRule>
  </conditionalFormatting>
  <conditionalFormatting sqref="B12">
    <cfRule type="cellIs" dxfId="275" priority="292" operator="lessThan">
      <formula>0</formula>
    </cfRule>
  </conditionalFormatting>
  <conditionalFormatting sqref="B5:B6">
    <cfRule type="cellIs" dxfId="274" priority="285" operator="greaterThan">
      <formula>0</formula>
    </cfRule>
  </conditionalFormatting>
  <conditionalFormatting sqref="B5:B6">
    <cfRule type="cellIs" dxfId="273" priority="286" operator="lessThan">
      <formula>0</formula>
    </cfRule>
  </conditionalFormatting>
  <conditionalFormatting sqref="B5:B6">
    <cfRule type="cellIs" dxfId="272" priority="287" operator="greaterThan">
      <formula>0</formula>
    </cfRule>
  </conditionalFormatting>
  <conditionalFormatting sqref="B5:B6">
    <cfRule type="cellIs" dxfId="271" priority="288" operator="lessThan">
      <formula>0</formula>
    </cfRule>
  </conditionalFormatting>
  <conditionalFormatting sqref="B5:B6">
    <cfRule type="cellIs" dxfId="270" priority="281" operator="greaterThan">
      <formula>0</formula>
    </cfRule>
  </conditionalFormatting>
  <conditionalFormatting sqref="B5:B6">
    <cfRule type="cellIs" dxfId="269" priority="282" operator="lessThan">
      <formula>0</formula>
    </cfRule>
  </conditionalFormatting>
  <conditionalFormatting sqref="B5:B6">
    <cfRule type="cellIs" dxfId="268" priority="283" operator="greaterThan">
      <formula>0</formula>
    </cfRule>
  </conditionalFormatting>
  <conditionalFormatting sqref="B5:B6">
    <cfRule type="cellIs" dxfId="267" priority="284" operator="lessThan">
      <formula>0</formula>
    </cfRule>
  </conditionalFormatting>
  <conditionalFormatting sqref="B5:B6">
    <cfRule type="cellIs" dxfId="266" priority="277" operator="greaterThan">
      <formula>0</formula>
    </cfRule>
  </conditionalFormatting>
  <conditionalFormatting sqref="B5:B6">
    <cfRule type="cellIs" dxfId="265" priority="278" operator="lessThan">
      <formula>0</formula>
    </cfRule>
  </conditionalFormatting>
  <conditionalFormatting sqref="B5:B6">
    <cfRule type="cellIs" dxfId="264" priority="279" operator="greaterThan">
      <formula>0</formula>
    </cfRule>
  </conditionalFormatting>
  <conditionalFormatting sqref="B5:B6">
    <cfRule type="cellIs" dxfId="263" priority="280" operator="lessThan">
      <formula>0</formula>
    </cfRule>
  </conditionalFormatting>
  <conditionalFormatting sqref="B11:B12">
    <cfRule type="cellIs" dxfId="262" priority="273" operator="greaterThan">
      <formula>0</formula>
    </cfRule>
  </conditionalFormatting>
  <conditionalFormatting sqref="B11:B12">
    <cfRule type="cellIs" dxfId="261" priority="274" operator="lessThan">
      <formula>0</formula>
    </cfRule>
  </conditionalFormatting>
  <conditionalFormatting sqref="B11:B12">
    <cfRule type="cellIs" dxfId="260" priority="275" operator="greaterThan">
      <formula>0</formula>
    </cfRule>
  </conditionalFormatting>
  <conditionalFormatting sqref="B11:B12">
    <cfRule type="cellIs" dxfId="259" priority="276" operator="lessThan">
      <formula>0</formula>
    </cfRule>
  </conditionalFormatting>
  <conditionalFormatting sqref="B12">
    <cfRule type="cellIs" dxfId="258" priority="269" operator="greaterThan">
      <formula>0</formula>
    </cfRule>
  </conditionalFormatting>
  <conditionalFormatting sqref="B12">
    <cfRule type="cellIs" dxfId="257" priority="270" operator="lessThan">
      <formula>0</formula>
    </cfRule>
  </conditionalFormatting>
  <conditionalFormatting sqref="B12">
    <cfRule type="cellIs" dxfId="256" priority="271" operator="greaterThan">
      <formula>0</formula>
    </cfRule>
  </conditionalFormatting>
  <conditionalFormatting sqref="B12">
    <cfRule type="cellIs" dxfId="255" priority="272" operator="lessThan">
      <formula>0</formula>
    </cfRule>
  </conditionalFormatting>
  <conditionalFormatting sqref="B11">
    <cfRule type="cellIs" dxfId="254" priority="261" operator="greaterThan">
      <formula>0</formula>
    </cfRule>
  </conditionalFormatting>
  <conditionalFormatting sqref="B11">
    <cfRule type="cellIs" dxfId="253" priority="262" operator="lessThan">
      <formula>0</formula>
    </cfRule>
  </conditionalFormatting>
  <conditionalFormatting sqref="B11">
    <cfRule type="cellIs" dxfId="252" priority="263" operator="greaterThan">
      <formula>0</formula>
    </cfRule>
  </conditionalFormatting>
  <conditionalFormatting sqref="B11">
    <cfRule type="cellIs" dxfId="251" priority="264" operator="lessThan">
      <formula>0</formula>
    </cfRule>
  </conditionalFormatting>
  <conditionalFormatting sqref="B11:B12">
    <cfRule type="cellIs" dxfId="250" priority="257" operator="greaterThan">
      <formula>0</formula>
    </cfRule>
  </conditionalFormatting>
  <conditionalFormatting sqref="B11:B12">
    <cfRule type="cellIs" dxfId="249" priority="258" operator="lessThan">
      <formula>0</formula>
    </cfRule>
  </conditionalFormatting>
  <conditionalFormatting sqref="B11:B12">
    <cfRule type="cellIs" dxfId="248" priority="259" operator="greaterThan">
      <formula>0</formula>
    </cfRule>
  </conditionalFormatting>
  <conditionalFormatting sqref="B11:B12">
    <cfRule type="cellIs" dxfId="247" priority="260" operator="lessThan">
      <formula>0</formula>
    </cfRule>
  </conditionalFormatting>
  <conditionalFormatting sqref="B11:B12">
    <cfRule type="cellIs" dxfId="246" priority="253" operator="greaterThan">
      <formula>0</formula>
    </cfRule>
  </conditionalFormatting>
  <conditionalFormatting sqref="B11:B12">
    <cfRule type="cellIs" dxfId="245" priority="254" operator="lessThan">
      <formula>0</formula>
    </cfRule>
  </conditionalFormatting>
  <conditionalFormatting sqref="B11:B12">
    <cfRule type="cellIs" dxfId="244" priority="255" operator="greaterThan">
      <formula>0</formula>
    </cfRule>
  </conditionalFormatting>
  <conditionalFormatting sqref="B11:B12">
    <cfRule type="cellIs" dxfId="243" priority="256" operator="lessThan">
      <formula>0</formula>
    </cfRule>
  </conditionalFormatting>
  <conditionalFormatting sqref="B40">
    <cfRule type="cellIs" dxfId="242" priority="247" operator="greaterThan">
      <formula>0</formula>
    </cfRule>
  </conditionalFormatting>
  <conditionalFormatting sqref="B40">
    <cfRule type="cellIs" dxfId="241" priority="248" operator="lessThan">
      <formula>0</formula>
    </cfRule>
  </conditionalFormatting>
  <conditionalFormatting sqref="B40">
    <cfRule type="cellIs" dxfId="240" priority="249" operator="greaterThan">
      <formula>0</formula>
    </cfRule>
  </conditionalFormatting>
  <conditionalFormatting sqref="B40">
    <cfRule type="cellIs" dxfId="239" priority="250" operator="lessThan">
      <formula>0</formula>
    </cfRule>
  </conditionalFormatting>
  <conditionalFormatting sqref="B40">
    <cfRule type="cellIs" dxfId="238" priority="251" operator="greaterThan">
      <formula>0</formula>
    </cfRule>
  </conditionalFormatting>
  <conditionalFormatting sqref="B40">
    <cfRule type="cellIs" dxfId="237" priority="252" operator="lessThan">
      <formula>0</formula>
    </cfRule>
  </conditionalFormatting>
  <conditionalFormatting sqref="I38:I40">
    <cfRule type="cellIs" dxfId="236" priority="245" operator="lessThan">
      <formula>0</formula>
    </cfRule>
    <cfRule type="cellIs" dxfId="235" priority="246" operator="greaterThan">
      <formula>0</formula>
    </cfRule>
  </conditionalFormatting>
  <conditionalFormatting sqref="B38">
    <cfRule type="cellIs" dxfId="234" priority="239" operator="greaterThan">
      <formula>0</formula>
    </cfRule>
  </conditionalFormatting>
  <conditionalFormatting sqref="B38">
    <cfRule type="cellIs" dxfId="233" priority="240" operator="lessThan">
      <formula>0</formula>
    </cfRule>
  </conditionalFormatting>
  <conditionalFormatting sqref="B38">
    <cfRule type="cellIs" dxfId="232" priority="241" operator="greaterThan">
      <formula>0</formula>
    </cfRule>
  </conditionalFormatting>
  <conditionalFormatting sqref="B38">
    <cfRule type="cellIs" dxfId="231" priority="242" operator="lessThan">
      <formula>0</formula>
    </cfRule>
  </conditionalFormatting>
  <conditionalFormatting sqref="B38">
    <cfRule type="cellIs" dxfId="230" priority="243" operator="greaterThan">
      <formula>0</formula>
    </cfRule>
  </conditionalFormatting>
  <conditionalFormatting sqref="B38">
    <cfRule type="cellIs" dxfId="229" priority="244" operator="lessThan">
      <formula>0</formula>
    </cfRule>
  </conditionalFormatting>
  <conditionalFormatting sqref="B39">
    <cfRule type="cellIs" dxfId="228" priority="233" operator="greaterThan">
      <formula>0</formula>
    </cfRule>
  </conditionalFormatting>
  <conditionalFormatting sqref="B39">
    <cfRule type="cellIs" dxfId="227" priority="234" operator="lessThan">
      <formula>0</formula>
    </cfRule>
  </conditionalFormatting>
  <conditionalFormatting sqref="B39">
    <cfRule type="cellIs" dxfId="226" priority="235" operator="greaterThan">
      <formula>0</formula>
    </cfRule>
  </conditionalFormatting>
  <conditionalFormatting sqref="B39">
    <cfRule type="cellIs" dxfId="225" priority="236" operator="lessThan">
      <formula>0</formula>
    </cfRule>
  </conditionalFormatting>
  <conditionalFormatting sqref="B39">
    <cfRule type="cellIs" dxfId="224" priority="237" operator="greaterThan">
      <formula>0</formula>
    </cfRule>
  </conditionalFormatting>
  <conditionalFormatting sqref="B39">
    <cfRule type="cellIs" dxfId="223" priority="238" operator="lessThan">
      <formula>0</formula>
    </cfRule>
  </conditionalFormatting>
  <conditionalFormatting sqref="B31:B34 B37">
    <cfRule type="cellIs" dxfId="222" priority="229" operator="greaterThan">
      <formula>0</formula>
    </cfRule>
  </conditionalFormatting>
  <conditionalFormatting sqref="B31:B34 B37">
    <cfRule type="cellIs" dxfId="221" priority="230" operator="lessThan">
      <formula>0</formula>
    </cfRule>
  </conditionalFormatting>
  <conditionalFormatting sqref="B31:B34 B37">
    <cfRule type="cellIs" dxfId="220" priority="231" operator="greaterThan">
      <formula>0</formula>
    </cfRule>
  </conditionalFormatting>
  <conditionalFormatting sqref="B31:B34 B37">
    <cfRule type="cellIs" dxfId="219" priority="232" operator="lessThan">
      <formula>0</formula>
    </cfRule>
  </conditionalFormatting>
  <conditionalFormatting sqref="B35:B36">
    <cfRule type="cellIs" dxfId="218" priority="221" operator="greaterThan">
      <formula>0</formula>
    </cfRule>
  </conditionalFormatting>
  <conditionalFormatting sqref="B35:B36">
    <cfRule type="cellIs" dxfId="217" priority="222" operator="lessThan">
      <formula>0</formula>
    </cfRule>
  </conditionalFormatting>
  <conditionalFormatting sqref="B35:B36">
    <cfRule type="cellIs" dxfId="216" priority="223" operator="greaterThan">
      <formula>0</formula>
    </cfRule>
  </conditionalFormatting>
  <conditionalFormatting sqref="B35:B36">
    <cfRule type="cellIs" dxfId="215" priority="224" operator="lessThan">
      <formula>0</formula>
    </cfRule>
  </conditionalFormatting>
  <conditionalFormatting sqref="B36">
    <cfRule type="cellIs" dxfId="214" priority="225" operator="greaterThan">
      <formula>0</formula>
    </cfRule>
  </conditionalFormatting>
  <conditionalFormatting sqref="B36">
    <cfRule type="cellIs" dxfId="213" priority="226" operator="lessThan">
      <formula>0</formula>
    </cfRule>
  </conditionalFormatting>
  <conditionalFormatting sqref="B35">
    <cfRule type="cellIs" dxfId="212" priority="227" operator="greaterThan">
      <formula>0</formula>
    </cfRule>
  </conditionalFormatting>
  <conditionalFormatting sqref="B35">
    <cfRule type="cellIs" dxfId="211" priority="228" operator="lessThan">
      <formula>0</formula>
    </cfRule>
  </conditionalFormatting>
  <conditionalFormatting sqref="K39 K41 K43 K45 K47 K49 K51 K53 K55 K57 K59 K61 K63 K65 K67 K69 K71">
    <cfRule type="cellIs" dxfId="210" priority="220" operator="greaterThan">
      <formula>J39</formula>
    </cfRule>
  </conditionalFormatting>
  <conditionalFormatting sqref="J39 J41 J43 J45 J47 J49 J51 J53 J55 J57 J59 J61 J63 J65 J67 J69 J71">
    <cfRule type="cellIs" dxfId="209" priority="219" operator="greaterThan">
      <formula>1.49</formula>
    </cfRule>
  </conditionalFormatting>
  <conditionalFormatting sqref="L39 L41 L43 L45 L47 L49 L51 L53 L55 L57 L59 L61 L63 L65 L67 L69 L71">
    <cfRule type="cellIs" dxfId="208" priority="218" operator="greaterThan">
      <formula>K39</formula>
    </cfRule>
  </conditionalFormatting>
  <conditionalFormatting sqref="B4">
    <cfRule type="cellIs" dxfId="207" priority="211" operator="greaterThan">
      <formula>0</formula>
    </cfRule>
  </conditionalFormatting>
  <conditionalFormatting sqref="B4">
    <cfRule type="cellIs" dxfId="206" priority="212" operator="lessThan">
      <formula>0</formula>
    </cfRule>
  </conditionalFormatting>
  <conditionalFormatting sqref="B4">
    <cfRule type="cellIs" dxfId="205" priority="213" operator="greaterThan">
      <formula>0</formula>
    </cfRule>
  </conditionalFormatting>
  <conditionalFormatting sqref="B4">
    <cfRule type="cellIs" dxfId="204" priority="214" operator="lessThan">
      <formula>0</formula>
    </cfRule>
  </conditionalFormatting>
  <conditionalFormatting sqref="B4">
    <cfRule type="cellIs" dxfId="203" priority="207" operator="greaterThan">
      <formula>0</formula>
    </cfRule>
  </conditionalFormatting>
  <conditionalFormatting sqref="B4">
    <cfRule type="cellIs" dxfId="202" priority="208" operator="lessThan">
      <formula>0</formula>
    </cfRule>
  </conditionalFormatting>
  <conditionalFormatting sqref="B4">
    <cfRule type="cellIs" dxfId="201" priority="209" operator="greaterThan">
      <formula>0</formula>
    </cfRule>
  </conditionalFormatting>
  <conditionalFormatting sqref="B4">
    <cfRule type="cellIs" dxfId="200" priority="210" operator="lessThan">
      <formula>0</formula>
    </cfRule>
  </conditionalFormatting>
  <conditionalFormatting sqref="B4">
    <cfRule type="cellIs" dxfId="199" priority="203" operator="greaterThan">
      <formula>0</formula>
    </cfRule>
  </conditionalFormatting>
  <conditionalFormatting sqref="B4">
    <cfRule type="cellIs" dxfId="198" priority="204" operator="lessThan">
      <formula>0</formula>
    </cfRule>
  </conditionalFormatting>
  <conditionalFormatting sqref="B4">
    <cfRule type="cellIs" dxfId="197" priority="205" operator="greaterThan">
      <formula>0</formula>
    </cfRule>
  </conditionalFormatting>
  <conditionalFormatting sqref="B4">
    <cfRule type="cellIs" dxfId="196" priority="206" operator="lessThan">
      <formula>0</formula>
    </cfRule>
  </conditionalFormatting>
  <conditionalFormatting sqref="B4">
    <cfRule type="cellIs" dxfId="195" priority="199" operator="greaterThan">
      <formula>0</formula>
    </cfRule>
  </conditionalFormatting>
  <conditionalFormatting sqref="B4">
    <cfRule type="cellIs" dxfId="194" priority="200" operator="lessThan">
      <formula>0</formula>
    </cfRule>
  </conditionalFormatting>
  <conditionalFormatting sqref="B4">
    <cfRule type="cellIs" dxfId="193" priority="201" operator="greaterThan">
      <formula>0</formula>
    </cfRule>
  </conditionalFormatting>
  <conditionalFormatting sqref="B4">
    <cfRule type="cellIs" dxfId="192" priority="202" operator="lessThan">
      <formula>0</formula>
    </cfRule>
  </conditionalFormatting>
  <conditionalFormatting sqref="B4">
    <cfRule type="cellIs" dxfId="191" priority="195" operator="greaterThan">
      <formula>0</formula>
    </cfRule>
  </conditionalFormatting>
  <conditionalFormatting sqref="B4">
    <cfRule type="cellIs" dxfId="190" priority="196" operator="lessThan">
      <formula>0</formula>
    </cfRule>
  </conditionalFormatting>
  <conditionalFormatting sqref="B4">
    <cfRule type="cellIs" dxfId="189" priority="197" operator="greaterThan">
      <formula>0</formula>
    </cfRule>
  </conditionalFormatting>
  <conditionalFormatting sqref="B4">
    <cfRule type="cellIs" dxfId="188" priority="198" operator="lessThan">
      <formula>0</formula>
    </cfRule>
  </conditionalFormatting>
  <conditionalFormatting sqref="B4">
    <cfRule type="cellIs" dxfId="187" priority="191" operator="greaterThan">
      <formula>0</formula>
    </cfRule>
  </conditionalFormatting>
  <conditionalFormatting sqref="B4">
    <cfRule type="cellIs" dxfId="186" priority="192" operator="lessThan">
      <formula>0</formula>
    </cfRule>
  </conditionalFormatting>
  <conditionalFormatting sqref="B4">
    <cfRule type="cellIs" dxfId="185" priority="193" operator="greaterThan">
      <formula>0</formula>
    </cfRule>
  </conditionalFormatting>
  <conditionalFormatting sqref="B4">
    <cfRule type="cellIs" dxfId="184" priority="194" operator="lessThan">
      <formula>0</formula>
    </cfRule>
  </conditionalFormatting>
  <conditionalFormatting sqref="B4">
    <cfRule type="cellIs" dxfId="183" priority="187" operator="greaterThan">
      <formula>0</formula>
    </cfRule>
  </conditionalFormatting>
  <conditionalFormatting sqref="B4">
    <cfRule type="cellIs" dxfId="182" priority="188" operator="lessThan">
      <formula>0</formula>
    </cfRule>
  </conditionalFormatting>
  <conditionalFormatting sqref="B4">
    <cfRule type="cellIs" dxfId="181" priority="189" operator="greaterThan">
      <formula>0</formula>
    </cfRule>
  </conditionalFormatting>
  <conditionalFormatting sqref="B4">
    <cfRule type="cellIs" dxfId="180" priority="190" operator="lessThan">
      <formula>0</formula>
    </cfRule>
  </conditionalFormatting>
  <conditionalFormatting sqref="B4">
    <cfRule type="cellIs" dxfId="179" priority="183" operator="greaterThan">
      <formula>0</formula>
    </cfRule>
  </conditionalFormatting>
  <conditionalFormatting sqref="B4">
    <cfRule type="cellIs" dxfId="178" priority="184" operator="lessThan">
      <formula>0</formula>
    </cfRule>
  </conditionalFormatting>
  <conditionalFormatting sqref="B4">
    <cfRule type="cellIs" dxfId="177" priority="185" operator="greaterThan">
      <formula>0</formula>
    </cfRule>
  </conditionalFormatting>
  <conditionalFormatting sqref="B4">
    <cfRule type="cellIs" dxfId="176" priority="186" operator="lessThan">
      <formula>0</formula>
    </cfRule>
  </conditionalFormatting>
  <conditionalFormatting sqref="B4">
    <cfRule type="cellIs" dxfId="175" priority="179" operator="greaterThan">
      <formula>0</formula>
    </cfRule>
  </conditionalFormatting>
  <conditionalFormatting sqref="B4">
    <cfRule type="cellIs" dxfId="174" priority="180" operator="lessThan">
      <formula>0</formula>
    </cfRule>
  </conditionalFormatting>
  <conditionalFormatting sqref="B4">
    <cfRule type="cellIs" dxfId="173" priority="181" operator="greaterThan">
      <formula>0</formula>
    </cfRule>
  </conditionalFormatting>
  <conditionalFormatting sqref="B4">
    <cfRule type="cellIs" dxfId="172" priority="182" operator="lessThan">
      <formula>0</formula>
    </cfRule>
  </conditionalFormatting>
  <conditionalFormatting sqref="B8">
    <cfRule type="cellIs" dxfId="171" priority="175" operator="greaterThan">
      <formula>0</formula>
    </cfRule>
  </conditionalFormatting>
  <conditionalFormatting sqref="B8">
    <cfRule type="cellIs" dxfId="170" priority="176" operator="lessThan">
      <formula>0</formula>
    </cfRule>
  </conditionalFormatting>
  <conditionalFormatting sqref="B8">
    <cfRule type="cellIs" dxfId="169" priority="177" operator="greaterThan">
      <formula>0</formula>
    </cfRule>
  </conditionalFormatting>
  <conditionalFormatting sqref="B8">
    <cfRule type="cellIs" dxfId="168" priority="178" operator="lessThan">
      <formula>0</formula>
    </cfRule>
  </conditionalFormatting>
  <conditionalFormatting sqref="B8">
    <cfRule type="cellIs" dxfId="167" priority="171" operator="greaterThan">
      <formula>0</formula>
    </cfRule>
  </conditionalFormatting>
  <conditionalFormatting sqref="B8">
    <cfRule type="cellIs" dxfId="166" priority="172" operator="lessThan">
      <formula>0</formula>
    </cfRule>
  </conditionalFormatting>
  <conditionalFormatting sqref="B8">
    <cfRule type="cellIs" dxfId="165" priority="173" operator="greaterThan">
      <formula>0</formula>
    </cfRule>
  </conditionalFormatting>
  <conditionalFormatting sqref="B8">
    <cfRule type="cellIs" dxfId="164" priority="174" operator="lessThan">
      <formula>0</formula>
    </cfRule>
  </conditionalFormatting>
  <conditionalFormatting sqref="B6:B7">
    <cfRule type="cellIs" dxfId="163" priority="127" operator="greaterThan">
      <formula>0</formula>
    </cfRule>
  </conditionalFormatting>
  <conditionalFormatting sqref="B6:B7">
    <cfRule type="cellIs" dxfId="162" priority="128" operator="lessThan">
      <formula>0</formula>
    </cfRule>
  </conditionalFormatting>
  <conditionalFormatting sqref="B6:B7">
    <cfRule type="cellIs" dxfId="161" priority="129" operator="greaterThan">
      <formula>0</formula>
    </cfRule>
  </conditionalFormatting>
  <conditionalFormatting sqref="B6:B7">
    <cfRule type="cellIs" dxfId="160" priority="130" operator="lessThan">
      <formula>0</formula>
    </cfRule>
  </conditionalFormatting>
  <conditionalFormatting sqref="B9:B10">
    <cfRule type="cellIs" dxfId="159" priority="167" operator="greaterThan">
      <formula>0</formula>
    </cfRule>
  </conditionalFormatting>
  <conditionalFormatting sqref="B9:B10">
    <cfRule type="cellIs" dxfId="158" priority="168" operator="lessThan">
      <formula>0</formula>
    </cfRule>
  </conditionalFormatting>
  <conditionalFormatting sqref="B9:B10">
    <cfRule type="cellIs" dxfId="157" priority="169" operator="greaterThan">
      <formula>0</formula>
    </cfRule>
  </conditionalFormatting>
  <conditionalFormatting sqref="B9:B10">
    <cfRule type="cellIs" dxfId="156" priority="170" operator="lessThan">
      <formula>0</formula>
    </cfRule>
  </conditionalFormatting>
  <conditionalFormatting sqref="B10">
    <cfRule type="cellIs" dxfId="155" priority="163" operator="greaterThan">
      <formula>0</formula>
    </cfRule>
  </conditionalFormatting>
  <conditionalFormatting sqref="B10">
    <cfRule type="cellIs" dxfId="154" priority="164" operator="lessThan">
      <formula>0</formula>
    </cfRule>
  </conditionalFormatting>
  <conditionalFormatting sqref="B10">
    <cfRule type="cellIs" dxfId="153" priority="165" operator="greaterThan">
      <formula>0</formula>
    </cfRule>
  </conditionalFormatting>
  <conditionalFormatting sqref="B10">
    <cfRule type="cellIs" dxfId="152" priority="166" operator="lessThan">
      <formula>0</formula>
    </cfRule>
  </conditionalFormatting>
  <conditionalFormatting sqref="B10">
    <cfRule type="cellIs" dxfId="151" priority="159" operator="greaterThan">
      <formula>0</formula>
    </cfRule>
  </conditionalFormatting>
  <conditionalFormatting sqref="B10">
    <cfRule type="cellIs" dxfId="150" priority="160" operator="lessThan">
      <formula>0</formula>
    </cfRule>
  </conditionalFormatting>
  <conditionalFormatting sqref="B10">
    <cfRule type="cellIs" dxfId="149" priority="161" operator="greaterThan">
      <formula>0</formula>
    </cfRule>
  </conditionalFormatting>
  <conditionalFormatting sqref="B10">
    <cfRule type="cellIs" dxfId="148" priority="162" operator="lessThan">
      <formula>0</formula>
    </cfRule>
  </conditionalFormatting>
  <conditionalFormatting sqref="B9">
    <cfRule type="cellIs" dxfId="147" priority="155" operator="greaterThan">
      <formula>0</formula>
    </cfRule>
  </conditionalFormatting>
  <conditionalFormatting sqref="B9">
    <cfRule type="cellIs" dxfId="146" priority="156" operator="lessThan">
      <formula>0</formula>
    </cfRule>
  </conditionalFormatting>
  <conditionalFormatting sqref="B9">
    <cfRule type="cellIs" dxfId="145" priority="157" operator="greaterThan">
      <formula>0</formula>
    </cfRule>
  </conditionalFormatting>
  <conditionalFormatting sqref="B9">
    <cfRule type="cellIs" dxfId="144" priority="158" operator="lessThan">
      <formula>0</formula>
    </cfRule>
  </conditionalFormatting>
  <conditionalFormatting sqref="B9:B10">
    <cfRule type="cellIs" dxfId="143" priority="151" operator="greaterThan">
      <formula>0</formula>
    </cfRule>
  </conditionalFormatting>
  <conditionalFormatting sqref="B9:B10">
    <cfRule type="cellIs" dxfId="142" priority="152" operator="lessThan">
      <formula>0</formula>
    </cfRule>
  </conditionalFormatting>
  <conditionalFormatting sqref="B9:B10">
    <cfRule type="cellIs" dxfId="141" priority="153" operator="greaterThan">
      <formula>0</formula>
    </cfRule>
  </conditionalFormatting>
  <conditionalFormatting sqref="B9:B10">
    <cfRule type="cellIs" dxfId="140" priority="154" operator="lessThan">
      <formula>0</formula>
    </cfRule>
  </conditionalFormatting>
  <conditionalFormatting sqref="B9:B10">
    <cfRule type="cellIs" dxfId="139" priority="147" operator="greaterThan">
      <formula>0</formula>
    </cfRule>
  </conditionalFormatting>
  <conditionalFormatting sqref="B9:B10">
    <cfRule type="cellIs" dxfId="138" priority="148" operator="lessThan">
      <formula>0</formula>
    </cfRule>
  </conditionalFormatting>
  <conditionalFormatting sqref="B9:B10">
    <cfRule type="cellIs" dxfId="137" priority="149" operator="greaterThan">
      <formula>0</formula>
    </cfRule>
  </conditionalFormatting>
  <conditionalFormatting sqref="B9:B10">
    <cfRule type="cellIs" dxfId="136" priority="150" operator="lessThan">
      <formula>0</formula>
    </cfRule>
  </conditionalFormatting>
  <conditionalFormatting sqref="B6:B7">
    <cfRule type="cellIs" dxfId="135" priority="143" operator="greaterThan">
      <formula>0</formula>
    </cfRule>
  </conditionalFormatting>
  <conditionalFormatting sqref="B6:B7">
    <cfRule type="cellIs" dxfId="134" priority="144" operator="lessThan">
      <formula>0</formula>
    </cfRule>
  </conditionalFormatting>
  <conditionalFormatting sqref="B6:B7">
    <cfRule type="cellIs" dxfId="133" priority="145" operator="greaterThan">
      <formula>0</formula>
    </cfRule>
  </conditionalFormatting>
  <conditionalFormatting sqref="B6:B7">
    <cfRule type="cellIs" dxfId="132" priority="146" operator="lessThan">
      <formula>0</formula>
    </cfRule>
  </conditionalFormatting>
  <conditionalFormatting sqref="B6:B7">
    <cfRule type="cellIs" dxfId="131" priority="139" operator="greaterThan">
      <formula>0</formula>
    </cfRule>
  </conditionalFormatting>
  <conditionalFormatting sqref="B6:B7">
    <cfRule type="cellIs" dxfId="130" priority="140" operator="lessThan">
      <formula>0</formula>
    </cfRule>
  </conditionalFormatting>
  <conditionalFormatting sqref="B6:B7">
    <cfRule type="cellIs" dxfId="129" priority="141" operator="greaterThan">
      <formula>0</formula>
    </cfRule>
  </conditionalFormatting>
  <conditionalFormatting sqref="B6:B7">
    <cfRule type="cellIs" dxfId="128" priority="142" operator="lessThan">
      <formula>0</formula>
    </cfRule>
  </conditionalFormatting>
  <conditionalFormatting sqref="B6:B7">
    <cfRule type="cellIs" dxfId="127" priority="135" operator="greaterThan">
      <formula>0</formula>
    </cfRule>
  </conditionalFormatting>
  <conditionalFormatting sqref="B6:B7">
    <cfRule type="cellIs" dxfId="126" priority="136" operator="lessThan">
      <formula>0</formula>
    </cfRule>
  </conditionalFormatting>
  <conditionalFormatting sqref="B6:B7">
    <cfRule type="cellIs" dxfId="125" priority="137" operator="greaterThan">
      <formula>0</formula>
    </cfRule>
  </conditionalFormatting>
  <conditionalFormatting sqref="B6:B7">
    <cfRule type="cellIs" dxfId="124" priority="138" operator="lessThan">
      <formula>0</formula>
    </cfRule>
  </conditionalFormatting>
  <conditionalFormatting sqref="B6:B7">
    <cfRule type="cellIs" dxfId="123" priority="131" operator="greaterThan">
      <formula>0</formula>
    </cfRule>
  </conditionalFormatting>
  <conditionalFormatting sqref="B6:B7">
    <cfRule type="cellIs" dxfId="122" priority="132" operator="lessThan">
      <formula>0</formula>
    </cfRule>
  </conditionalFormatting>
  <conditionalFormatting sqref="B6:B7">
    <cfRule type="cellIs" dxfId="121" priority="133" operator="greaterThan">
      <formula>0</formula>
    </cfRule>
  </conditionalFormatting>
  <conditionalFormatting sqref="B6:B7">
    <cfRule type="cellIs" dxfId="120" priority="134" operator="lessThan">
      <formula>0</formula>
    </cfRule>
  </conditionalFormatting>
  <conditionalFormatting sqref="B6:B7">
    <cfRule type="cellIs" dxfId="119" priority="123" operator="greaterThan">
      <formula>0</formula>
    </cfRule>
  </conditionalFormatting>
  <conditionalFormatting sqref="B6:B7">
    <cfRule type="cellIs" dxfId="118" priority="124" operator="lessThan">
      <formula>0</formula>
    </cfRule>
  </conditionalFormatting>
  <conditionalFormatting sqref="B6:B7">
    <cfRule type="cellIs" dxfId="117" priority="125" operator="greaterThan">
      <formula>0</formula>
    </cfRule>
  </conditionalFormatting>
  <conditionalFormatting sqref="B6:B7">
    <cfRule type="cellIs" dxfId="116" priority="126" operator="lessThan">
      <formula>0</formula>
    </cfRule>
  </conditionalFormatting>
  <conditionalFormatting sqref="B6:B7">
    <cfRule type="cellIs" dxfId="115" priority="119" operator="greaterThan">
      <formula>0</formula>
    </cfRule>
  </conditionalFormatting>
  <conditionalFormatting sqref="B6:B7">
    <cfRule type="cellIs" dxfId="114" priority="120" operator="lessThan">
      <formula>0</formula>
    </cfRule>
  </conditionalFormatting>
  <conditionalFormatting sqref="B6:B7">
    <cfRule type="cellIs" dxfId="113" priority="121" operator="greaterThan">
      <formula>0</formula>
    </cfRule>
  </conditionalFormatting>
  <conditionalFormatting sqref="B6:B7">
    <cfRule type="cellIs" dxfId="112" priority="122" operator="lessThan">
      <formula>0</formula>
    </cfRule>
  </conditionalFormatting>
  <conditionalFormatting sqref="L2:M2">
    <cfRule type="cellIs" dxfId="111" priority="117" operator="lessThan">
      <formula>0</formula>
    </cfRule>
    <cfRule type="cellIs" dxfId="110" priority="118" operator="greaterThan">
      <formula>0</formula>
    </cfRule>
  </conditionalFormatting>
  <conditionalFormatting sqref="B19">
    <cfRule type="cellIs" dxfId="109" priority="113" operator="greaterThan">
      <formula>0</formula>
    </cfRule>
  </conditionalFormatting>
  <conditionalFormatting sqref="B19">
    <cfRule type="cellIs" dxfId="108" priority="114" operator="lessThan">
      <formula>0</formula>
    </cfRule>
  </conditionalFormatting>
  <conditionalFormatting sqref="B19">
    <cfRule type="cellIs" dxfId="107" priority="115" operator="greaterThan">
      <formula>0</formula>
    </cfRule>
  </conditionalFormatting>
  <conditionalFormatting sqref="B19">
    <cfRule type="cellIs" dxfId="106" priority="116" operator="lessThan">
      <formula>0</formula>
    </cfRule>
  </conditionalFormatting>
  <conditionalFormatting sqref="B19">
    <cfRule type="cellIs" dxfId="105" priority="109" operator="greaterThan">
      <formula>0</formula>
    </cfRule>
  </conditionalFormatting>
  <conditionalFormatting sqref="B19">
    <cfRule type="cellIs" dxfId="104" priority="110" operator="lessThan">
      <formula>0</formula>
    </cfRule>
  </conditionalFormatting>
  <conditionalFormatting sqref="B19">
    <cfRule type="cellIs" dxfId="103" priority="111" operator="greaterThan">
      <formula>0</formula>
    </cfRule>
  </conditionalFormatting>
  <conditionalFormatting sqref="B19">
    <cfRule type="cellIs" dxfId="102" priority="112" operator="lessThan">
      <formula>0</formula>
    </cfRule>
  </conditionalFormatting>
  <conditionalFormatting sqref="B3">
    <cfRule type="cellIs" dxfId="101" priority="105" operator="greaterThan">
      <formula>0</formula>
    </cfRule>
  </conditionalFormatting>
  <conditionalFormatting sqref="B3">
    <cfRule type="cellIs" dxfId="100" priority="106" operator="lessThan">
      <formula>0</formula>
    </cfRule>
  </conditionalFormatting>
  <conditionalFormatting sqref="B3">
    <cfRule type="cellIs" dxfId="99" priority="107" operator="greaterThan">
      <formula>0</formula>
    </cfRule>
  </conditionalFormatting>
  <conditionalFormatting sqref="B3">
    <cfRule type="cellIs" dxfId="98" priority="108" operator="lessThan">
      <formula>0</formula>
    </cfRule>
  </conditionalFormatting>
  <conditionalFormatting sqref="B3">
    <cfRule type="cellIs" dxfId="97" priority="101" operator="greaterThan">
      <formula>0</formula>
    </cfRule>
  </conditionalFormatting>
  <conditionalFormatting sqref="B3">
    <cfRule type="cellIs" dxfId="96" priority="102" operator="lessThan">
      <formula>0</formula>
    </cfRule>
  </conditionalFormatting>
  <conditionalFormatting sqref="B3">
    <cfRule type="cellIs" dxfId="95" priority="103" operator="greaterThan">
      <formula>0</formula>
    </cfRule>
  </conditionalFormatting>
  <conditionalFormatting sqref="B3">
    <cfRule type="cellIs" dxfId="94" priority="104" operator="lessThan">
      <formula>0</formula>
    </cfRule>
  </conditionalFormatting>
  <conditionalFormatting sqref="B3">
    <cfRule type="cellIs" dxfId="93" priority="97" operator="greaterThan">
      <formula>0</formula>
    </cfRule>
  </conditionalFormatting>
  <conditionalFormatting sqref="B3">
    <cfRule type="cellIs" dxfId="92" priority="98" operator="lessThan">
      <formula>0</formula>
    </cfRule>
  </conditionalFormatting>
  <conditionalFormatting sqref="B3">
    <cfRule type="cellIs" dxfId="91" priority="99" operator="greaterThan">
      <formula>0</formula>
    </cfRule>
  </conditionalFormatting>
  <conditionalFormatting sqref="B3">
    <cfRule type="cellIs" dxfId="90" priority="100" operator="lessThan">
      <formula>0</formula>
    </cfRule>
  </conditionalFormatting>
  <conditionalFormatting sqref="B3">
    <cfRule type="cellIs" dxfId="89" priority="93" operator="greaterThan">
      <formula>0</formula>
    </cfRule>
  </conditionalFormatting>
  <conditionalFormatting sqref="B3">
    <cfRule type="cellIs" dxfId="88" priority="94" operator="lessThan">
      <formula>0</formula>
    </cfRule>
  </conditionalFormatting>
  <conditionalFormatting sqref="B3">
    <cfRule type="cellIs" dxfId="87" priority="95" operator="greaterThan">
      <formula>0</formula>
    </cfRule>
  </conditionalFormatting>
  <conditionalFormatting sqref="B3">
    <cfRule type="cellIs" dxfId="86" priority="96" operator="lessThan">
      <formula>0</formula>
    </cfRule>
  </conditionalFormatting>
  <conditionalFormatting sqref="B7">
    <cfRule type="cellIs" dxfId="85" priority="89" operator="greaterThan">
      <formula>0</formula>
    </cfRule>
  </conditionalFormatting>
  <conditionalFormatting sqref="B7">
    <cfRule type="cellIs" dxfId="84" priority="90" operator="lessThan">
      <formula>0</formula>
    </cfRule>
  </conditionalFormatting>
  <conditionalFormatting sqref="B7">
    <cfRule type="cellIs" dxfId="83" priority="91" operator="greaterThan">
      <formula>0</formula>
    </cfRule>
  </conditionalFormatting>
  <conditionalFormatting sqref="B7">
    <cfRule type="cellIs" dxfId="82" priority="92" operator="lessThan">
      <formula>0</formula>
    </cfRule>
  </conditionalFormatting>
  <conditionalFormatting sqref="B7">
    <cfRule type="cellIs" dxfId="81" priority="85" operator="greaterThan">
      <formula>0</formula>
    </cfRule>
  </conditionalFormatting>
  <conditionalFormatting sqref="B7">
    <cfRule type="cellIs" dxfId="80" priority="86" operator="lessThan">
      <formula>0</formula>
    </cfRule>
  </conditionalFormatting>
  <conditionalFormatting sqref="B7">
    <cfRule type="cellIs" dxfId="79" priority="87" operator="greaterThan">
      <formula>0</formula>
    </cfRule>
  </conditionalFormatting>
  <conditionalFormatting sqref="B7">
    <cfRule type="cellIs" dxfId="78" priority="88" operator="lessThan">
      <formula>0</formula>
    </cfRule>
  </conditionalFormatting>
  <conditionalFormatting sqref="B7">
    <cfRule type="cellIs" dxfId="77" priority="81" operator="greaterThan">
      <formula>0</formula>
    </cfRule>
  </conditionalFormatting>
  <conditionalFormatting sqref="B7">
    <cfRule type="cellIs" dxfId="76" priority="82" operator="lessThan">
      <formula>0</formula>
    </cfRule>
  </conditionalFormatting>
  <conditionalFormatting sqref="B7">
    <cfRule type="cellIs" dxfId="75" priority="83" operator="greaterThan">
      <formula>0</formula>
    </cfRule>
  </conditionalFormatting>
  <conditionalFormatting sqref="B7">
    <cfRule type="cellIs" dxfId="74" priority="84" operator="lessThan">
      <formula>0</formula>
    </cfRule>
  </conditionalFormatting>
  <conditionalFormatting sqref="B7">
    <cfRule type="cellIs" dxfId="73" priority="77" operator="greaterThan">
      <formula>0</formula>
    </cfRule>
  </conditionalFormatting>
  <conditionalFormatting sqref="B7">
    <cfRule type="cellIs" dxfId="72" priority="78" operator="lessThan">
      <formula>0</formula>
    </cfRule>
  </conditionalFormatting>
  <conditionalFormatting sqref="B7">
    <cfRule type="cellIs" dxfId="71" priority="79" operator="greaterThan">
      <formula>0</formula>
    </cfRule>
  </conditionalFormatting>
  <conditionalFormatting sqref="B7">
    <cfRule type="cellIs" dxfId="70" priority="80" operator="lessThan">
      <formula>0</formula>
    </cfRule>
  </conditionalFormatting>
  <conditionalFormatting sqref="B7">
    <cfRule type="cellIs" dxfId="69" priority="73" operator="greaterThan">
      <formula>0</formula>
    </cfRule>
  </conditionalFormatting>
  <conditionalFormatting sqref="B7">
    <cfRule type="cellIs" dxfId="68" priority="74" operator="lessThan">
      <formula>0</formula>
    </cfRule>
  </conditionalFormatting>
  <conditionalFormatting sqref="B7">
    <cfRule type="cellIs" dxfId="67" priority="75" operator="greaterThan">
      <formula>0</formula>
    </cfRule>
  </conditionalFormatting>
  <conditionalFormatting sqref="B7">
    <cfRule type="cellIs" dxfId="66" priority="76" operator="lessThan">
      <formula>0</formula>
    </cfRule>
  </conditionalFormatting>
  <conditionalFormatting sqref="B7">
    <cfRule type="cellIs" dxfId="65" priority="69" operator="greaterThan">
      <formula>0</formula>
    </cfRule>
  </conditionalFormatting>
  <conditionalFormatting sqref="B7">
    <cfRule type="cellIs" dxfId="64" priority="70" operator="lessThan">
      <formula>0</formula>
    </cfRule>
  </conditionalFormatting>
  <conditionalFormatting sqref="B7">
    <cfRule type="cellIs" dxfId="63" priority="71" operator="greaterThan">
      <formula>0</formula>
    </cfRule>
  </conditionalFormatting>
  <conditionalFormatting sqref="B7">
    <cfRule type="cellIs" dxfId="62" priority="72" operator="lessThan">
      <formula>0</formula>
    </cfRule>
  </conditionalFormatting>
  <conditionalFormatting sqref="B7">
    <cfRule type="cellIs" dxfId="61" priority="65" operator="greaterThan">
      <formula>0</formula>
    </cfRule>
  </conditionalFormatting>
  <conditionalFormatting sqref="B7">
    <cfRule type="cellIs" dxfId="60" priority="66" operator="lessThan">
      <formula>0</formula>
    </cfRule>
  </conditionalFormatting>
  <conditionalFormatting sqref="B7">
    <cfRule type="cellIs" dxfId="59" priority="67" operator="greaterThan">
      <formula>0</formula>
    </cfRule>
  </conditionalFormatting>
  <conditionalFormatting sqref="B7">
    <cfRule type="cellIs" dxfId="58" priority="68" operator="lessThan">
      <formula>0</formula>
    </cfRule>
  </conditionalFormatting>
  <conditionalFormatting sqref="B7">
    <cfRule type="cellIs" dxfId="57" priority="61" operator="greaterThan">
      <formula>0</formula>
    </cfRule>
  </conditionalFormatting>
  <conditionalFormatting sqref="B7">
    <cfRule type="cellIs" dxfId="56" priority="62" operator="lessThan">
      <formula>0</formula>
    </cfRule>
  </conditionalFormatting>
  <conditionalFormatting sqref="B7">
    <cfRule type="cellIs" dxfId="55" priority="63" operator="greaterThan">
      <formula>0</formula>
    </cfRule>
  </conditionalFormatting>
  <conditionalFormatting sqref="B7">
    <cfRule type="cellIs" dxfId="54" priority="64" operator="lessThan">
      <formula>0</formula>
    </cfRule>
  </conditionalFormatting>
  <conditionalFormatting sqref="B7">
    <cfRule type="cellIs" dxfId="53" priority="57" operator="greaterThan">
      <formula>0</formula>
    </cfRule>
  </conditionalFormatting>
  <conditionalFormatting sqref="B7">
    <cfRule type="cellIs" dxfId="52" priority="58" operator="lessThan">
      <formula>0</formula>
    </cfRule>
  </conditionalFormatting>
  <conditionalFormatting sqref="B7">
    <cfRule type="cellIs" dxfId="51" priority="59" operator="greaterThan">
      <formula>0</formula>
    </cfRule>
  </conditionalFormatting>
  <conditionalFormatting sqref="B7">
    <cfRule type="cellIs" dxfId="50" priority="60" operator="lessThan">
      <formula>0</formula>
    </cfRule>
  </conditionalFormatting>
  <conditionalFormatting sqref="AH3:AH6 AH27:AH42">
    <cfRule type="cellIs" dxfId="49" priority="56" operator="lessThan">
      <formula>0.01</formula>
    </cfRule>
  </conditionalFormatting>
  <conditionalFormatting sqref="V3:V8 V27:V42">
    <cfRule type="cellIs" dxfId="48" priority="55" operator="lessThan">
      <formula>0.01</formula>
    </cfRule>
  </conditionalFormatting>
  <conditionalFormatting sqref="AR3:AR42">
    <cfRule type="expression" dxfId="47" priority="54">
      <formula>$O$18-$U3&lt;0</formula>
    </cfRule>
  </conditionalFormatting>
  <conditionalFormatting sqref="AR3:AR42">
    <cfRule type="expression" dxfId="46" priority="53">
      <formula>$O$18-$U3&gt;0</formula>
    </cfRule>
  </conditionalFormatting>
  <conditionalFormatting sqref="AS3:AS42">
    <cfRule type="expression" dxfId="45" priority="52">
      <formula>$O$18-$U3&lt;0</formula>
    </cfRule>
  </conditionalFormatting>
  <conditionalFormatting sqref="AS3:AS42">
    <cfRule type="expression" dxfId="44" priority="51">
      <formula>$O$18-$U3&gt;0</formula>
    </cfRule>
  </conditionalFormatting>
  <conditionalFormatting sqref="AT3:AT42">
    <cfRule type="expression" dxfId="43" priority="50">
      <formula>$O$18-$U3&lt;0</formula>
    </cfRule>
  </conditionalFormatting>
  <conditionalFormatting sqref="AT3:AT42">
    <cfRule type="expression" dxfId="42" priority="49">
      <formula>$O$18-$U3&gt;0</formula>
    </cfRule>
  </conditionalFormatting>
  <conditionalFormatting sqref="T3:T42">
    <cfRule type="cellIs" dxfId="41" priority="48" operator="equal">
      <formula>0</formula>
    </cfRule>
  </conditionalFormatting>
  <conditionalFormatting sqref="AF3:AF42">
    <cfRule type="cellIs" dxfId="40" priority="47" operator="equal">
      <formula>0</formula>
    </cfRule>
  </conditionalFormatting>
  <conditionalFormatting sqref="AB3:AB8 AB27:AB42">
    <cfRule type="cellIs" dxfId="39" priority="44" operator="equal">
      <formula>0</formula>
    </cfRule>
  </conditionalFormatting>
  <conditionalFormatting sqref="AC3:AC8 AC27:AC42">
    <cfRule type="cellIs" dxfId="38" priority="43" operator="equal">
      <formula>0</formula>
    </cfRule>
  </conditionalFormatting>
  <conditionalFormatting sqref="AM3:AM8 AM27:AM42">
    <cfRule type="cellIs" dxfId="37" priority="39" operator="lessThan">
      <formula>AH3</formula>
    </cfRule>
    <cfRule type="cellIs" dxfId="36" priority="40" operator="equal">
      <formula>0</formula>
    </cfRule>
  </conditionalFormatting>
  <conditionalFormatting sqref="AK3:AL8 AK27:AL42">
    <cfRule type="cellIs" dxfId="35" priority="38" operator="equal">
      <formula>0</formula>
    </cfRule>
  </conditionalFormatting>
  <conditionalFormatting sqref="AN3:AN8 AN27:AN42">
    <cfRule type="cellIs" dxfId="34" priority="37" operator="equal">
      <formula>0</formula>
    </cfRule>
  </conditionalFormatting>
  <conditionalFormatting sqref="AO3:AO8 AO27:AO42">
    <cfRule type="cellIs" dxfId="33" priority="36" operator="equal">
      <formula>0</formula>
    </cfRule>
  </conditionalFormatting>
  <conditionalFormatting sqref="AG7:AG26">
    <cfRule type="expression" dxfId="32" priority="34">
      <formula>AF7&gt;0</formula>
    </cfRule>
  </conditionalFormatting>
  <conditionalFormatting sqref="AG7:AG26">
    <cfRule type="expression" dxfId="31" priority="35">
      <formula>AF7&lt;0</formula>
    </cfRule>
  </conditionalFormatting>
  <conditionalFormatting sqref="AH7:AH8">
    <cfRule type="cellIs" dxfId="30" priority="33" operator="lessThan">
      <formula>0.01</formula>
    </cfRule>
  </conditionalFormatting>
  <conditionalFormatting sqref="U15:U26">
    <cfRule type="expression" dxfId="29" priority="31">
      <formula>T15&gt;0</formula>
    </cfRule>
  </conditionalFormatting>
  <conditionalFormatting sqref="U15:U26">
    <cfRule type="expression" dxfId="28" priority="32">
      <formula>T15&lt;0</formula>
    </cfRule>
  </conditionalFormatting>
  <conditionalFormatting sqref="V9:V26">
    <cfRule type="cellIs" dxfId="27" priority="30" operator="lessThan">
      <formula>0.01</formula>
    </cfRule>
  </conditionalFormatting>
  <conditionalFormatting sqref="AA15:AA26">
    <cfRule type="cellIs" dxfId="26" priority="28" operator="lessThan">
      <formula>V15</formula>
    </cfRule>
    <cfRule type="cellIs" dxfId="25" priority="29" operator="equal">
      <formula>0</formula>
    </cfRule>
  </conditionalFormatting>
  <conditionalFormatting sqref="Y15:Z26">
    <cfRule type="cellIs" dxfId="24" priority="27" operator="equal">
      <formula>0</formula>
    </cfRule>
  </conditionalFormatting>
  <conditionalFormatting sqref="AB15:AB26">
    <cfRule type="cellIs" dxfId="23" priority="26" operator="equal">
      <formula>0</formula>
    </cfRule>
  </conditionalFormatting>
  <conditionalFormatting sqref="AC15:AC26">
    <cfRule type="cellIs" dxfId="22" priority="25" operator="equal">
      <formula>0</formula>
    </cfRule>
  </conditionalFormatting>
  <conditionalFormatting sqref="AM15:AM26">
    <cfRule type="cellIs" dxfId="21" priority="23" operator="lessThan">
      <formula>AH15</formula>
    </cfRule>
    <cfRule type="cellIs" dxfId="20" priority="24" operator="equal">
      <formula>0</formula>
    </cfRule>
  </conditionalFormatting>
  <conditionalFormatting sqref="AK15:AL26">
    <cfRule type="cellIs" dxfId="19" priority="22" operator="equal">
      <formula>0</formula>
    </cfRule>
  </conditionalFormatting>
  <conditionalFormatting sqref="AN15:AN26">
    <cfRule type="cellIs" dxfId="18" priority="21" operator="equal">
      <formula>0</formula>
    </cfRule>
  </conditionalFormatting>
  <conditionalFormatting sqref="AO15:AO26">
    <cfRule type="cellIs" dxfId="17" priority="20" operator="equal">
      <formula>0</formula>
    </cfRule>
  </conditionalFormatting>
  <conditionalFormatting sqref="AH9:AH26">
    <cfRule type="cellIs" dxfId="16" priority="19" operator="lessThan">
      <formula>0.01</formula>
    </cfRule>
  </conditionalFormatting>
  <conditionalFormatting sqref="U3:U14">
    <cfRule type="expression" dxfId="15" priority="17">
      <formula>T3&gt;0</formula>
    </cfRule>
  </conditionalFormatting>
  <conditionalFormatting sqref="U3:U14">
    <cfRule type="expression" dxfId="14" priority="18">
      <formula>T3&lt;0</formula>
    </cfRule>
  </conditionalFormatting>
  <conditionalFormatting sqref="AP9:AP1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{6563E1A7-CEFC-4AED-8D6B-408A53FEC137}</x14:id>
        </ext>
      </extLst>
    </cfRule>
    <cfRule type="cellIs" dxfId="13" priority="16" operator="greaterThan">
      <formula>0</formula>
    </cfRule>
  </conditionalFormatting>
  <conditionalFormatting sqref="AP9:AP14">
    <cfRule type="cellIs" dxfId="12" priority="14" operator="equal">
      <formula>0</formula>
    </cfRule>
  </conditionalFormatting>
  <conditionalFormatting sqref="AM9:AM14">
    <cfRule type="cellIs" dxfId="11" priority="12" operator="lessThan">
      <formula>AH9</formula>
    </cfRule>
    <cfRule type="cellIs" dxfId="10" priority="13" operator="equal">
      <formula>0</formula>
    </cfRule>
  </conditionalFormatting>
  <conditionalFormatting sqref="AK9:AL14">
    <cfRule type="cellIs" dxfId="9" priority="11" operator="equal">
      <formula>0</formula>
    </cfRule>
  </conditionalFormatting>
  <conditionalFormatting sqref="AN9:AN14">
    <cfRule type="cellIs" dxfId="8" priority="10" operator="equal">
      <formula>0</formula>
    </cfRule>
  </conditionalFormatting>
  <conditionalFormatting sqref="AO9:AO14">
    <cfRule type="cellIs" dxfId="7" priority="9" operator="equal">
      <formula>0</formula>
    </cfRule>
  </conditionalFormatting>
  <conditionalFormatting sqref="AD9:AD14">
    <cfRule type="cellIs" dxfId="6" priority="6" operator="equal">
      <formula>0</formula>
    </cfRule>
  </conditionalFormatting>
  <conditionalFormatting sqref="AD9:AD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{14495AC8-C7CE-45A0-B99F-225C5AC47C32}</x14:id>
        </ext>
      </extLst>
    </cfRule>
    <cfRule type="cellIs" dxfId="5" priority="8" operator="greaterThan">
      <formula>0</formula>
    </cfRule>
  </conditionalFormatting>
  <conditionalFormatting sqref="AA9:AA14">
    <cfRule type="cellIs" dxfId="4" priority="4" operator="lessThan">
      <formula>V9</formula>
    </cfRule>
    <cfRule type="cellIs" dxfId="3" priority="5" operator="equal">
      <formula>0</formula>
    </cfRule>
  </conditionalFormatting>
  <conditionalFormatting sqref="Y9:Z14">
    <cfRule type="cellIs" dxfId="2" priority="3" operator="equal">
      <formula>0</formula>
    </cfRule>
  </conditionalFormatting>
  <conditionalFormatting sqref="AB9:AB14">
    <cfRule type="cellIs" dxfId="1" priority="2" operator="equal">
      <formula>0</formula>
    </cfRule>
  </conditionalFormatting>
  <conditionalFormatting sqref="AC9:AC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 AP15:AP42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 AD15:AD42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6563E1A7-CEFC-4AED-8D6B-408A53FEC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AP9:AP14</xm:sqref>
        </x14:conditionalFormatting>
        <x14:conditionalFormatting xmlns:xm="http://schemas.microsoft.com/office/excel/2006/main">
          <x14:cfRule type="dataBar" id="{14495AC8-C7CE-45A0-B99F-225C5AC47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8" sqref="E1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526</v>
      </c>
      <c r="B2" s="20"/>
      <c r="C2" s="19"/>
      <c r="D2" s="20"/>
      <c r="E2" s="19" t="s">
        <v>316</v>
      </c>
      <c r="F2" s="20"/>
      <c r="G2" s="19"/>
      <c r="H2" s="20"/>
      <c r="I2" s="41"/>
      <c r="J2" s="20"/>
      <c r="K2" s="21"/>
      <c r="L2" s="20"/>
      <c r="M2" s="21"/>
      <c r="N2" s="18"/>
      <c r="O2"/>
      <c r="Q2" s="49"/>
    </row>
    <row r="3" spans="1:18" s="4" customFormat="1">
      <c r="A3" s="41" t="s">
        <v>527</v>
      </c>
      <c r="B3" s="20"/>
      <c r="C3" s="19"/>
      <c r="D3" s="20"/>
      <c r="E3" s="19" t="s">
        <v>317</v>
      </c>
      <c r="F3" s="20"/>
      <c r="G3" s="19"/>
      <c r="H3" s="20"/>
      <c r="I3" s="41"/>
      <c r="J3" s="20"/>
      <c r="K3" s="21"/>
      <c r="L3" s="20"/>
      <c r="M3" s="21"/>
      <c r="N3" s="18"/>
      <c r="O3"/>
      <c r="Q3" s="49"/>
    </row>
    <row r="4" spans="1:18" s="4" customFormat="1">
      <c r="A4" s="41" t="s">
        <v>528</v>
      </c>
      <c r="B4" s="20"/>
      <c r="C4" s="19"/>
      <c r="D4" s="20"/>
      <c r="E4" s="19" t="s">
        <v>524</v>
      </c>
      <c r="F4" s="20"/>
      <c r="G4" s="19"/>
      <c r="H4" s="20"/>
      <c r="I4" s="41"/>
      <c r="J4" s="20"/>
      <c r="K4" s="21"/>
      <c r="L4" s="20"/>
      <c r="M4" s="21"/>
      <c r="N4" s="18"/>
      <c r="O4"/>
      <c r="Q4" s="49"/>
    </row>
    <row r="5" spans="1:18" s="4" customFormat="1">
      <c r="A5" s="41" t="s">
        <v>529</v>
      </c>
      <c r="B5" s="20"/>
      <c r="C5" s="19"/>
      <c r="D5" s="20"/>
      <c r="E5" s="19" t="s">
        <v>525</v>
      </c>
      <c r="F5" s="20"/>
      <c r="G5" s="19"/>
      <c r="H5" s="20"/>
      <c r="I5" s="41"/>
      <c r="J5" s="20"/>
      <c r="K5" s="21"/>
      <c r="L5" s="20"/>
      <c r="M5" s="21"/>
      <c r="N5" s="18"/>
      <c r="O5"/>
      <c r="Q5" s="49"/>
    </row>
    <row r="6" spans="1:18" s="4" customFormat="1">
      <c r="A6" s="41" t="s">
        <v>530</v>
      </c>
      <c r="B6" s="20"/>
      <c r="C6" s="19"/>
      <c r="D6" s="20"/>
      <c r="E6" s="19"/>
      <c r="F6" s="20"/>
      <c r="G6" s="19"/>
      <c r="H6" s="20"/>
      <c r="I6" s="41"/>
      <c r="J6" s="20"/>
      <c r="K6" s="21"/>
      <c r="L6" s="20"/>
      <c r="M6" s="21"/>
      <c r="N6" s="18"/>
      <c r="O6"/>
      <c r="Q6" s="49"/>
    </row>
    <row r="7" spans="1:18" s="4" customFormat="1">
      <c r="A7" s="41" t="s">
        <v>531</v>
      </c>
      <c r="B7" s="20"/>
      <c r="C7" s="19"/>
      <c r="D7" s="20"/>
      <c r="E7" s="19"/>
      <c r="F7" s="20"/>
      <c r="G7" s="19"/>
      <c r="H7" s="20"/>
      <c r="I7" s="41"/>
      <c r="J7" s="20"/>
      <c r="K7" s="21"/>
      <c r="L7" s="20"/>
      <c r="M7" s="21"/>
      <c r="N7" s="18"/>
      <c r="O7"/>
      <c r="Q7" s="49"/>
    </row>
    <row r="8" spans="1:18" s="4" customFormat="1">
      <c r="A8" s="19" t="s">
        <v>545</v>
      </c>
      <c r="B8" s="20"/>
      <c r="C8" s="19"/>
      <c r="D8" s="20"/>
      <c r="E8" s="19"/>
      <c r="F8" s="20"/>
      <c r="G8" s="19"/>
      <c r="H8" s="20"/>
      <c r="I8" s="41"/>
      <c r="J8" s="20"/>
      <c r="K8" s="21"/>
      <c r="L8" s="20"/>
      <c r="M8" s="21"/>
      <c r="N8" s="18"/>
      <c r="O8"/>
      <c r="Q8" s="49"/>
    </row>
    <row r="9" spans="1:18" s="4" customFormat="1">
      <c r="A9" s="19" t="s">
        <v>546</v>
      </c>
      <c r="B9" s="20"/>
      <c r="C9" s="19"/>
      <c r="D9" s="20"/>
      <c r="E9" s="19"/>
      <c r="F9" s="20"/>
      <c r="G9" s="19"/>
      <c r="H9" s="20"/>
      <c r="I9" s="41"/>
      <c r="J9" s="20"/>
      <c r="K9" s="21"/>
      <c r="L9" s="20"/>
      <c r="M9" s="21"/>
      <c r="N9" s="18"/>
      <c r="Q9" s="49"/>
    </row>
    <row r="10" spans="1:18" s="4" customFormat="1">
      <c r="A10" s="19" t="s">
        <v>547</v>
      </c>
      <c r="B10" s="20"/>
      <c r="C10" s="19"/>
      <c r="D10" s="20"/>
      <c r="E10" s="19"/>
      <c r="F10" s="20"/>
      <c r="G10" s="19"/>
      <c r="H10" s="20"/>
      <c r="I10" s="41"/>
      <c r="J10" s="20"/>
      <c r="K10" s="21"/>
      <c r="L10" s="20"/>
      <c r="M10" s="21"/>
      <c r="N10" s="18"/>
      <c r="Q10" s="49"/>
    </row>
    <row r="11" spans="1:18" s="4" customFormat="1">
      <c r="A11" s="19" t="s">
        <v>548</v>
      </c>
      <c r="B11" s="20"/>
      <c r="C11" s="19"/>
      <c r="D11" s="20"/>
      <c r="E11" s="19"/>
      <c r="F11" s="20"/>
      <c r="G11" s="19"/>
      <c r="H11" s="20"/>
      <c r="I11" s="41"/>
      <c r="J11" s="20"/>
      <c r="K11" s="21"/>
      <c r="L11" s="20"/>
      <c r="M11" s="21"/>
      <c r="N11" s="18"/>
      <c r="Q11" s="49"/>
    </row>
    <row r="12" spans="1:18" s="4" customFormat="1">
      <c r="A12" s="19" t="s">
        <v>549</v>
      </c>
      <c r="B12" s="20"/>
      <c r="C12" s="19"/>
      <c r="D12" s="20"/>
      <c r="E12" s="19"/>
      <c r="F12" s="20"/>
      <c r="G12" s="19"/>
      <c r="H12" s="20"/>
      <c r="I12" s="41"/>
      <c r="J12" s="20"/>
      <c r="K12" s="21"/>
      <c r="L12" s="20"/>
      <c r="M12" s="21"/>
      <c r="N12" s="18"/>
      <c r="Q12" s="49"/>
    </row>
    <row r="13" spans="1:18" s="4" customFormat="1">
      <c r="A13" s="19" t="s">
        <v>550</v>
      </c>
      <c r="B13" s="20"/>
      <c r="C13" s="19"/>
      <c r="D13" s="20"/>
      <c r="E13" s="19"/>
      <c r="F13" s="20"/>
      <c r="G13" s="19"/>
      <c r="H13" s="20"/>
      <c r="I13" s="45"/>
      <c r="J13" s="20"/>
      <c r="K13" s="21"/>
      <c r="L13" s="20"/>
      <c r="M13" s="21"/>
      <c r="N13" s="18"/>
      <c r="Q13" s="49"/>
    </row>
    <row r="14" spans="1:18" s="4" customFormat="1">
      <c r="A14" s="19" t="s">
        <v>532</v>
      </c>
      <c r="B14" s="20"/>
      <c r="C14" s="19"/>
      <c r="D14" s="20"/>
      <c r="E14" s="19"/>
      <c r="F14" s="20"/>
      <c r="G14" s="19"/>
      <c r="H14" s="20"/>
      <c r="I14" s="21"/>
      <c r="J14" s="20"/>
      <c r="K14" s="21"/>
      <c r="L14" s="20"/>
      <c r="M14" s="21"/>
      <c r="N14" s="18"/>
      <c r="Q14" s="49"/>
    </row>
    <row r="15" spans="1:18" s="4" customFormat="1">
      <c r="A15" s="19" t="s">
        <v>533</v>
      </c>
      <c r="B15" s="20"/>
      <c r="C15" s="19"/>
      <c r="D15" s="20"/>
      <c r="E15" s="19"/>
      <c r="F15" s="20"/>
      <c r="G15" s="19"/>
      <c r="H15" s="20"/>
      <c r="I15" s="21"/>
      <c r="J15" s="20"/>
      <c r="K15" s="21"/>
      <c r="L15" s="20"/>
      <c r="M15" s="21"/>
      <c r="N15" s="18"/>
      <c r="Q15" s="49"/>
    </row>
    <row r="16" spans="1:18" s="4" customFormat="1">
      <c r="A16" s="19" t="s">
        <v>534</v>
      </c>
      <c r="B16" s="20"/>
      <c r="C16" s="19"/>
      <c r="D16" s="20"/>
      <c r="E16" s="19"/>
      <c r="F16" s="20"/>
      <c r="G16" s="19"/>
      <c r="H16" s="20"/>
      <c r="I16" s="21"/>
      <c r="J16" s="20"/>
      <c r="K16" s="21"/>
      <c r="L16" s="20"/>
      <c r="M16" s="21"/>
      <c r="N16" s="18"/>
      <c r="Q16" s="49"/>
    </row>
    <row r="17" spans="1:17" s="4" customFormat="1">
      <c r="A17" s="19" t="s">
        <v>535</v>
      </c>
      <c r="B17" s="20"/>
      <c r="C17" s="19"/>
      <c r="D17" s="20"/>
      <c r="E17" s="19"/>
      <c r="F17" s="20"/>
      <c r="G17" s="19"/>
      <c r="H17" s="20"/>
      <c r="I17" s="21"/>
      <c r="J17" s="20"/>
      <c r="K17" s="21"/>
      <c r="L17" s="20"/>
      <c r="M17" s="21"/>
      <c r="Q17" s="49"/>
    </row>
    <row r="18" spans="1:17" s="4" customFormat="1">
      <c r="A18" s="19" t="s">
        <v>536</v>
      </c>
      <c r="B18" s="20"/>
      <c r="C18" s="19"/>
      <c r="D18" s="20"/>
      <c r="E18" s="19"/>
      <c r="F18" s="20"/>
      <c r="G18" s="19"/>
      <c r="H18" s="20"/>
      <c r="I18" s="21"/>
      <c r="J18" s="20"/>
      <c r="K18" s="21"/>
      <c r="L18" s="20"/>
      <c r="M18" s="21"/>
      <c r="Q18" s="49"/>
    </row>
    <row r="19" spans="1:17" s="4" customFormat="1">
      <c r="A19" s="19" t="s">
        <v>537</v>
      </c>
      <c r="B19" s="20"/>
      <c r="C19" s="19"/>
      <c r="D19" s="20"/>
      <c r="E19" s="19"/>
      <c r="F19" s="20"/>
      <c r="G19" s="19"/>
      <c r="H19" s="20"/>
      <c r="I19" s="21"/>
      <c r="J19" s="20"/>
      <c r="K19" s="21"/>
      <c r="L19" s="20"/>
      <c r="M19" s="21"/>
      <c r="Q19" s="49"/>
    </row>
    <row r="20" spans="1:17" s="4" customFormat="1">
      <c r="A20" s="19" t="s">
        <v>538</v>
      </c>
      <c r="B20" s="20"/>
      <c r="C20" s="19"/>
      <c r="D20" s="20"/>
      <c r="E20" s="19"/>
      <c r="F20" s="20"/>
      <c r="G20" s="19"/>
      <c r="H20" s="20"/>
      <c r="I20" s="21"/>
      <c r="J20" s="20"/>
      <c r="K20" s="21"/>
      <c r="L20" s="20"/>
      <c r="M20" s="21"/>
      <c r="Q20" s="49"/>
    </row>
    <row r="21" spans="1:17" s="4" customFormat="1">
      <c r="A21" s="19" t="s">
        <v>539</v>
      </c>
      <c r="B21" s="20"/>
      <c r="C21" s="19"/>
      <c r="D21" s="20"/>
      <c r="E21" s="19"/>
      <c r="F21" s="20"/>
      <c r="G21" s="19"/>
      <c r="H21" s="20"/>
      <c r="I21" s="21"/>
      <c r="J21" s="20"/>
      <c r="K21" s="21"/>
      <c r="L21" s="20"/>
      <c r="M21" s="21"/>
      <c r="Q21" s="49"/>
    </row>
    <row r="22" spans="1:17" s="4" customFormat="1">
      <c r="A22" s="19" t="s">
        <v>540</v>
      </c>
      <c r="B22" s="20"/>
      <c r="C22" s="19"/>
      <c r="D22" s="20"/>
      <c r="E22" s="19"/>
      <c r="F22" s="20"/>
      <c r="G22" s="19"/>
      <c r="H22" s="20"/>
      <c r="I22" s="21"/>
      <c r="J22" s="20"/>
      <c r="K22" s="21"/>
      <c r="L22" s="20"/>
      <c r="M22" s="21"/>
      <c r="Q22" s="49"/>
    </row>
    <row r="23" spans="1:17" s="4" customFormat="1">
      <c r="A23" s="19" t="s">
        <v>541</v>
      </c>
      <c r="B23" s="20"/>
      <c r="C23" s="19"/>
      <c r="D23" s="20"/>
      <c r="E23" s="19"/>
      <c r="F23" s="20"/>
      <c r="G23" s="19"/>
      <c r="H23" s="20"/>
      <c r="I23" s="21"/>
      <c r="J23" s="20"/>
      <c r="K23" s="21"/>
      <c r="L23" s="20"/>
      <c r="M23" s="21"/>
      <c r="Q23" s="49"/>
    </row>
    <row r="24" spans="1:17" s="4" customFormat="1">
      <c r="A24" s="19" t="s">
        <v>542</v>
      </c>
      <c r="B24" s="20"/>
      <c r="C24" s="19"/>
      <c r="D24" s="20"/>
      <c r="E24" s="19"/>
      <c r="F24" s="20"/>
      <c r="G24" s="19"/>
      <c r="H24" s="20"/>
      <c r="I24" s="21"/>
      <c r="J24" s="20"/>
      <c r="K24" s="21"/>
      <c r="L24" s="20"/>
      <c r="M24" s="21"/>
      <c r="Q24" s="49"/>
    </row>
    <row r="25" spans="1:17" s="4" customFormat="1">
      <c r="A25" s="385" t="s">
        <v>543</v>
      </c>
      <c r="B25" s="20"/>
      <c r="C25" s="19"/>
      <c r="D25" s="20"/>
      <c r="E25" s="19"/>
      <c r="F25" s="20"/>
      <c r="G25" s="19"/>
      <c r="H25" s="20"/>
      <c r="I25" s="21"/>
      <c r="J25" s="20"/>
      <c r="K25" s="21"/>
      <c r="L25" s="20"/>
      <c r="M25" s="21"/>
      <c r="Q25" s="48"/>
    </row>
    <row r="26" spans="1:17" s="4" customFormat="1">
      <c r="A26" s="19"/>
      <c r="B26" s="20"/>
      <c r="C26" s="19"/>
      <c r="D26" s="20"/>
      <c r="E26" s="19"/>
      <c r="F26" s="20"/>
      <c r="G26" s="41"/>
      <c r="H26" s="20"/>
      <c r="I26" s="21"/>
      <c r="J26" s="20"/>
      <c r="K26" s="21"/>
      <c r="L26" s="20"/>
      <c r="M26" s="21"/>
      <c r="Q26" s="48"/>
    </row>
    <row r="27" spans="1:17" s="4" customFormat="1">
      <c r="A27" s="19"/>
      <c r="B27" s="20"/>
      <c r="C27" s="19"/>
      <c r="D27" s="20"/>
      <c r="E27" s="19"/>
      <c r="F27" s="20"/>
      <c r="G27" s="41"/>
      <c r="H27" s="20"/>
      <c r="I27" s="21"/>
      <c r="J27" s="20"/>
      <c r="K27" s="21"/>
      <c r="L27" s="20"/>
      <c r="M27" s="21"/>
      <c r="Q27" s="48"/>
    </row>
    <row r="28" spans="1:17" s="4" customFormat="1">
      <c r="A28" s="19"/>
      <c r="B28" s="20"/>
      <c r="C28" s="19"/>
      <c r="D28" s="20"/>
      <c r="E28" s="19"/>
      <c r="F28" s="20"/>
      <c r="G28" s="41"/>
      <c r="H28" s="20"/>
      <c r="I28" s="21"/>
      <c r="J28" s="20"/>
      <c r="K28" s="21"/>
      <c r="L28" s="20"/>
      <c r="M28" s="21"/>
      <c r="Q28" s="48"/>
    </row>
    <row r="29" spans="1:17" s="4" customFormat="1">
      <c r="A29" s="19"/>
      <c r="B29" s="20"/>
      <c r="C29" s="19"/>
      <c r="D29" s="20"/>
      <c r="E29" s="19"/>
      <c r="F29" s="20"/>
      <c r="G29" s="41"/>
      <c r="H29" s="20"/>
      <c r="I29" s="21"/>
      <c r="J29" s="20"/>
      <c r="K29" s="21"/>
      <c r="L29" s="20"/>
      <c r="M29" s="21"/>
      <c r="Q29" s="48"/>
    </row>
    <row r="30" spans="1:17" s="4" customFormat="1">
      <c r="A30" s="19"/>
      <c r="B30" s="20"/>
      <c r="C30" s="19"/>
      <c r="D30" s="20"/>
      <c r="E30" s="19"/>
      <c r="F30" s="20"/>
      <c r="G30" s="41"/>
      <c r="H30" s="20"/>
      <c r="I30" s="21"/>
      <c r="J30" s="20"/>
      <c r="K30" s="21"/>
      <c r="L30" s="20"/>
      <c r="M30" s="21"/>
      <c r="Q30" s="48"/>
    </row>
    <row r="31" spans="1:17" s="4" customFormat="1">
      <c r="A31" s="19"/>
      <c r="B31" s="20"/>
      <c r="C31" s="19"/>
      <c r="D31" s="20"/>
      <c r="E31" s="19"/>
      <c r="F31" s="20"/>
      <c r="G31" s="357"/>
      <c r="H31" s="20"/>
      <c r="I31" s="21"/>
      <c r="J31" s="20"/>
      <c r="K31" s="21"/>
      <c r="L31" s="20"/>
      <c r="M31" s="21"/>
      <c r="Q31" s="48"/>
    </row>
    <row r="32" spans="1:17" s="4" customFormat="1">
      <c r="A32" s="19"/>
      <c r="B32" s="20"/>
      <c r="C32" s="19"/>
      <c r="D32" s="20"/>
      <c r="E32" s="19"/>
      <c r="F32" s="20"/>
      <c r="G32" s="41"/>
      <c r="H32" s="20"/>
      <c r="I32" s="21"/>
      <c r="J32" s="20"/>
      <c r="K32" s="21"/>
      <c r="L32" s="20"/>
      <c r="M32" s="21"/>
      <c r="Q32" s="48"/>
    </row>
    <row r="33" spans="1:17" s="4" customFormat="1">
      <c r="A33" s="19"/>
      <c r="B33" s="20"/>
      <c r="C33" s="19"/>
      <c r="D33" s="20"/>
      <c r="E33" s="19"/>
      <c r="F33" s="20"/>
      <c r="G33" s="41"/>
      <c r="H33" s="20"/>
      <c r="I33" s="21"/>
      <c r="J33" s="20"/>
      <c r="K33" s="21"/>
      <c r="L33" s="20"/>
      <c r="M33" s="21"/>
      <c r="Q33" s="48"/>
    </row>
    <row r="34" spans="1:17" s="4" customFormat="1">
      <c r="A34" s="19"/>
      <c r="B34" s="20"/>
      <c r="C34" s="19"/>
      <c r="D34" s="20"/>
      <c r="E34" s="19"/>
      <c r="F34" s="20"/>
      <c r="G34" s="19"/>
      <c r="H34" s="20"/>
      <c r="I34" s="21"/>
      <c r="J34" s="20"/>
      <c r="K34" s="21"/>
      <c r="L34" s="20"/>
      <c r="M34" s="21"/>
      <c r="Q34" s="48"/>
    </row>
    <row r="35" spans="1:17" s="4" customFormat="1">
      <c r="A35" s="19"/>
      <c r="B35" s="20"/>
      <c r="C35" s="19"/>
      <c r="D35" s="20"/>
      <c r="E35" s="19"/>
      <c r="F35" s="20"/>
      <c r="G35" s="41"/>
      <c r="H35" s="20"/>
      <c r="I35" s="21"/>
      <c r="J35" s="20"/>
      <c r="K35" s="21"/>
      <c r="L35" s="20"/>
      <c r="M35" s="21"/>
      <c r="Q35" s="48"/>
    </row>
    <row r="36" spans="1:17" s="4" customFormat="1">
      <c r="A36" s="19"/>
      <c r="B36" s="20"/>
      <c r="C36" s="19"/>
      <c r="D36" s="20"/>
      <c r="E36" s="19"/>
      <c r="F36" s="20"/>
      <c r="G36" s="41"/>
      <c r="H36" s="20"/>
      <c r="I36" s="21"/>
      <c r="J36" s="20"/>
      <c r="K36" s="21"/>
      <c r="L36" s="20"/>
      <c r="M36" s="21"/>
      <c r="Q36" s="48"/>
    </row>
    <row r="37" spans="1:17" s="4" customFormat="1">
      <c r="A37" s="19"/>
      <c r="B37" s="20"/>
      <c r="C37" s="19"/>
      <c r="D37" s="20"/>
      <c r="E37" s="19"/>
      <c r="F37" s="20"/>
      <c r="G37" s="19"/>
      <c r="H37" s="20"/>
      <c r="I37" s="21"/>
      <c r="J37" s="20"/>
      <c r="K37" s="21"/>
      <c r="L37" s="20"/>
      <c r="M37" s="21"/>
      <c r="Q37" s="48"/>
    </row>
    <row r="38" spans="1:17" s="4" customFormat="1">
      <c r="A38" s="19"/>
      <c r="B38" s="20"/>
      <c r="C38" s="19"/>
      <c r="D38" s="20"/>
      <c r="E38" s="19"/>
      <c r="F38" s="20"/>
      <c r="G38" s="19"/>
      <c r="H38" s="20"/>
      <c r="I38" s="21"/>
      <c r="J38" s="20"/>
      <c r="K38" s="21"/>
      <c r="L38" s="20"/>
      <c r="M38" s="21"/>
      <c r="Q38" s="48"/>
    </row>
    <row r="39" spans="1:17" s="4" customFormat="1">
      <c r="A39" s="19"/>
      <c r="B39" s="20"/>
      <c r="C39" s="19"/>
      <c r="D39" s="20"/>
      <c r="E39" s="19"/>
      <c r="F39" s="20"/>
      <c r="G39" s="19"/>
      <c r="H39" s="20"/>
      <c r="I39" s="21"/>
      <c r="J39" s="20"/>
      <c r="K39" s="21"/>
      <c r="L39" s="20"/>
      <c r="M39" s="21"/>
      <c r="Q39" s="48"/>
    </row>
    <row r="40" spans="1:17" s="4" customFormat="1">
      <c r="A40" s="19"/>
      <c r="B40" s="20"/>
      <c r="C40" s="19"/>
      <c r="D40" s="20"/>
      <c r="E40" s="19"/>
      <c r="F40" s="20"/>
      <c r="G40" s="19"/>
      <c r="H40" s="20"/>
      <c r="I40" s="21"/>
      <c r="J40" s="20"/>
      <c r="K40" s="21"/>
      <c r="L40" s="20"/>
      <c r="M40" s="21"/>
      <c r="Q40" s="48"/>
    </row>
    <row r="41" spans="1:17" s="4" customFormat="1">
      <c r="A41" s="19"/>
      <c r="B41" s="20"/>
      <c r="C41" s="19"/>
      <c r="D41" s="20"/>
      <c r="E41" s="19"/>
      <c r="F41" s="20"/>
      <c r="G41" s="19"/>
      <c r="H41" s="20"/>
      <c r="I41" s="21"/>
      <c r="J41" s="20"/>
      <c r="K41" s="21"/>
      <c r="L41" s="20"/>
      <c r="M41" s="21"/>
      <c r="Q41" s="48"/>
    </row>
    <row r="42" spans="1:17" s="4" customFormat="1">
      <c r="A42" s="19"/>
      <c r="B42" s="20"/>
      <c r="C42" s="19"/>
      <c r="D42" s="20"/>
      <c r="E42" s="19"/>
      <c r="F42" s="20"/>
      <c r="G42" s="19"/>
      <c r="H42" s="20"/>
      <c r="I42" s="21"/>
      <c r="J42" s="20"/>
      <c r="K42" s="21"/>
      <c r="L42" s="20"/>
      <c r="M42" s="21"/>
      <c r="Q42" s="48"/>
    </row>
    <row r="43" spans="1:17" s="4" customFormat="1">
      <c r="A43" s="19"/>
      <c r="B43" s="20"/>
      <c r="C43" s="19"/>
      <c r="D43" s="20"/>
      <c r="E43" s="19"/>
      <c r="F43" s="20"/>
      <c r="G43" s="19"/>
      <c r="H43" s="20"/>
      <c r="I43" s="21"/>
      <c r="J43" s="20"/>
      <c r="K43" s="21"/>
      <c r="L43" s="20"/>
      <c r="M43" s="21"/>
      <c r="Q43" s="48"/>
    </row>
    <row r="44" spans="1:17" s="4" customFormat="1">
      <c r="A44" s="19"/>
      <c r="B44" s="20"/>
      <c r="C44" s="19"/>
      <c r="D44" s="20"/>
      <c r="E44" s="19"/>
      <c r="F44" s="20"/>
      <c r="G44" s="19"/>
      <c r="H44" s="20"/>
      <c r="I44" s="21"/>
      <c r="J44" s="20"/>
      <c r="K44" s="21"/>
      <c r="L44" s="20"/>
      <c r="M44" s="21"/>
      <c r="Q44" s="48"/>
    </row>
    <row r="45" spans="1:17" s="4" customFormat="1">
      <c r="A45" s="19"/>
      <c r="B45" s="20"/>
      <c r="C45" s="19"/>
      <c r="D45" s="20"/>
      <c r="E45" s="19"/>
      <c r="F45" s="20"/>
      <c r="G45" s="19"/>
      <c r="H45" s="20"/>
      <c r="I45" s="21"/>
      <c r="J45" s="20"/>
      <c r="K45" s="21"/>
      <c r="L45" s="20"/>
      <c r="M45" s="21"/>
      <c r="Q45" s="48"/>
    </row>
    <row r="46" spans="1:17" s="4" customFormat="1">
      <c r="A46" s="19"/>
      <c r="B46" s="20"/>
      <c r="C46" s="19"/>
      <c r="D46" s="20"/>
      <c r="E46" s="19"/>
      <c r="F46" s="20"/>
      <c r="G46" s="19"/>
      <c r="H46" s="20"/>
      <c r="I46" s="21"/>
      <c r="J46" s="20"/>
      <c r="K46" s="21"/>
      <c r="L46" s="20"/>
      <c r="M46" s="21"/>
      <c r="Q46" s="48"/>
    </row>
    <row r="47" spans="1:17" s="4" customFormat="1">
      <c r="A47" s="19"/>
      <c r="B47" s="20"/>
      <c r="C47" s="19"/>
      <c r="D47" s="20"/>
      <c r="E47" s="19"/>
      <c r="F47" s="20"/>
      <c r="G47" s="19"/>
      <c r="H47" s="20"/>
      <c r="I47" s="21"/>
      <c r="J47" s="20"/>
      <c r="K47" s="21"/>
      <c r="L47" s="20"/>
      <c r="M47" s="21"/>
      <c r="Q47" s="48"/>
    </row>
    <row r="48" spans="1:17" s="4" customFormat="1">
      <c r="A48" s="19"/>
      <c r="B48" s="20"/>
      <c r="C48" s="19"/>
      <c r="D48" s="20"/>
      <c r="E48" s="19"/>
      <c r="F48" s="20"/>
      <c r="G48" s="19"/>
      <c r="H48" s="20"/>
      <c r="I48" s="21"/>
      <c r="J48" s="20"/>
      <c r="K48" s="21"/>
      <c r="L48" s="20"/>
      <c r="M48" s="21"/>
      <c r="Q48" s="48"/>
    </row>
    <row r="49" spans="1:17" s="4" customFormat="1">
      <c r="A49" s="19"/>
      <c r="B49" s="20"/>
      <c r="C49" s="19"/>
      <c r="D49" s="20"/>
      <c r="E49" s="19"/>
      <c r="F49" s="20"/>
      <c r="G49" s="19"/>
      <c r="H49" s="20"/>
      <c r="I49" s="21"/>
      <c r="J49" s="20"/>
      <c r="K49" s="21"/>
      <c r="L49" s="20"/>
      <c r="M49" s="21"/>
      <c r="N49" s="18"/>
      <c r="Q49" s="48"/>
    </row>
    <row r="50" spans="1:17" s="4" customFormat="1">
      <c r="A50" s="19"/>
      <c r="B50" s="20"/>
      <c r="C50" s="19"/>
      <c r="D50" s="20"/>
      <c r="E50" s="19"/>
      <c r="F50" s="20"/>
      <c r="G50" s="19"/>
      <c r="H50" s="20"/>
      <c r="I50" s="21"/>
      <c r="J50" s="20"/>
      <c r="K50" s="21"/>
      <c r="L50" s="20"/>
      <c r="M50" s="21"/>
      <c r="N50" s="18"/>
      <c r="Q50" s="48"/>
    </row>
    <row r="51" spans="1:17" s="4" customFormat="1">
      <c r="A51" s="19"/>
      <c r="B51" s="20"/>
      <c r="C51" s="19"/>
      <c r="D51" s="20"/>
      <c r="E51" s="19"/>
      <c r="F51" s="20"/>
      <c r="G51" s="19"/>
      <c r="H51" s="20"/>
      <c r="I51" s="21"/>
      <c r="J51" s="20"/>
      <c r="K51" s="21"/>
      <c r="L51" s="20"/>
      <c r="M51" s="21"/>
      <c r="N51" s="18"/>
      <c r="Q51" s="48"/>
    </row>
    <row r="52" spans="1:17" s="4" customFormat="1">
      <c r="A52" s="19"/>
      <c r="B52" s="20"/>
      <c r="C52" s="19"/>
      <c r="D52" s="20"/>
      <c r="E52" s="19"/>
      <c r="F52" s="20"/>
      <c r="G52" s="19"/>
      <c r="H52" s="20"/>
      <c r="I52" s="21"/>
      <c r="J52" s="20"/>
      <c r="K52" s="21"/>
      <c r="L52" s="20"/>
      <c r="M52" s="21"/>
      <c r="N52" s="18"/>
      <c r="Q52" s="48"/>
    </row>
    <row r="53" spans="1:17" s="4" customFormat="1">
      <c r="A53" s="19"/>
      <c r="B53" s="20"/>
      <c r="C53" s="19"/>
      <c r="D53" s="20"/>
      <c r="E53" s="19"/>
      <c r="F53" s="20"/>
      <c r="G53" s="19"/>
      <c r="H53" s="20"/>
      <c r="I53" s="21"/>
      <c r="J53" s="20"/>
      <c r="K53" s="21"/>
      <c r="L53" s="20"/>
      <c r="M53" s="21"/>
      <c r="N53" s="18"/>
      <c r="Q53" s="48"/>
    </row>
    <row r="54" spans="1:17" s="4" customFormat="1">
      <c r="A54" s="19"/>
      <c r="B54" s="20"/>
      <c r="C54" s="19"/>
      <c r="D54" s="20"/>
      <c r="E54" s="19"/>
      <c r="F54" s="20"/>
      <c r="G54" s="19"/>
      <c r="H54" s="20"/>
      <c r="I54" s="21"/>
      <c r="J54" s="20"/>
      <c r="K54" s="21"/>
      <c r="L54" s="20"/>
      <c r="M54" s="21"/>
      <c r="N54" s="18"/>
      <c r="Q54" s="48"/>
    </row>
    <row r="55" spans="1:17" s="4" customFormat="1">
      <c r="A55" s="19"/>
      <c r="B55" s="20"/>
      <c r="C55" s="19"/>
      <c r="D55" s="20"/>
      <c r="E55" s="19"/>
      <c r="F55" s="20"/>
      <c r="G55" s="19"/>
      <c r="H55" s="20"/>
      <c r="I55" s="21"/>
      <c r="J55" s="20"/>
      <c r="K55" s="21"/>
      <c r="L55" s="20"/>
      <c r="M55" s="21"/>
      <c r="N55" s="18"/>
      <c r="Q55" s="48"/>
    </row>
    <row r="56" spans="1:17" s="4" customFormat="1">
      <c r="A56" s="19"/>
      <c r="B56" s="20"/>
      <c r="C56" s="19"/>
      <c r="D56" s="20"/>
      <c r="E56" s="19"/>
      <c r="F56" s="20"/>
      <c r="G56" s="19"/>
      <c r="H56" s="20"/>
      <c r="I56" s="21"/>
      <c r="J56" s="20"/>
      <c r="K56" s="21"/>
      <c r="L56" s="20"/>
      <c r="M56" s="21"/>
      <c r="N56" s="18"/>
      <c r="Q56" s="48"/>
    </row>
    <row r="57" spans="1:17" s="4" customFormat="1">
      <c r="A57" s="19"/>
      <c r="B57" s="20"/>
      <c r="C57" s="19"/>
      <c r="D57" s="20"/>
      <c r="E57" s="19"/>
      <c r="F57" s="20"/>
      <c r="G57" s="19"/>
      <c r="H57" s="20"/>
      <c r="I57" s="21"/>
      <c r="J57" s="20"/>
      <c r="K57" s="21"/>
      <c r="L57" s="20"/>
      <c r="M57" s="21"/>
      <c r="N57" s="18"/>
      <c r="Q57" s="48"/>
    </row>
    <row r="58" spans="1:17" s="4" customFormat="1">
      <c r="A58" s="19"/>
      <c r="B58" s="20"/>
      <c r="C58" s="19"/>
      <c r="D58" s="20"/>
      <c r="E58" s="19"/>
      <c r="F58" s="20"/>
      <c r="G58" s="19"/>
      <c r="H58" s="20"/>
      <c r="I58" s="21"/>
      <c r="J58" s="20"/>
      <c r="K58" s="21"/>
      <c r="L58" s="20"/>
      <c r="M58" s="21"/>
      <c r="N58" s="18"/>
      <c r="Q58" s="48"/>
    </row>
    <row r="59" spans="1:17" s="4" customFormat="1">
      <c r="A59" s="19"/>
      <c r="B59" s="20"/>
      <c r="C59" s="19"/>
      <c r="D59" s="20"/>
      <c r="E59" s="19"/>
      <c r="F59" s="20"/>
      <c r="G59" s="19"/>
      <c r="H59" s="20"/>
      <c r="I59" s="21"/>
      <c r="J59" s="20"/>
      <c r="K59" s="21"/>
      <c r="L59" s="20"/>
      <c r="M59" s="21"/>
      <c r="N59" s="18"/>
      <c r="Q59" s="48"/>
    </row>
    <row r="60" spans="1:17" s="4" customFormat="1">
      <c r="A60" s="19"/>
      <c r="B60" s="20"/>
      <c r="C60" s="19"/>
      <c r="D60" s="20"/>
      <c r="E60" s="19"/>
      <c r="F60" s="20"/>
      <c r="G60" s="19"/>
      <c r="H60" s="20"/>
      <c r="I60" s="21"/>
      <c r="J60" s="20"/>
      <c r="K60" s="21"/>
      <c r="L60" s="20"/>
      <c r="M60" s="21"/>
      <c r="N60" s="18"/>
      <c r="Q60" s="48"/>
    </row>
    <row r="61" spans="1:17" s="4" customFormat="1">
      <c r="A61" s="19"/>
      <c r="B61" s="20"/>
      <c r="C61" s="19"/>
      <c r="D61" s="20"/>
      <c r="E61" s="19"/>
      <c r="F61" s="20"/>
      <c r="G61" s="19"/>
      <c r="H61" s="20"/>
      <c r="I61" s="21"/>
      <c r="J61" s="20"/>
      <c r="K61" s="21"/>
      <c r="L61" s="20"/>
      <c r="M61" s="21"/>
      <c r="N61" s="18"/>
      <c r="Q61" s="48"/>
    </row>
    <row r="62" spans="1:17" s="4" customFormat="1">
      <c r="A62" s="19"/>
      <c r="B62" s="20"/>
      <c r="C62" s="19"/>
      <c r="D62" s="20"/>
      <c r="E62" s="19"/>
      <c r="F62" s="20"/>
      <c r="G62" s="21"/>
      <c r="H62" s="20"/>
      <c r="I62" s="21"/>
      <c r="J62" s="20"/>
      <c r="K62" s="21"/>
      <c r="L62" s="20"/>
      <c r="M62" s="21"/>
      <c r="N62" s="18"/>
      <c r="Q62" s="48"/>
    </row>
    <row r="63" spans="1:17" s="4" customFormat="1">
      <c r="A63" s="19"/>
      <c r="B63" s="20"/>
      <c r="C63" s="19"/>
      <c r="D63" s="20"/>
      <c r="E63" s="19"/>
      <c r="F63" s="20"/>
      <c r="G63" s="21"/>
      <c r="H63" s="20"/>
      <c r="I63" s="21"/>
      <c r="J63" s="20"/>
      <c r="K63" s="21"/>
      <c r="L63" s="20"/>
      <c r="M63" s="21"/>
      <c r="N63" s="18"/>
      <c r="Q63" s="48"/>
    </row>
    <row r="64" spans="1:17" s="4" customFormat="1">
      <c r="A64" s="19"/>
      <c r="B64" s="20"/>
      <c r="C64" s="19"/>
      <c r="D64" s="20"/>
      <c r="E64" s="19"/>
      <c r="F64" s="20"/>
      <c r="G64" s="21"/>
      <c r="H64" s="20"/>
      <c r="I64" s="21"/>
      <c r="J64" s="20"/>
      <c r="K64" s="21"/>
      <c r="L64" s="20"/>
      <c r="M64" s="21"/>
      <c r="N64" s="18"/>
      <c r="Q64" s="48"/>
    </row>
    <row r="65" spans="1:17" s="4" customFormat="1">
      <c r="A65" s="19"/>
      <c r="B65" s="20"/>
      <c r="C65" s="19"/>
      <c r="D65" s="20"/>
      <c r="E65" s="19"/>
      <c r="F65" s="20"/>
      <c r="G65" s="21"/>
      <c r="H65" s="20"/>
      <c r="I65" s="21"/>
      <c r="J65" s="20"/>
      <c r="K65" s="21"/>
      <c r="L65" s="20"/>
      <c r="M65" s="21"/>
      <c r="Q65" s="48"/>
    </row>
    <row r="66" spans="1:17" s="4" customFormat="1">
      <c r="A66" s="19"/>
      <c r="B66" s="20"/>
      <c r="C66" s="19"/>
      <c r="D66" s="20"/>
      <c r="E66" s="19"/>
      <c r="F66" s="20"/>
      <c r="G66" s="21"/>
      <c r="H66" s="20"/>
      <c r="I66" s="21"/>
      <c r="J66" s="20"/>
      <c r="K66" s="21"/>
      <c r="L66" s="20"/>
      <c r="M66" s="21"/>
      <c r="Q66" s="48"/>
    </row>
    <row r="67" spans="1:17" s="4" customFormat="1">
      <c r="A67" s="19"/>
      <c r="B67" s="20"/>
      <c r="C67" s="19"/>
      <c r="D67" s="20"/>
      <c r="E67" s="19"/>
      <c r="F67" s="20"/>
      <c r="G67" s="21"/>
      <c r="H67" s="20"/>
      <c r="I67" s="21"/>
      <c r="J67" s="20"/>
      <c r="K67" s="21"/>
      <c r="L67" s="20"/>
      <c r="M67" s="21"/>
      <c r="Q67" s="48"/>
    </row>
    <row r="68" spans="1:17" s="4" customFormat="1">
      <c r="A68" s="19"/>
      <c r="B68" s="20"/>
      <c r="C68" s="19"/>
      <c r="D68" s="20"/>
      <c r="E68" s="19"/>
      <c r="F68" s="20"/>
      <c r="G68" s="21"/>
      <c r="H68" s="20"/>
      <c r="I68" s="21"/>
      <c r="J68" s="20"/>
      <c r="K68" s="21"/>
      <c r="L68" s="20"/>
      <c r="M68" s="21"/>
      <c r="Q68" s="48"/>
    </row>
    <row r="69" spans="1:17" s="4" customFormat="1">
      <c r="A69" s="19"/>
      <c r="B69" s="20"/>
      <c r="C69" s="19"/>
      <c r="D69" s="20"/>
      <c r="E69" s="19"/>
      <c r="F69" s="20"/>
      <c r="G69" s="21"/>
      <c r="H69" s="20"/>
      <c r="I69" s="21"/>
      <c r="J69" s="20"/>
      <c r="K69" s="21"/>
      <c r="L69" s="20"/>
      <c r="M69" s="21"/>
      <c r="Q69" s="48"/>
    </row>
    <row r="70" spans="1:17" s="4" customFormat="1">
      <c r="A70" s="19"/>
      <c r="B70" s="20"/>
      <c r="C70" s="19"/>
      <c r="D70" s="20"/>
      <c r="E70" s="19"/>
      <c r="F70" s="20"/>
      <c r="G70" s="21"/>
      <c r="H70" s="20"/>
      <c r="I70" s="21"/>
      <c r="J70" s="20"/>
      <c r="K70" s="21"/>
      <c r="L70" s="20"/>
      <c r="M70" s="21"/>
      <c r="Q70" s="48"/>
    </row>
    <row r="71" spans="1:17" s="4" customFormat="1">
      <c r="A71" s="19"/>
      <c r="B71" s="20"/>
      <c r="C71" s="19"/>
      <c r="D71" s="20"/>
      <c r="E71" s="19"/>
      <c r="F71" s="20"/>
      <c r="G71" s="21"/>
      <c r="H71" s="20"/>
      <c r="I71" s="21"/>
      <c r="J71" s="20"/>
      <c r="K71" s="21"/>
      <c r="L71" s="20"/>
      <c r="M71" s="21"/>
      <c r="Q71" s="48"/>
    </row>
    <row r="72" spans="1:17" s="4" customFormat="1">
      <c r="A72" s="19"/>
      <c r="B72" s="20"/>
      <c r="C72" s="19"/>
      <c r="D72" s="20"/>
      <c r="E72" s="19"/>
      <c r="F72" s="20"/>
      <c r="G72" s="21"/>
      <c r="H72" s="20"/>
      <c r="I72" s="21"/>
      <c r="J72" s="20"/>
      <c r="K72" s="21"/>
      <c r="L72" s="20"/>
      <c r="M72" s="21"/>
      <c r="Q72" s="48"/>
    </row>
    <row r="73" spans="1:17" s="4" customFormat="1">
      <c r="A73" s="19"/>
      <c r="B73" s="20"/>
      <c r="C73" s="19"/>
      <c r="D73" s="20"/>
      <c r="E73" s="19"/>
      <c r="F73" s="20"/>
      <c r="G73" s="21"/>
      <c r="H73" s="20"/>
      <c r="I73" s="21"/>
      <c r="J73" s="20"/>
      <c r="K73" s="21"/>
      <c r="L73" s="20"/>
      <c r="M73" s="21"/>
      <c r="Q73" s="48"/>
    </row>
    <row r="74" spans="1:17" s="4" customFormat="1">
      <c r="A74" s="19"/>
      <c r="B74" s="20"/>
      <c r="C74" s="19"/>
      <c r="D74" s="20"/>
      <c r="E74" s="19"/>
      <c r="F74" s="20"/>
      <c r="G74" s="21"/>
      <c r="H74" s="20"/>
      <c r="I74" s="21"/>
      <c r="J74" s="20"/>
      <c r="K74" s="21"/>
      <c r="L74" s="20"/>
      <c r="M74" s="21"/>
      <c r="Q74" s="48"/>
    </row>
    <row r="75" spans="1:17" s="4" customFormat="1">
      <c r="A75" s="19"/>
      <c r="B75" s="20"/>
      <c r="C75" s="19"/>
      <c r="D75" s="20"/>
      <c r="E75" s="19"/>
      <c r="F75" s="20"/>
      <c r="G75" s="21"/>
      <c r="H75" s="20"/>
      <c r="I75" s="21"/>
      <c r="J75" s="20"/>
      <c r="K75" s="21"/>
      <c r="L75" s="20"/>
      <c r="M75" s="21"/>
      <c r="Q75" s="48"/>
    </row>
    <row r="76" spans="1:17" s="4" customFormat="1">
      <c r="A76" s="19"/>
      <c r="B76" s="20"/>
      <c r="C76" s="19"/>
      <c r="D76" s="20"/>
      <c r="E76" s="19"/>
      <c r="F76" s="20"/>
      <c r="G76" s="21"/>
      <c r="H76" s="20"/>
      <c r="I76" s="21"/>
      <c r="J76" s="20"/>
      <c r="K76" s="21"/>
      <c r="L76" s="20"/>
      <c r="M76" s="21"/>
      <c r="Q76" s="48"/>
    </row>
    <row r="77" spans="1:17" s="4" customFormat="1">
      <c r="A77" s="19"/>
      <c r="B77" s="20"/>
      <c r="C77" s="19"/>
      <c r="D77" s="20"/>
      <c r="E77" s="19"/>
      <c r="F77" s="20"/>
      <c r="G77" s="21"/>
      <c r="H77" s="20"/>
      <c r="I77" s="21"/>
      <c r="J77" s="20"/>
      <c r="K77" s="21"/>
      <c r="L77" s="20"/>
      <c r="M77" s="21"/>
      <c r="Q77" s="48"/>
    </row>
    <row r="78" spans="1:17" s="4" customFormat="1">
      <c r="A78" s="19"/>
      <c r="B78" s="20"/>
      <c r="C78" s="19"/>
      <c r="D78" s="20"/>
      <c r="E78" s="19"/>
      <c r="F78" s="20"/>
      <c r="G78" s="21"/>
      <c r="H78" s="20"/>
      <c r="I78" s="21"/>
      <c r="J78" s="20"/>
      <c r="K78" s="21"/>
      <c r="L78" s="20"/>
      <c r="M78" s="21"/>
      <c r="Q78" s="48"/>
    </row>
    <row r="79" spans="1:17" s="4" customFormat="1">
      <c r="A79" s="19"/>
      <c r="B79" s="20"/>
      <c r="C79" s="19"/>
      <c r="D79" s="20"/>
      <c r="E79" s="19"/>
      <c r="F79" s="20"/>
      <c r="G79" s="21"/>
      <c r="H79" s="20"/>
      <c r="I79" s="21"/>
      <c r="J79" s="20"/>
      <c r="K79" s="21"/>
      <c r="L79" s="20"/>
      <c r="M79" s="21"/>
      <c r="Q79" s="48"/>
    </row>
    <row r="80" spans="1:17" s="4" customFormat="1">
      <c r="A80" s="19"/>
      <c r="B80" s="20"/>
      <c r="C80" s="19"/>
      <c r="D80" s="20"/>
      <c r="E80" s="19"/>
      <c r="F80" s="20"/>
      <c r="G80" s="21"/>
      <c r="H80" s="20"/>
      <c r="I80" s="21"/>
      <c r="J80" s="20"/>
      <c r="K80" s="21"/>
      <c r="L80" s="20"/>
      <c r="M80" s="21"/>
      <c r="Q80" s="48"/>
    </row>
    <row r="81" spans="1:17" s="4" customFormat="1">
      <c r="A81" s="19"/>
      <c r="B81" s="20"/>
      <c r="C81" s="19"/>
      <c r="D81" s="20"/>
      <c r="E81" s="19"/>
      <c r="F81" s="20"/>
      <c r="G81" s="21"/>
      <c r="H81" s="20"/>
      <c r="I81" s="21"/>
      <c r="J81" s="20"/>
      <c r="K81" s="21"/>
      <c r="L81" s="20"/>
      <c r="M81" s="21"/>
      <c r="Q81" s="48"/>
    </row>
    <row r="82" spans="1:17" s="4" customFormat="1">
      <c r="A82" s="19"/>
      <c r="B82" s="20"/>
      <c r="C82" s="19"/>
      <c r="D82" s="20"/>
      <c r="E82" s="19"/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/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/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/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/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/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/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/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/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/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/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/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/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/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/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/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/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/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/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/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106</v>
      </c>
      <c r="B1" s="25" t="s">
        <v>20</v>
      </c>
      <c r="C1" s="26"/>
      <c r="D1" s="25" t="s">
        <v>18</v>
      </c>
      <c r="E1" s="25" t="s">
        <v>104</v>
      </c>
      <c r="F1" s="25" t="s">
        <v>19</v>
      </c>
      <c r="G1" s="26"/>
      <c r="H1" s="25" t="s">
        <v>105</v>
      </c>
      <c r="I1" s="25" t="s">
        <v>20</v>
      </c>
      <c r="J1" s="26"/>
      <c r="K1" s="25" t="s">
        <v>107</v>
      </c>
      <c r="L1" s="25" t="s">
        <v>20</v>
      </c>
      <c r="M1" s="26"/>
      <c r="N1" s="25" t="s">
        <v>16</v>
      </c>
      <c r="O1" s="25" t="s">
        <v>20</v>
      </c>
      <c r="Q1" s="25" t="s">
        <v>21</v>
      </c>
      <c r="R1" s="25" t="s">
        <v>20</v>
      </c>
      <c r="T1" s="27" t="s">
        <v>36</v>
      </c>
      <c r="U1" s="32" t="s">
        <v>37</v>
      </c>
      <c r="W1" s="26" t="s">
        <v>23</v>
      </c>
      <c r="X1" s="26" t="s">
        <v>24</v>
      </c>
      <c r="Y1" s="27" t="s">
        <v>108</v>
      </c>
      <c r="Z1" s="32" t="s">
        <v>116</v>
      </c>
      <c r="AB1" s="26" t="s">
        <v>204</v>
      </c>
      <c r="AC1" s="32" t="s">
        <v>206</v>
      </c>
      <c r="AD1" s="36">
        <v>500</v>
      </c>
    </row>
    <row r="2" spans="1:30" ht="13.5" thickTop="1">
      <c r="A2" s="27" t="s">
        <v>27</v>
      </c>
      <c r="B2" s="32" t="s">
        <v>28</v>
      </c>
      <c r="C2" s="26"/>
      <c r="D2" s="26" t="s">
        <v>470</v>
      </c>
      <c r="E2" s="32" t="s">
        <v>451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208</v>
      </c>
      <c r="U2" s="32" t="s">
        <v>209</v>
      </c>
      <c r="W2" s="26" t="s">
        <v>25</v>
      </c>
      <c r="X2" s="26" t="s">
        <v>26</v>
      </c>
      <c r="Y2" s="27" t="s">
        <v>109</v>
      </c>
      <c r="Z2" s="32" t="s">
        <v>13</v>
      </c>
      <c r="AB2" s="26" t="s">
        <v>205</v>
      </c>
      <c r="AC2" s="32" t="s">
        <v>207</v>
      </c>
      <c r="AD2" s="36">
        <v>520</v>
      </c>
    </row>
    <row r="3" spans="1:30">
      <c r="A3" s="27" t="s">
        <v>22</v>
      </c>
      <c r="B3" s="32" t="s">
        <v>2</v>
      </c>
      <c r="C3" s="26"/>
      <c r="D3" s="26" t="s">
        <v>471</v>
      </c>
      <c r="E3" s="32" t="s">
        <v>453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210</v>
      </c>
      <c r="U3" s="32" t="s">
        <v>211</v>
      </c>
      <c r="W3" s="26" t="s">
        <v>29</v>
      </c>
      <c r="X3" s="26" t="s">
        <v>30</v>
      </c>
      <c r="Y3" s="27" t="s">
        <v>110</v>
      </c>
      <c r="Z3" s="32" t="s">
        <v>117</v>
      </c>
      <c r="AB3" s="26" t="s">
        <v>176</v>
      </c>
      <c r="AC3" s="32" t="s">
        <v>201</v>
      </c>
      <c r="AD3" s="36">
        <v>540</v>
      </c>
    </row>
    <row r="4" spans="1:30">
      <c r="A4" s="27" t="s">
        <v>36</v>
      </c>
      <c r="B4" s="32" t="s">
        <v>37</v>
      </c>
      <c r="C4" s="26"/>
      <c r="D4" s="26" t="s">
        <v>472</v>
      </c>
      <c r="E4" s="32" t="s">
        <v>454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45</v>
      </c>
      <c r="U4" s="37" t="s">
        <v>46</v>
      </c>
      <c r="W4" s="26" t="s">
        <v>32</v>
      </c>
      <c r="X4" s="26" t="s">
        <v>33</v>
      </c>
      <c r="Y4" s="27" t="s">
        <v>111</v>
      </c>
      <c r="Z4" s="32" t="s">
        <v>15</v>
      </c>
      <c r="AB4" s="26" t="s">
        <v>175</v>
      </c>
      <c r="AC4" s="32" t="s">
        <v>202</v>
      </c>
      <c r="AD4" s="36">
        <v>560</v>
      </c>
    </row>
    <row r="5" spans="1:30">
      <c r="A5" s="27" t="s">
        <v>31</v>
      </c>
      <c r="B5" s="32" t="s">
        <v>3</v>
      </c>
      <c r="C5" s="26"/>
      <c r="D5" s="26" t="s">
        <v>473</v>
      </c>
      <c r="E5" s="32" t="s">
        <v>455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31</v>
      </c>
      <c r="U5" s="32" t="s">
        <v>3</v>
      </c>
      <c r="W5" s="26" t="s">
        <v>34</v>
      </c>
      <c r="X5" s="26" t="s">
        <v>35</v>
      </c>
      <c r="Y5" s="27" t="s">
        <v>112</v>
      </c>
      <c r="Z5" s="32" t="s">
        <v>118</v>
      </c>
      <c r="AB5" s="26" t="s">
        <v>174</v>
      </c>
      <c r="AC5" s="32" t="s">
        <v>203</v>
      </c>
      <c r="AD5" s="36">
        <v>580</v>
      </c>
    </row>
    <row r="6" spans="1:30">
      <c r="A6" s="27" t="s">
        <v>45</v>
      </c>
      <c r="B6" s="32" t="s">
        <v>46</v>
      </c>
      <c r="C6" s="26"/>
      <c r="D6" s="26" t="s">
        <v>474</v>
      </c>
      <c r="E6" s="32" t="s">
        <v>456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212</v>
      </c>
      <c r="U6" s="32" t="s">
        <v>214</v>
      </c>
      <c r="W6" s="26" t="s">
        <v>38</v>
      </c>
      <c r="X6" s="26" t="s">
        <v>39</v>
      </c>
      <c r="Y6" s="27" t="s">
        <v>113</v>
      </c>
      <c r="Z6" s="32" t="s">
        <v>14</v>
      </c>
      <c r="AB6" s="26" t="s">
        <v>136</v>
      </c>
      <c r="AC6" s="32" t="s">
        <v>135</v>
      </c>
      <c r="AD6" s="36">
        <v>600</v>
      </c>
    </row>
    <row r="7" spans="1:30">
      <c r="A7" s="46" t="s">
        <v>40</v>
      </c>
      <c r="B7" s="37" t="s">
        <v>4</v>
      </c>
      <c r="C7" s="26"/>
      <c r="D7" s="26" t="s">
        <v>475</v>
      </c>
      <c r="E7" s="32" t="s">
        <v>457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213</v>
      </c>
      <c r="U7" s="32" t="s">
        <v>215</v>
      </c>
      <c r="W7" s="26" t="s">
        <v>41</v>
      </c>
      <c r="X7" s="26" t="s">
        <v>42</v>
      </c>
      <c r="Y7" s="42" t="s">
        <v>114</v>
      </c>
      <c r="Z7" s="43" t="s">
        <v>119</v>
      </c>
      <c r="AB7" s="26" t="s">
        <v>164</v>
      </c>
      <c r="AC7" s="32" t="s">
        <v>144</v>
      </c>
      <c r="AD7" s="36">
        <v>620</v>
      </c>
    </row>
    <row r="8" spans="1:30">
      <c r="A8" s="27" t="s">
        <v>54</v>
      </c>
      <c r="B8" s="32" t="s">
        <v>55</v>
      </c>
      <c r="C8" s="26"/>
      <c r="D8" s="26" t="s">
        <v>500</v>
      </c>
      <c r="E8" s="32" t="s">
        <v>491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40</v>
      </c>
      <c r="U8" s="37" t="s">
        <v>4</v>
      </c>
      <c r="W8" s="26" t="s">
        <v>43</v>
      </c>
      <c r="X8" s="26" t="s">
        <v>44</v>
      </c>
      <c r="Y8" s="42" t="s">
        <v>115</v>
      </c>
      <c r="Z8" s="43" t="s">
        <v>17</v>
      </c>
      <c r="AB8" s="26" t="s">
        <v>165</v>
      </c>
      <c r="AC8" s="32" t="s">
        <v>145</v>
      </c>
      <c r="AD8" s="36">
        <v>640</v>
      </c>
    </row>
    <row r="9" spans="1:30">
      <c r="A9" s="27" t="s">
        <v>49</v>
      </c>
      <c r="B9" s="32" t="s">
        <v>5</v>
      </c>
      <c r="C9" s="26"/>
      <c r="D9" s="26" t="s">
        <v>501</v>
      </c>
      <c r="E9" s="32" t="s">
        <v>492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36</v>
      </c>
      <c r="U9" s="32" t="s">
        <v>37</v>
      </c>
      <c r="W9" s="26" t="s">
        <v>47</v>
      </c>
      <c r="X9" s="26" t="s">
        <v>48</v>
      </c>
      <c r="Y9" s="42" t="s">
        <v>114</v>
      </c>
      <c r="Z9" s="43" t="s">
        <v>119</v>
      </c>
      <c r="AB9" s="26" t="s">
        <v>166</v>
      </c>
      <c r="AC9" s="32" t="s">
        <v>146</v>
      </c>
      <c r="AD9" s="36">
        <v>660</v>
      </c>
    </row>
    <row r="10" spans="1:30">
      <c r="A10" s="27" t="s">
        <v>63</v>
      </c>
      <c r="B10" s="32" t="s">
        <v>64</v>
      </c>
      <c r="C10" s="26"/>
      <c r="D10" s="26" t="s">
        <v>502</v>
      </c>
      <c r="E10" s="32" t="s">
        <v>493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218</v>
      </c>
      <c r="U10" s="32" t="s">
        <v>220</v>
      </c>
      <c r="W10" s="26" t="s">
        <v>50</v>
      </c>
      <c r="X10" s="26" t="s">
        <v>51</v>
      </c>
      <c r="Y10" s="42" t="s">
        <v>115</v>
      </c>
      <c r="Z10" s="43" t="s">
        <v>17</v>
      </c>
      <c r="AB10" s="26" t="s">
        <v>167</v>
      </c>
      <c r="AC10" s="32" t="s">
        <v>147</v>
      </c>
      <c r="AD10" s="36">
        <v>680</v>
      </c>
    </row>
    <row r="11" spans="1:30">
      <c r="A11" s="27" t="s">
        <v>58</v>
      </c>
      <c r="B11" s="32" t="s">
        <v>6</v>
      </c>
      <c r="C11" s="26"/>
      <c r="D11" s="26" t="s">
        <v>503</v>
      </c>
      <c r="E11" s="32" t="s">
        <v>494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219</v>
      </c>
      <c r="U11" s="32" t="s">
        <v>221</v>
      </c>
      <c r="W11" s="26" t="s">
        <v>52</v>
      </c>
      <c r="X11" s="26" t="s">
        <v>53</v>
      </c>
      <c r="Y11" s="42" t="s">
        <v>114</v>
      </c>
      <c r="Z11" s="43" t="s">
        <v>119</v>
      </c>
      <c r="AB11" s="26" t="s">
        <v>168</v>
      </c>
      <c r="AC11" s="32" t="s">
        <v>148</v>
      </c>
      <c r="AD11" s="36">
        <v>700</v>
      </c>
    </row>
    <row r="12" spans="1:30">
      <c r="A12" s="27" t="s">
        <v>72</v>
      </c>
      <c r="B12" s="32" t="s">
        <v>73</v>
      </c>
      <c r="C12" s="26"/>
      <c r="D12" s="26" t="s">
        <v>504</v>
      </c>
      <c r="E12" s="32" t="s">
        <v>495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45</v>
      </c>
      <c r="U12" s="37" t="s">
        <v>46</v>
      </c>
      <c r="W12" s="26" t="s">
        <v>56</v>
      </c>
      <c r="X12" s="26" t="s">
        <v>57</v>
      </c>
      <c r="Y12" s="42" t="s">
        <v>115</v>
      </c>
      <c r="Z12" s="43" t="s">
        <v>17</v>
      </c>
      <c r="AB12" s="26" t="s">
        <v>169</v>
      </c>
      <c r="AC12" s="32" t="s">
        <v>149</v>
      </c>
      <c r="AD12" s="36">
        <v>720</v>
      </c>
    </row>
    <row r="13" spans="1:30">
      <c r="A13" s="46" t="s">
        <v>67</v>
      </c>
      <c r="B13" s="37" t="s">
        <v>7</v>
      </c>
      <c r="C13" s="26"/>
      <c r="D13" s="26" t="s">
        <v>505</v>
      </c>
      <c r="E13" s="32" t="s">
        <v>496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31</v>
      </c>
      <c r="U13" s="32" t="s">
        <v>3</v>
      </c>
      <c r="W13" s="26" t="s">
        <v>59</v>
      </c>
      <c r="X13" s="26" t="s">
        <v>60</v>
      </c>
      <c r="AB13" s="26" t="s">
        <v>170</v>
      </c>
      <c r="AC13" s="32" t="s">
        <v>150</v>
      </c>
      <c r="AD13" s="36">
        <v>740</v>
      </c>
    </row>
    <row r="14" spans="1:30">
      <c r="A14" s="27" t="s">
        <v>310</v>
      </c>
      <c r="B14" s="32" t="s">
        <v>307</v>
      </c>
      <c r="C14" s="26"/>
      <c r="D14" s="26" t="s">
        <v>506</v>
      </c>
      <c r="E14" s="32" t="s">
        <v>497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216</v>
      </c>
      <c r="U14" s="32" t="s">
        <v>222</v>
      </c>
      <c r="W14" s="26" t="s">
        <v>61</v>
      </c>
      <c r="X14" s="26" t="s">
        <v>62</v>
      </c>
      <c r="AB14" s="26" t="s">
        <v>171</v>
      </c>
      <c r="AC14" s="32" t="s">
        <v>151</v>
      </c>
      <c r="AD14" s="36">
        <v>760</v>
      </c>
    </row>
    <row r="15" spans="1:30">
      <c r="A15" s="27" t="s">
        <v>311</v>
      </c>
      <c r="B15" s="32" t="s">
        <v>303</v>
      </c>
      <c r="C15" s="26"/>
      <c r="D15" s="26" t="s">
        <v>507</v>
      </c>
      <c r="E15" s="32" t="s">
        <v>498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217</v>
      </c>
      <c r="U15" s="32" t="s">
        <v>223</v>
      </c>
      <c r="W15" s="26" t="s">
        <v>65</v>
      </c>
      <c r="X15" s="26" t="s">
        <v>66</v>
      </c>
      <c r="AB15" s="26" t="s">
        <v>172</v>
      </c>
      <c r="AC15" s="32" t="s">
        <v>152</v>
      </c>
      <c r="AD15" s="36">
        <v>780</v>
      </c>
    </row>
    <row r="16" spans="1:30">
      <c r="A16" s="27" t="s">
        <v>312</v>
      </c>
      <c r="B16" s="32" t="s">
        <v>308</v>
      </c>
      <c r="C16" s="26"/>
      <c r="D16" s="232" t="s">
        <v>508</v>
      </c>
      <c r="E16" s="233" t="s">
        <v>499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40</v>
      </c>
      <c r="U16" s="37" t="s">
        <v>4</v>
      </c>
      <c r="W16" s="26" t="s">
        <v>68</v>
      </c>
      <c r="X16" s="26" t="s">
        <v>69</v>
      </c>
      <c r="AB16" s="26" t="s">
        <v>143</v>
      </c>
      <c r="AC16" s="32" t="s">
        <v>134</v>
      </c>
      <c r="AD16" s="36">
        <v>520</v>
      </c>
    </row>
    <row r="17" spans="1:30">
      <c r="A17" s="27" t="s">
        <v>313</v>
      </c>
      <c r="B17" s="32" t="s">
        <v>304</v>
      </c>
      <c r="C17" s="26"/>
      <c r="D17" s="26" t="s">
        <v>476</v>
      </c>
      <c r="E17" s="32" t="s">
        <v>458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36</v>
      </c>
      <c r="U17" s="32" t="s">
        <v>37</v>
      </c>
      <c r="W17" s="26" t="s">
        <v>70</v>
      </c>
      <c r="X17" s="26" t="s">
        <v>71</v>
      </c>
      <c r="AB17" s="26" t="s">
        <v>142</v>
      </c>
      <c r="AC17" s="32" t="s">
        <v>133</v>
      </c>
      <c r="AD17" s="36">
        <v>500</v>
      </c>
    </row>
    <row r="18" spans="1:30">
      <c r="A18" s="27" t="s">
        <v>314</v>
      </c>
      <c r="B18" s="32" t="s">
        <v>309</v>
      </c>
      <c r="C18" s="26"/>
      <c r="D18" s="26" t="s">
        <v>477</v>
      </c>
      <c r="E18" s="32" t="s">
        <v>459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63</v>
      </c>
      <c r="U18" s="32" t="s">
        <v>64</v>
      </c>
      <c r="W18" s="26" t="s">
        <v>74</v>
      </c>
      <c r="X18" s="26" t="s">
        <v>75</v>
      </c>
      <c r="AB18" s="26" t="s">
        <v>141</v>
      </c>
      <c r="AC18" s="32" t="s">
        <v>132</v>
      </c>
      <c r="AD18" s="36">
        <v>480</v>
      </c>
    </row>
    <row r="19" spans="1:30">
      <c r="A19" s="46" t="s">
        <v>315</v>
      </c>
      <c r="B19" s="37" t="s">
        <v>305</v>
      </c>
      <c r="C19" s="26"/>
      <c r="D19" s="26" t="s">
        <v>478</v>
      </c>
      <c r="E19" s="32" t="s">
        <v>460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54</v>
      </c>
      <c r="U19" s="32" t="s">
        <v>55</v>
      </c>
      <c r="V19" s="32"/>
      <c r="W19" s="26" t="s">
        <v>76</v>
      </c>
      <c r="X19" s="26" t="s">
        <v>77</v>
      </c>
      <c r="AB19" s="26" t="s">
        <v>140</v>
      </c>
      <c r="AC19" s="32" t="s">
        <v>131</v>
      </c>
      <c r="AD19" s="36">
        <v>460</v>
      </c>
    </row>
    <row r="20" spans="1:30">
      <c r="A20" s="27" t="s">
        <v>515</v>
      </c>
      <c r="B20" s="32" t="s">
        <v>517</v>
      </c>
      <c r="C20" s="26"/>
      <c r="D20" s="26" t="s">
        <v>479</v>
      </c>
      <c r="E20" s="32" t="s">
        <v>461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27</v>
      </c>
      <c r="U20" s="37" t="s">
        <v>28</v>
      </c>
      <c r="V20" s="32"/>
      <c r="W20" s="26" t="s">
        <v>78</v>
      </c>
      <c r="X20" s="26" t="s">
        <v>79</v>
      </c>
      <c r="AB20" s="26" t="s">
        <v>159</v>
      </c>
      <c r="AC20" s="32" t="s">
        <v>153</v>
      </c>
      <c r="AD20" s="36">
        <v>440</v>
      </c>
    </row>
    <row r="21" spans="1:30">
      <c r="A21" s="27" t="s">
        <v>516</v>
      </c>
      <c r="B21" s="32" t="s">
        <v>512</v>
      </c>
      <c r="C21" s="26"/>
      <c r="D21" s="26" t="s">
        <v>480</v>
      </c>
      <c r="E21" s="32" t="s">
        <v>462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31</v>
      </c>
      <c r="U21" s="32" t="s">
        <v>3</v>
      </c>
      <c r="V21" s="32"/>
      <c r="W21" s="26" t="s">
        <v>80</v>
      </c>
      <c r="X21" s="26" t="s">
        <v>81</v>
      </c>
      <c r="AB21" s="26" t="s">
        <v>160</v>
      </c>
      <c r="AC21" s="32" t="s">
        <v>154</v>
      </c>
      <c r="AD21" s="36">
        <v>420</v>
      </c>
    </row>
    <row r="22" spans="1:30">
      <c r="A22" s="27" t="s">
        <v>518</v>
      </c>
      <c r="B22" s="32" t="s">
        <v>520</v>
      </c>
      <c r="C22" s="26"/>
      <c r="D22" s="26" t="s">
        <v>481</v>
      </c>
      <c r="E22" s="32" t="s">
        <v>463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58</v>
      </c>
      <c r="U22" s="32" t="s">
        <v>6</v>
      </c>
      <c r="V22" s="32"/>
      <c r="W22" s="26" t="s">
        <v>82</v>
      </c>
      <c r="X22" s="26" t="s">
        <v>83</v>
      </c>
      <c r="AB22" s="26" t="s">
        <v>139</v>
      </c>
      <c r="AC22" s="32" t="s">
        <v>130</v>
      </c>
      <c r="AD22" s="36">
        <v>39729</v>
      </c>
    </row>
    <row r="23" spans="1:30">
      <c r="A23" s="27" t="s">
        <v>519</v>
      </c>
      <c r="B23" s="32" t="s">
        <v>513</v>
      </c>
      <c r="C23" s="26"/>
      <c r="D23" s="26" t="s">
        <v>482</v>
      </c>
      <c r="E23" s="32" t="s">
        <v>464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49</v>
      </c>
      <c r="U23" s="32" t="s">
        <v>5</v>
      </c>
      <c r="V23" s="32"/>
      <c r="W23" s="26" t="s">
        <v>84</v>
      </c>
      <c r="X23" s="26" t="s">
        <v>85</v>
      </c>
      <c r="AB23" s="26" t="s">
        <v>161</v>
      </c>
      <c r="AC23" s="32" t="s">
        <v>155</v>
      </c>
      <c r="AD23" s="36">
        <v>390</v>
      </c>
    </row>
    <row r="24" spans="1:30">
      <c r="A24" s="27" t="s">
        <v>522</v>
      </c>
      <c r="B24" s="32" t="s">
        <v>521</v>
      </c>
      <c r="C24" s="26"/>
      <c r="D24" s="26" t="s">
        <v>483</v>
      </c>
      <c r="E24" s="32" t="s">
        <v>465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22</v>
      </c>
      <c r="U24" s="37" t="s">
        <v>2</v>
      </c>
      <c r="V24" s="32"/>
      <c r="W24" s="26" t="s">
        <v>86</v>
      </c>
      <c r="X24" s="26" t="s">
        <v>87</v>
      </c>
      <c r="AB24" s="26" t="s">
        <v>162</v>
      </c>
      <c r="AC24" s="32" t="s">
        <v>156</v>
      </c>
      <c r="AD24" s="36">
        <v>380</v>
      </c>
    </row>
    <row r="25" spans="1:30">
      <c r="A25" s="46" t="s">
        <v>523</v>
      </c>
      <c r="B25" s="37" t="s">
        <v>514</v>
      </c>
      <c r="C25" s="26"/>
      <c r="D25" s="26" t="s">
        <v>484</v>
      </c>
      <c r="E25" s="32" t="s">
        <v>466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88</v>
      </c>
      <c r="X25" s="26" t="s">
        <v>89</v>
      </c>
      <c r="AB25" s="26" t="s">
        <v>138</v>
      </c>
      <c r="AC25" s="32" t="s">
        <v>129</v>
      </c>
      <c r="AD25" s="36">
        <v>36729</v>
      </c>
    </row>
    <row r="26" spans="1:30">
      <c r="A26" s="27" t="s">
        <v>510</v>
      </c>
      <c r="B26" s="32" t="s">
        <v>509</v>
      </c>
      <c r="C26" s="26"/>
      <c r="D26" s="26" t="s">
        <v>485</v>
      </c>
      <c r="E26" s="32" t="s">
        <v>467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90</v>
      </c>
      <c r="X26" s="26" t="s">
        <v>91</v>
      </c>
      <c r="AB26" s="26" t="s">
        <v>163</v>
      </c>
      <c r="AC26" s="32" t="s">
        <v>157</v>
      </c>
      <c r="AD26" s="36">
        <v>35729</v>
      </c>
    </row>
    <row r="27" spans="1:30">
      <c r="A27" s="46" t="s">
        <v>511</v>
      </c>
      <c r="B27" s="37" t="s">
        <v>317</v>
      </c>
      <c r="C27" s="26"/>
      <c r="D27" s="26" t="s">
        <v>486</v>
      </c>
      <c r="E27" s="32" t="s">
        <v>468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92</v>
      </c>
      <c r="X27" s="26" t="s">
        <v>93</v>
      </c>
      <c r="AB27" s="26" t="s">
        <v>137</v>
      </c>
      <c r="AC27" s="32" t="s">
        <v>128</v>
      </c>
      <c r="AD27" s="36">
        <v>34729</v>
      </c>
    </row>
    <row r="28" spans="1:30">
      <c r="A28" s="27" t="s">
        <v>173</v>
      </c>
      <c r="B28" s="32" t="s">
        <v>272</v>
      </c>
      <c r="C28" s="26"/>
      <c r="D28" s="26" t="s">
        <v>487</v>
      </c>
      <c r="E28" s="32" t="s">
        <v>469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94</v>
      </c>
      <c r="X28" s="26" t="s">
        <v>95</v>
      </c>
    </row>
    <row r="29" spans="1:30">
      <c r="A29" s="27" t="s">
        <v>269</v>
      </c>
      <c r="B29" s="32" t="s">
        <v>158</v>
      </c>
      <c r="C29" s="26"/>
      <c r="D29" s="26" t="s">
        <v>488</v>
      </c>
      <c r="E29" s="32" t="s">
        <v>449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96</v>
      </c>
      <c r="X29" s="26" t="s">
        <v>97</v>
      </c>
    </row>
    <row r="30" spans="1:30">
      <c r="A30" s="27" t="s">
        <v>208</v>
      </c>
      <c r="B30" s="32" t="s">
        <v>209</v>
      </c>
      <c r="C30" s="26"/>
      <c r="D30" s="26" t="s">
        <v>489</v>
      </c>
      <c r="E30" s="32" t="s">
        <v>450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98</v>
      </c>
      <c r="X30" s="26" t="s">
        <v>99</v>
      </c>
    </row>
    <row r="31" spans="1:30">
      <c r="A31" s="27" t="s">
        <v>212</v>
      </c>
      <c r="B31" s="32" t="s">
        <v>214</v>
      </c>
      <c r="C31" s="26"/>
      <c r="D31" s="26" t="s">
        <v>490</v>
      </c>
      <c r="E31" s="32" t="s">
        <v>452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100</v>
      </c>
      <c r="X31" s="26" t="s">
        <v>101</v>
      </c>
    </row>
    <row r="32" spans="1:30">
      <c r="A32" s="27" t="s">
        <v>210</v>
      </c>
      <c r="B32" s="32" t="s">
        <v>211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102</v>
      </c>
      <c r="X32" s="29" t="s">
        <v>103</v>
      </c>
    </row>
    <row r="33" spans="1:18">
      <c r="A33" s="27" t="s">
        <v>213</v>
      </c>
      <c r="B33" s="32" t="s">
        <v>215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195</v>
      </c>
      <c r="B34" s="32" t="s">
        <v>191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273</v>
      </c>
      <c r="B35" s="32" t="s">
        <v>178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241</v>
      </c>
      <c r="B36" s="32" t="s">
        <v>257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274</v>
      </c>
      <c r="B37" s="32" t="s">
        <v>234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242</v>
      </c>
      <c r="B38" s="32" t="s">
        <v>258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275</v>
      </c>
      <c r="B39" s="32" t="s">
        <v>235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193</v>
      </c>
      <c r="B40" s="32" t="s">
        <v>189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278</v>
      </c>
      <c r="B41" s="32" t="s">
        <v>180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238</v>
      </c>
      <c r="B42" s="32" t="s">
        <v>253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276</v>
      </c>
      <c r="B43" s="32" t="s">
        <v>232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277</v>
      </c>
      <c r="B44" s="32" t="s">
        <v>254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279</v>
      </c>
      <c r="B45" s="32" t="s">
        <v>233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194</v>
      </c>
      <c r="B46" s="32" t="s">
        <v>190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280</v>
      </c>
      <c r="B47" s="32" t="s">
        <v>177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240</v>
      </c>
      <c r="B48" s="32" t="s">
        <v>256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281</v>
      </c>
      <c r="B49" s="32" t="s">
        <v>224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239</v>
      </c>
      <c r="B50" s="32" t="s">
        <v>255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282</v>
      </c>
      <c r="B51" s="32" t="s">
        <v>225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196</v>
      </c>
      <c r="B52" s="32" t="s">
        <v>192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283</v>
      </c>
      <c r="B53" s="32" t="s">
        <v>179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243</v>
      </c>
      <c r="B54" s="32" t="s">
        <v>259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284</v>
      </c>
      <c r="B55" s="32" t="s">
        <v>236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244</v>
      </c>
      <c r="B56" s="32" t="s">
        <v>260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285</v>
      </c>
      <c r="B57" s="32" t="s">
        <v>237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197</v>
      </c>
      <c r="B58" s="32" t="s">
        <v>185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286</v>
      </c>
      <c r="B59" s="32" t="s">
        <v>181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245</v>
      </c>
      <c r="B60" s="32" t="s">
        <v>261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287</v>
      </c>
      <c r="B61" s="32" t="s">
        <v>226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246</v>
      </c>
      <c r="B62" s="32" t="s">
        <v>262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288</v>
      </c>
      <c r="B63" s="32" t="s">
        <v>227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198</v>
      </c>
      <c r="B64" s="32" t="s">
        <v>186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289</v>
      </c>
      <c r="B65" s="32" t="s">
        <v>184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247</v>
      </c>
      <c r="B66" s="32" t="s">
        <v>263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290</v>
      </c>
      <c r="B67" s="32" t="s">
        <v>228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248</v>
      </c>
      <c r="B68" s="32" t="s">
        <v>264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291</v>
      </c>
      <c r="B69" s="32" t="s">
        <v>229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199</v>
      </c>
      <c r="B70" s="32" t="s">
        <v>187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292</v>
      </c>
      <c r="B71" s="32" t="s">
        <v>182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249</v>
      </c>
      <c r="B72" s="32" t="s">
        <v>265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293</v>
      </c>
      <c r="B73" s="32" t="s">
        <v>230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250</v>
      </c>
      <c r="B74" s="32" t="s">
        <v>266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294</v>
      </c>
      <c r="B75" s="32" t="s">
        <v>231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200</v>
      </c>
      <c r="B76" s="32" t="s">
        <v>188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295</v>
      </c>
      <c r="B77" s="32" t="s">
        <v>183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251</v>
      </c>
      <c r="B78" s="32" t="s">
        <v>267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296</v>
      </c>
      <c r="B79" s="32" t="s">
        <v>270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252</v>
      </c>
      <c r="B80" s="32" t="s">
        <v>268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297</v>
      </c>
      <c r="B81" s="32" t="s">
        <v>271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2024-02-08T02:15:03Z</dcterms:modified>
</cp:coreProperties>
</file>