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0610"/>
  </bookViews>
  <sheets>
    <sheet name="人物卡" sheetId="1" r:id="rId1"/>
    <sheet name="裝備卡" sheetId="35" r:id="rId2"/>
    <sheet name="盟友卡" sheetId="34" r:id="rId3"/>
    <sheet name="道具追蹤表1" sheetId="30" r:id="rId4"/>
    <sheet name="紀錄單獎勵" sheetId="32" r:id="rId5"/>
    <sheet name="附表.種族屬性調整" sheetId="5" state="hidden" r:id="rId6"/>
    <sheet name="附表.體型負重" sheetId="7" state="hidden" r:id="rId7"/>
    <sheet name="附表.職業加值表" sheetId="33" state="hidden" r:id="rId8"/>
    <sheet name="附表.技能兼職計算" sheetId="18" state="hidden" r:id="rId9"/>
  </sheets>
  <definedNames>
    <definedName name="_xlnm._FilterDatabase" localSheetId="5" hidden="1">附表.種族屬性調整!$A$1:$G$154</definedName>
    <definedName name="_xlnm._FilterDatabase" localSheetId="8" hidden="1">附表.技能兼職計算!$H$2:$H$5</definedName>
    <definedName name="_xlnm.Print_Area" localSheetId="0">人物卡!$A$1:$CA$422</definedName>
    <definedName name="_xlnm.Print_Area" localSheetId="2">盟友卡!$A$1:$CA$422</definedName>
    <definedName name="_xlnm.Print_Area" localSheetId="1">裝備卡!$A$1:$CA$230</definedName>
    <definedName name="_xlnm.Print_Area" localSheetId="3">道具追蹤表1!$A$1:$CA$228</definedName>
    <definedName name="主知識">附表.技能兼職計算!$H$2:$H$5</definedName>
    <definedName name="全部知識">附表.技能兼職計算!$H$2:$H$5</definedName>
  </definedNames>
  <calcPr calcId="144525"/>
</workbook>
</file>

<file path=xl/sharedStrings.xml><?xml version="1.0" encoding="utf-8"?>
<sst xmlns="http://schemas.openxmlformats.org/spreadsheetml/2006/main" count="3253" uniqueCount="561">
  <si>
    <t>戰士</t>
  </si>
  <si>
    <t>-</t>
  </si>
  <si>
    <t>0XP/0PP/0FP</t>
  </si>
  <si>
    <t>提示：</t>
  </si>
  <si>
    <t>冒險者姓名</t>
  </si>
  <si>
    <t>玩家姓名</t>
  </si>
  <si>
    <t>職業</t>
  </si>
  <si>
    <t>PFS編號</t>
  </si>
  <si>
    <t>勢力</t>
  </si>
  <si>
    <t>經驗值/聲望/名譽</t>
  </si>
  <si>
    <t>外貌</t>
  </si>
  <si>
    <t>半精靈</t>
  </si>
  <si>
    <t>混亂善良</t>
  </si>
  <si>
    <t>1、綠色部分為自動計算，不需要用手填。</t>
  </si>
  <si>
    <t>2、灰色部分為既可自動計算/下拉式功能表選擇、又可手動填寫。</t>
  </si>
  <si>
    <t>職業性質</t>
  </si>
  <si>
    <t>兼職1性質</t>
  </si>
  <si>
    <t>主等級</t>
  </si>
  <si>
    <t>兼1等級</t>
  </si>
  <si>
    <t>兼2等級</t>
  </si>
  <si>
    <t>兼3等級</t>
  </si>
  <si>
    <t>種族</t>
  </si>
  <si>
    <t>陣營</t>
  </si>
  <si>
    <t>信仰</t>
  </si>
  <si>
    <t>3、橙色部分僅供參考並不會參與數值計算。</t>
  </si>
  <si>
    <t>移動
速度</t>
  </si>
  <si>
    <t>30</t>
  </si>
  <si>
    <t>4、盔甲與盾牌的檢定減值需填負數或零。</t>
  </si>
  <si>
    <t>5、專職職業本職技能可自動出，兼職需要手動填寫。</t>
  </si>
  <si>
    <t>兼職2性質</t>
  </si>
  <si>
    <t>兼職3性質</t>
  </si>
  <si>
    <t>地上移動速度</t>
  </si>
  <si>
    <t>飛行速度</t>
  </si>
  <si>
    <t>游泳速度</t>
  </si>
  <si>
    <t>攀爬速度</t>
  </si>
  <si>
    <t>遁地速度</t>
  </si>
  <si>
    <t>6、其他道具裡的武器與護具等內容，一定要填數量，否則價錢不會自動顯示。</t>
  </si>
  <si>
    <t>中型-雙足</t>
  </si>
  <si>
    <t>男</t>
  </si>
  <si>
    <t>180cm</t>
  </si>
  <si>
    <t>75kg</t>
  </si>
  <si>
    <t xml:space="preserve">精灵语 </t>
  </si>
  <si>
    <t>體型</t>
  </si>
  <si>
    <t>年齡</t>
  </si>
  <si>
    <t>性別</t>
  </si>
  <si>
    <t>身高</t>
  </si>
  <si>
    <t>體重</t>
  </si>
  <si>
    <t>語言</t>
  </si>
  <si>
    <t>*語言數量=通用語+種族語言+每1點智力調整值+每1點語言學受訓值</t>
  </si>
  <si>
    <t>基本屬性</t>
  </si>
  <si>
    <t>屬性值</t>
  </si>
  <si>
    <t>調整值</t>
  </si>
  <si>
    <t>臨時</t>
  </si>
  <si>
    <t>總數</t>
  </si>
  <si>
    <t>當前</t>
  </si>
  <si>
    <t>其他</t>
  </si>
  <si>
    <t>傷害</t>
  </si>
  <si>
    <t>瘀傷</t>
  </si>
  <si>
    <t>傷害減免</t>
  </si>
  <si>
    <t>力量</t>
  </si>
  <si>
    <t>STR</t>
  </si>
  <si>
    <t>HP</t>
  </si>
  <si>
    <t>=AJ16+AN16-AR16-AU16-AX16-BA16-BD16</t>
  </si>
  <si>
    <t>=</t>
  </si>
  <si>
    <t>0</t>
  </si>
  <si>
    <t>+</t>
  </si>
  <si>
    <t>敏捷</t>
  </si>
  <si>
    <t>DEX</t>
  </si>
  <si>
    <t>AC</t>
  </si>
  <si>
    <t>=10+</t>
  </si>
  <si>
    <t>盔甲</t>
  </si>
  <si>
    <t>盾牌</t>
  </si>
  <si>
    <t>天生</t>
  </si>
  <si>
    <t>閃避</t>
  </si>
  <si>
    <t>偏斜</t>
  </si>
  <si>
    <t>內在</t>
  </si>
  <si>
    <t>洞察</t>
  </si>
  <si>
    <t>環境</t>
  </si>
  <si>
    <t>士氣</t>
  </si>
  <si>
    <t>幸運</t>
  </si>
  <si>
    <t>褻瀆</t>
  </si>
  <si>
    <t>神聖</t>
  </si>
  <si>
    <t>體質</t>
  </si>
  <si>
    <t>CON</t>
  </si>
  <si>
    <t>接觸</t>
  </si>
  <si>
    <t>措手不及</t>
  </si>
  <si>
    <t>■該技能無需受訓</t>
  </si>
  <si>
    <t>☐如果是本職技能，前面方框標記X</t>
  </si>
  <si>
    <t>剩餘點=職業點總數+天賦點+其他點-花費技能點數</t>
  </si>
  <si>
    <t>智力</t>
  </si>
  <si>
    <t>INT</t>
  </si>
  <si>
    <t>額外技能</t>
  </si>
  <si>
    <t>本職技能</t>
  </si>
  <si>
    <t>職業點總數</t>
  </si>
  <si>
    <t>天賦點</t>
  </si>
  <si>
    <t>其他點</t>
  </si>
  <si>
    <t>剩餘點</t>
  </si>
  <si>
    <t>最高級數</t>
  </si>
  <si>
    <t>先攻權調整</t>
  </si>
  <si>
    <t>(本職/跨職)</t>
  </si>
  <si>
    <t>技能名稱</t>
  </si>
  <si>
    <t>關鍵屬性</t>
  </si>
  <si>
    <t>花費技能點</t>
  </si>
  <si>
    <t>技能調整值</t>
  </si>
  <si>
    <t>屬性調整值</t>
  </si>
  <si>
    <t>技能級數</t>
  </si>
  <si>
    <t>其他調整值</t>
  </si>
  <si>
    <t>感知</t>
  </si>
  <si>
    <t>WIS</t>
  </si>
  <si>
    <t>抗力</t>
  </si>
  <si>
    <t>X</t>
  </si>
  <si>
    <t>魅力</t>
  </si>
  <si>
    <t>CHA</t>
  </si>
  <si>
    <t>特技動作</t>
  </si>
  <si>
    <t>■</t>
  </si>
  <si>
    <t>估價</t>
  </si>
  <si>
    <t>豁免點數</t>
  </si>
  <si>
    <t>主職</t>
  </si>
  <si>
    <t>兼職1</t>
  </si>
  <si>
    <t>兼職2</t>
  </si>
  <si>
    <t>兼職3</t>
  </si>
  <si>
    <t>屬性</t>
  </si>
  <si>
    <t>哄騙</t>
  </si>
  <si>
    <t>強韌豁免(CON)</t>
  </si>
  <si>
    <t>攀爬</t>
  </si>
  <si>
    <t>工藝</t>
  </si>
  <si>
    <t>(</t>
  </si>
  <si>
    <t>)</t>
  </si>
  <si>
    <t>反射豁免(DEX)</t>
  </si>
  <si>
    <t>意志豁免(WIS)</t>
  </si>
  <si>
    <t>交涉</t>
  </si>
  <si>
    <t>解除裝置</t>
  </si>
  <si>
    <t>基本攻擊加值BAB</t>
  </si>
  <si>
    <t>易容</t>
  </si>
  <si>
    <t>脫逃</t>
  </si>
  <si>
    <t>額外攻擊加值</t>
  </si>
  <si>
    <t>戰技加值CMB</t>
  </si>
  <si>
    <t>飛行</t>
  </si>
  <si>
    <t>馴養動物</t>
  </si>
  <si>
    <t>基本攻擊加值</t>
  </si>
  <si>
    <t>醫療</t>
  </si>
  <si>
    <t>戰技防禦值CMD</t>
  </si>
  <si>
    <t>威嚇</t>
  </si>
  <si>
    <t>特殊AC</t>
  </si>
  <si>
    <t>奧秘知識</t>
  </si>
  <si>
    <t>武器</t>
  </si>
  <si>
    <t>攻擊加值</t>
  </si>
  <si>
    <t>傷害值</t>
  </si>
  <si>
    <t>重擊倍數</t>
  </si>
  <si>
    <t>地城知識</t>
  </si>
  <si>
    <t>BAB</t>
  </si>
  <si>
    <t>精製</t>
  </si>
  <si>
    <t>總計</t>
  </si>
  <si>
    <t>工程知識</t>
  </si>
  <si>
    <t>地理知識</t>
  </si>
  <si>
    <t>射程</t>
  </si>
  <si>
    <t>類型</t>
  </si>
  <si>
    <t>負重</t>
  </si>
  <si>
    <t>金額</t>
  </si>
  <si>
    <t>特性</t>
  </si>
  <si>
    <t>歷史知識</t>
  </si>
  <si>
    <t>地方知識</t>
  </si>
  <si>
    <t>自然知識</t>
  </si>
  <si>
    <t>貴族知識</t>
  </si>
  <si>
    <t>位面知識</t>
  </si>
  <si>
    <t>宗教知識</t>
  </si>
  <si>
    <t>語言學</t>
  </si>
  <si>
    <t>察覺</t>
  </si>
  <si>
    <t>表演</t>
  </si>
  <si>
    <t>專業</t>
  </si>
  <si>
    <t>騎術</t>
  </si>
  <si>
    <t>察言觀色</t>
  </si>
  <si>
    <t>巧手</t>
  </si>
  <si>
    <t>法術辨識</t>
  </si>
  <si>
    <t>隱匿</t>
  </si>
  <si>
    <t>生存</t>
  </si>
  <si>
    <t>游泳</t>
  </si>
  <si>
    <t>使用魔法裝置</t>
  </si>
  <si>
    <t>特殊能力補述</t>
  </si>
  <si>
    <t>彈藥：</t>
  </si>
  <si>
    <t>背景特性</t>
  </si>
  <si>
    <t>★此3R卡由跑團眾亲小于製作，感謝每位跑團眾的使用。PF由【魍魎再製】2020年10月★</t>
  </si>
  <si>
    <t xml:space="preserve">                     裝備</t>
  </si>
  <si>
    <t>*盔甲與盾牌的檢定減值需填負數或零</t>
  </si>
  <si>
    <t>專長</t>
  </si>
  <si>
    <t>角色故事背景</t>
  </si>
  <si>
    <t>盔甲/護具</t>
  </si>
  <si>
    <t>防具加值</t>
  </si>
  <si>
    <t>最大敏捷加值</t>
  </si>
  <si>
    <t>檢定減值</t>
  </si>
  <si>
    <t>法術失效</t>
  </si>
  <si>
    <t>速度</t>
  </si>
  <si>
    <t>%</t>
  </si>
  <si>
    <t>法術</t>
  </si>
  <si>
    <t>領域/法術學派</t>
  </si>
  <si>
    <t>盾牌/護具</t>
  </si>
  <si>
    <t>護具</t>
  </si>
  <si>
    <t xml:space="preserve">                        其他道具</t>
  </si>
  <si>
    <t xml:space="preserve"> *武器與護具數量必填</t>
  </si>
  <si>
    <t>物品名稱</t>
  </si>
  <si>
    <t>數量</t>
  </si>
  <si>
    <t>重量</t>
  </si>
  <si>
    <t>總價</t>
  </si>
  <si>
    <t>特殊能力</t>
  </si>
  <si>
    <t>施法關鍵屬性</t>
  </si>
  <si>
    <t>其他DC加值</t>
  </si>
  <si>
    <t>總計(重量/總價)</t>
  </si>
  <si>
    <t>法術檢定DC</t>
  </si>
  <si>
    <t>奧術失敗機率</t>
  </si>
  <si>
    <t>狀態效果/持續時間</t>
  </si>
  <si>
    <t>力量負重</t>
  </si>
  <si>
    <t>輕度負重</t>
  </si>
  <si>
    <t>中度負重</t>
  </si>
  <si>
    <t>重度負重</t>
  </si>
  <si>
    <t>舉過頭頂</t>
  </si>
  <si>
    <t>舉離地面2*最大負重</t>
  </si>
  <si>
    <t>推或拉5*最大負重</t>
  </si>
  <si>
    <t>錢幣重量</t>
  </si>
  <si>
    <t>調整</t>
  </si>
  <si>
    <t>最大負重</t>
  </si>
  <si>
    <t>*50枚錢幣重1磅(換算單位：10進制)</t>
  </si>
  <si>
    <t>已賺金幣</t>
  </si>
  <si>
    <t>白金幣</t>
  </si>
  <si>
    <t>金幣</t>
  </si>
  <si>
    <t>銀幣</t>
  </si>
  <si>
    <t>銅幣</t>
  </si>
  <si>
    <t>可知/換法術</t>
  </si>
  <si>
    <t>等級</t>
  </si>
  <si>
    <t>每日法術數量</t>
  </si>
  <si>
    <t>額外法術數量</t>
  </si>
  <si>
    <t>∞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</si>
  <si>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</si>
  <si>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</si>
  <si>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</si>
  <si>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</si>
  <si>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</si>
  <si>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</si>
  <si>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</si>
  <si>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</si>
  <si>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</si>
  <si>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正常</t>
  </si>
  <si>
    <t>技能</t>
  </si>
  <si>
    <t>吟遊詩人</t>
  </si>
  <si>
    <t>盟友姓名</t>
  </si>
  <si>
    <t>中立善良</t>
  </si>
  <si>
    <t>夥伴HD</t>
  </si>
  <si>
    <t>其他等級</t>
  </si>
  <si>
    <t>夥伴</t>
  </si>
  <si>
    <t>本職</t>
  </si>
  <si>
    <t>兼1</t>
  </si>
  <si>
    <t>強韌</t>
  </si>
  <si>
    <t>反射</t>
  </si>
  <si>
    <t>意志</t>
  </si>
  <si>
    <t>夥伴類型</t>
  </si>
  <si>
    <t>強</t>
  </si>
  <si>
    <t>反</t>
  </si>
  <si>
    <t>意</t>
  </si>
  <si>
    <t>技</t>
  </si>
  <si>
    <t>滿BAB請填"1"、3/4BAB請填"2"、1/2BAB請填"3"；
強豁免請填"1"、低豁免請填"3"；技能請填每級基數。</t>
  </si>
  <si>
    <t>其他基本數據(自己客製數據)</t>
  </si>
  <si>
    <t>強韌豁免</t>
  </si>
  <si>
    <t>反射豁免</t>
  </si>
  <si>
    <t>意志豁免</t>
  </si>
  <si>
    <t>客製技能基數</t>
  </si>
  <si>
    <t>職業點總數=(技能點數基數+智力加值)*等級</t>
  </si>
  <si>
    <t>道具追蹤表</t>
  </si>
  <si>
    <t>追蹤表編號#</t>
  </si>
  <si>
    <t>①</t>
  </si>
  <si>
    <t>戰役編號#</t>
  </si>
  <si>
    <t>戰役名稱#</t>
  </si>
  <si>
    <t>起始金幣</t>
  </si>
  <si>
    <t>戰役金幣</t>
  </si>
  <si>
    <t>打工金幣</t>
  </si>
  <si>
    <t>購買金幣</t>
  </si>
  <si>
    <t>紀錄表編號</t>
  </si>
  <si>
    <t>購買</t>
  </si>
  <si>
    <t>售出</t>
  </si>
  <si>
    <t>消耗</t>
  </si>
  <si>
    <t>道具</t>
  </si>
  <si>
    <t>價格</t>
  </si>
  <si>
    <t>魔杖/彈藥/煉金道
具/其他</t>
  </si>
  <si>
    <t>戰役名稱</t>
  </si>
  <si>
    <t>獎勵名稱</t>
  </si>
  <si>
    <t>消耗戰役名稱</t>
  </si>
  <si>
    <t>紗琳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</si>
  <si>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</si>
  <si>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</si>
  <si>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</si>
  <si>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</si>
  <si>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</si>
  <si>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</si>
  <si>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</si>
  <si>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</si>
  <si>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</si>
  <si>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</si>
  <si>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⑫</t>
  </si>
  <si>
    <t>⑬</t>
  </si>
  <si>
    <r>
      <rPr>
        <sz val="12"/>
        <color rgb="FF000000"/>
        <rFont val="MS Gothic"/>
        <charset val="128"/>
      </rPr>
      <t>⑭</t>
    </r>
  </si>
  <si>
    <r>
      <rPr>
        <sz val="12"/>
        <color rgb="FF000000"/>
        <rFont val="MS Gothic"/>
        <charset val="128"/>
      </rPr>
      <t>⑮</t>
    </r>
  </si>
  <si>
    <r>
      <rPr>
        <sz val="12"/>
        <color rgb="FF000000"/>
        <rFont val="MS Gothic"/>
        <charset val="128"/>
      </rPr>
      <t>⑯</t>
    </r>
  </si>
  <si>
    <r>
      <rPr>
        <sz val="12"/>
        <color rgb="FF000000"/>
        <rFont val="MS Gothic"/>
        <charset val="128"/>
      </rPr>
      <t>⑰</t>
    </r>
  </si>
  <si>
    <r>
      <rPr>
        <sz val="12"/>
        <color rgb="FF000000"/>
        <rFont val="MS Gothic"/>
        <charset val="128"/>
      </rPr>
      <t>⑱</t>
    </r>
  </si>
  <si>
    <t>朗誦</t>
  </si>
  <si>
    <t>演唱</t>
  </si>
  <si>
    <r>
      <rPr>
        <sz val="12"/>
        <color rgb="FF000000"/>
        <rFont val="MS Gothic"/>
        <charset val="128"/>
      </rPr>
      <t>⑲</t>
    </r>
  </si>
  <si>
    <r>
      <rPr>
        <sz val="12"/>
        <color rgb="FF000000"/>
        <rFont val="MS Gothic"/>
        <charset val="128"/>
      </rPr>
      <t>⑳</t>
    </r>
  </si>
  <si>
    <t>血統奧秘:當你施展一個造成元素傷害的法術，你可以將傷害類型改變為你的血統所選定的元素。這同樣改變法術類型以匹配你的血統。</t>
  </si>
  <si>
    <t>元素射線(Sp):1級開始，用標動釋放遠程接觸攻擊30尺射線，造成「1d6+1/2術士等級」火元素傷害。你能夠每天使用此能力次數為「3+魅力修正」。</t>
  </si>
  <si>
    <t>偵測魔法[預言]、提升抗力[防護]、酸液飛濺[咒法]、傳訊術[變化]</t>
  </si>
  <si>
    <t>燃燒之手[塑能]、油膩術[咒法]</t>
  </si>
  <si>
    <t>元素血統(火)的術士在計算所有術士法術以及職業能力時魅力視為比實際高2點。</t>
  </si>
  <si>
    <t>Lv1.元素血統[火]</t>
  </si>
  <si>
    <t>Lv1.血統奧義</t>
  </si>
  <si>
    <t>Lv1.元素射線</t>
  </si>
  <si>
    <t>Lv1.刺青魔寵(Su)</t>
  </si>
  <si>
    <t>Lv1.瓦瑞西安刺青(Ex):舞光術:3次/天</t>
  </si>
  <si>
    <t>体质</t>
  </si>
  <si>
    <t>技能屬性調整值</t>
  </si>
  <si>
    <t>AC屬性調整值</t>
  </si>
  <si>
    <t>矮人</t>
  </si>
  <si>
    <t>精靈</t>
  </si>
  <si>
    <t>均衡教派</t>
  </si>
  <si>
    <t>侏儒</t>
  </si>
  <si>
    <t>守序中立</t>
  </si>
  <si>
    <t>秘文會</t>
  </si>
  <si>
    <t>任選屬性+2</t>
  </si>
  <si>
    <t>絕對中立</t>
  </si>
  <si>
    <t>商盟</t>
  </si>
  <si>
    <t>半獸人</t>
  </si>
  <si>
    <t>混亂中立</t>
  </si>
  <si>
    <t>探索者本部</t>
  </si>
  <si>
    <t>半身人</t>
  </si>
  <si>
    <t>守序邪惡</t>
  </si>
  <si>
    <t>自由尖兵</t>
  </si>
  <si>
    <t>人類</t>
  </si>
  <si>
    <t>中立邪惡</t>
  </si>
  <si>
    <t>銀色十字軍</t>
  </si>
  <si>
    <t>神裔</t>
  </si>
  <si>
    <t>混亂邪惡</t>
  </si>
  <si>
    <t>君權王廷</t>
  </si>
  <si>
    <t>貓族</t>
  </si>
  <si>
    <t>吸血裔</t>
  </si>
  <si>
    <t>卓爾</t>
  </si>
  <si>
    <t>竊影鬼</t>
  </si>
  <si>
    <t>地精</t>
  </si>
  <si>
    <t>大地精</t>
  </si>
  <si>
    <t>火元素裔</t>
  </si>
  <si>
    <t>狗頭人</t>
  </si>
  <si>
    <t>獸人</t>
  </si>
  <si>
    <t>土元素裔</t>
  </si>
  <si>
    <t>鼠族</t>
  </si>
  <si>
    <t>風元素裔</t>
  </si>
  <si>
    <t>天狗</t>
  </si>
  <si>
    <t>魔裔</t>
  </si>
  <si>
    <t>水元素裔</t>
  </si>
  <si>
    <t>替換兒</t>
  </si>
  <si>
    <t>灰矮人</t>
  </si>
  <si>
    <t>半魚人</t>
  </si>
  <si>
    <t>樹蛙人</t>
  </si>
  <si>
    <t>狐妖</t>
  </si>
  <si>
    <t>人魚</t>
  </si>
  <si>
    <t>娜迦裔</t>
  </si>
  <si>
    <t>輪迴者</t>
  </si>
  <si>
    <t>鴞形人</t>
  </si>
  <si>
    <t>巨靈裔</t>
  </si>
  <si>
    <t>地底侏儒</t>
  </si>
  <si>
    <t>靈猴族</t>
  </si>
  <si>
    <t>蝮血裔</t>
  </si>
  <si>
    <t>剪影人</t>
  </si>
  <si>
    <t>重度負荷</t>
  </si>
  <si>
    <t>AB/AC</t>
  </si>
  <si>
    <t>CMB/CMD</t>
  </si>
  <si>
    <t>體型倍數</t>
  </si>
  <si>
    <t>力量值</t>
  </si>
  <si>
    <t>輕度負荷</t>
  </si>
  <si>
    <t>中度負荷</t>
  </si>
  <si>
    <t>大型-雙足</t>
  </si>
  <si>
    <t>小型-雙足</t>
  </si>
  <si>
    <t>中型-四足</t>
  </si>
  <si>
    <t>大型-四足</t>
  </si>
  <si>
    <t>小型-四足</t>
  </si>
  <si>
    <t>超小型-雙足</t>
  </si>
  <si>
    <t>超小型-四足</t>
  </si>
  <si>
    <t>微型-雙足</t>
  </si>
  <si>
    <t>微型-四足</t>
  </si>
  <si>
    <t>超微型-雙足</t>
  </si>
  <si>
    <t>超微型-四足</t>
  </si>
  <si>
    <t>超大型-雙足</t>
  </si>
  <si>
    <t>超大型-四足</t>
  </si>
  <si>
    <t>巨型-雙足</t>
  </si>
  <si>
    <t>巨型-四足</t>
  </si>
  <si>
    <t>超巨型-雙足</t>
  </si>
  <si>
    <t>超巨型-四足</t>
  </si>
  <si>
    <t>數列</t>
  </si>
  <si>
    <t>兼2</t>
  </si>
  <si>
    <t>兼3</t>
  </si>
  <si>
    <t>BAB[高]</t>
  </si>
  <si>
    <t>BAB[中]</t>
  </si>
  <si>
    <t>BAB[低]</t>
  </si>
  <si>
    <t>BAB[副手]</t>
  </si>
  <si>
    <t>+6/+1</t>
  </si>
  <si>
    <t>+7/+2</t>
  </si>
  <si>
    <t>+8/+3</t>
  </si>
  <si>
    <t>+9/+4</t>
  </si>
  <si>
    <t>+10/+5</t>
  </si>
  <si>
    <t>+11/+6/+1</t>
  </si>
  <si>
    <t>+12/+7/+2</t>
  </si>
  <si>
    <t>+13/+8/+3</t>
  </si>
  <si>
    <t>+14/+9/+4</t>
  </si>
  <si>
    <t>+15/+10/+5</t>
  </si>
  <si>
    <t>豁免[高]</t>
  </si>
  <si>
    <t>豁免[低]</t>
  </si>
  <si>
    <t>進階豁免[高]</t>
  </si>
  <si>
    <t>進階豁免[低]</t>
  </si>
  <si>
    <t>豁免</t>
  </si>
  <si>
    <t>基數</t>
  </si>
  <si>
    <t>特技</t>
  </si>
  <si>
    <t>馴養</t>
  </si>
  <si>
    <t>奧秘</t>
  </si>
  <si>
    <t>地城</t>
  </si>
  <si>
    <t>工程</t>
  </si>
  <si>
    <t>地理</t>
  </si>
  <si>
    <t>歷史</t>
  </si>
  <si>
    <t>地方</t>
  </si>
  <si>
    <t>自然</t>
  </si>
  <si>
    <t>貴族</t>
  </si>
  <si>
    <t>位面</t>
  </si>
  <si>
    <t>宗教</t>
  </si>
  <si>
    <t>辨識</t>
  </si>
  <si>
    <t>野蠻人</t>
  </si>
  <si>
    <t>牧師</t>
  </si>
  <si>
    <t>德魯伊</t>
  </si>
  <si>
    <t>武僧</t>
  </si>
  <si>
    <t>聖騎士</t>
  </si>
  <si>
    <t>遊俠</t>
  </si>
  <si>
    <t>盜賊</t>
  </si>
  <si>
    <t>術士</t>
  </si>
  <si>
    <t>法師</t>
  </si>
  <si>
    <t>煉金術士</t>
  </si>
  <si>
    <t>反聖騎士</t>
  </si>
  <si>
    <t>騎將</t>
  </si>
  <si>
    <t>銃士</t>
  </si>
  <si>
    <t>審判者</t>
  </si>
  <si>
    <t>魔戰士</t>
  </si>
  <si>
    <t>忍者</t>
  </si>
  <si>
    <t>先知</t>
  </si>
  <si>
    <t>武士</t>
  </si>
  <si>
    <t>召喚師</t>
  </si>
  <si>
    <t>女巫</t>
  </si>
  <si>
    <t>奧能師</t>
  </si>
  <si>
    <t>血脈狂怒者</t>
  </si>
  <si>
    <t>拳師</t>
  </si>
  <si>
    <t>獵人</t>
  </si>
  <si>
    <t>調查員</t>
  </si>
  <si>
    <t>薩滿</t>
  </si>
  <si>
    <t>歌者</t>
  </si>
  <si>
    <t>殺手</t>
  </si>
  <si>
    <t>遊蕩劍客</t>
  </si>
  <si>
    <t>戰鬥祭司</t>
  </si>
  <si>
    <t>操念使</t>
  </si>
  <si>
    <t>通靈者</t>
  </si>
  <si>
    <t>催眠師</t>
  </si>
  <si>
    <t>秘學士</t>
  </si>
  <si>
    <t>異能者</t>
  </si>
  <si>
    <t>喚魂師</t>
  </si>
  <si>
    <t>俠客</t>
  </si>
  <si>
    <t>變形者</t>
  </si>
  <si>
    <t>召喚師Uch</t>
  </si>
  <si>
    <t>武僧Uch</t>
  </si>
  <si>
    <t>野蠻人Uch</t>
  </si>
  <si>
    <t>盜賊Uch</t>
  </si>
  <si>
    <t>魔射手</t>
  </si>
  <si>
    <t>詭術師</t>
  </si>
  <si>
    <t>刺客</t>
  </si>
  <si>
    <t>龍脈術士</t>
  </si>
  <si>
    <t>決鬥家</t>
  </si>
  <si>
    <t>奧法騎士</t>
  </si>
  <si>
    <t>博學士</t>
  </si>
  <si>
    <t>秘術師</t>
  </si>
  <si>
    <t>歷史探索者</t>
  </si>
  <si>
    <t>影舞者</t>
  </si>
  <si>
    <t>先鋒</t>
  </si>
  <si>
    <t>神聖辯護者</t>
  </si>
  <si>
    <t>大地旅者</t>
  </si>
  <si>
    <t>煉金大師</t>
  </si>
  <si>
    <t>間諜大師</t>
  </si>
  <si>
    <t>自然守望者</t>
  </si>
  <si>
    <t>怒火先知</t>
  </si>
  <si>
    <t>堅定防衛者</t>
  </si>
  <si>
    <t>精純衛隊執行者</t>
  </si>
  <si>
    <t>烏爾芬衛士</t>
  </si>
  <si>
    <t>密文法師</t>
  </si>
  <si>
    <t>神嗣</t>
  </si>
  <si>
    <t>卑怯聖堂武士</t>
  </si>
  <si>
    <t>地獄騎士</t>
  </si>
  <si>
    <t>哈羅牌大師</t>
  </si>
  <si>
    <t>紅螳螂殺手</t>
  </si>
  <si>
    <t>傳音者</t>
  </si>
  <si>
    <t>頌教者</t>
  </si>
  <si>
    <t>衛道者</t>
  </si>
  <si>
    <t>活體石像</t>
  </si>
  <si>
    <t>伊莎-瓦舞者</t>
  </si>
  <si>
    <t>釀酒師</t>
  </si>
  <si>
    <t>緋紅十字軍</t>
  </si>
  <si>
    <t>挑戰者</t>
  </si>
  <si>
    <t>晨花隱者</t>
  </si>
  <si>
    <t>誓誠繆思</t>
  </si>
  <si>
    <t>繼業騎士</t>
  </si>
  <si>
    <t>戍鄉人</t>
  </si>
  <si>
    <t>玫瑰戍衛</t>
  </si>
  <si>
    <t>符文守衛</t>
  </si>
  <si>
    <t>虔聖保衛者</t>
  </si>
  <si>
    <t>負痕求道者</t>
  </si>
  <si>
    <t>天體頌唱者</t>
  </si>
  <si>
    <t>觀星者</t>
  </si>
  <si>
    <t>嫵媚交際花</t>
  </si>
  <si>
    <t>獅子劍</t>
  </si>
  <si>
    <t>盾徽特工</t>
  </si>
  <si>
    <t>無眠偵探</t>
  </si>
  <si>
    <t>冬女巫</t>
  </si>
  <si>
    <t>死鬥戰士</t>
  </si>
  <si>
    <t>瑪迦安比恩秘術師</t>
  </si>
  <si>
    <t>晨花討逆者</t>
  </si>
  <si>
    <t>卡利斯拉德先知</t>
  </si>
  <si>
    <t>陰影代理人</t>
  </si>
  <si>
    <t>貴族後裔</t>
  </si>
  <si>
    <t>刺青秘法師</t>
  </si>
  <si>
    <t>拉茲密安牧師</t>
  </si>
  <si>
    <t>灰花匠</t>
  </si>
  <si>
    <t>密封修士</t>
  </si>
  <si>
    <t>義洛理的勇士</t>
  </si>
  <si>
    <t>匕痕施毒者</t>
  </si>
  <si>
    <t>迷紗幻者</t>
  </si>
  <si>
    <t>鈴花阡陌客</t>
  </si>
  <si>
    <t>黑炎使者</t>
  </si>
  <si>
    <t>裂隙守衛</t>
  </si>
  <si>
    <t>奈克斯弧光領主</t>
  </si>
  <si>
    <t>掌燈人</t>
  </si>
  <si>
    <t>奧多裡劍豪</t>
  </si>
  <si>
    <t>蒼翠修道者</t>
  </si>
  <si>
    <t>風暴朝拜者</t>
  </si>
  <si>
    <t>奧澤姆騎士</t>
  </si>
  <si>
    <t>巨獸馭手</t>
  </si>
  <si>
    <t>黃金軍團士兵</t>
  </si>
  <si>
    <t>地獄騎士持節士</t>
  </si>
  <si>
    <t>盾勳執法官</t>
  </si>
  <si>
    <t>尋天者</t>
  </si>
  <si>
    <t>臃腫法師</t>
  </si>
  <si>
    <t>神秘教徒</t>
  </si>
  <si>
    <t>魔鬼大師</t>
  </si>
  <si>
    <t>惡魔狂信者</t>
  </si>
  <si>
    <t>吮魂者</t>
  </si>
  <si>
    <t>動物夥伴</t>
  </si>
  <si>
    <t>幻靈</t>
  </si>
  <si>
    <t>魅影</t>
  </si>
  <si>
    <t>主技能</t>
  </si>
  <si>
    <t>主</t>
  </si>
  <si>
    <t>兼1技能</t>
  </si>
  <si>
    <t>總技能</t>
  </si>
  <si>
    <t>兼2技能</t>
  </si>
  <si>
    <t>兼3技能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</si>
</sst>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_);[Red]\(0.0\)"/>
  </numFmts>
  <fonts count="62">
    <font>
      <sz val="12"/>
      <color rgb="FF000000"/>
      <name val="SimSun"/>
      <charset val="134"/>
    </font>
    <font>
      <sz val="12"/>
      <color rgb="FF000000"/>
      <name val="微軟正黑體"/>
      <charset val="136"/>
    </font>
    <font>
      <sz val="10"/>
      <color rgb="FF000000"/>
      <name val="微軟正黑體"/>
      <charset val="136"/>
    </font>
    <font>
      <sz val="10"/>
      <name val="微軟正黑體"/>
      <charset val="136"/>
    </font>
    <font>
      <sz val="10"/>
      <color theme="1"/>
      <name val="微軟正黑體"/>
      <charset val="136"/>
    </font>
    <font>
      <sz val="12"/>
      <name val="微軟正黑體"/>
      <charset val="136"/>
    </font>
    <font>
      <b/>
      <sz val="10"/>
      <color rgb="FF000000"/>
      <name val="微軟正黑體"/>
      <charset val="136"/>
    </font>
    <font>
      <sz val="10"/>
      <color rgb="FF000000"/>
      <name val="Microsoft jhenhei"/>
      <charset val="134"/>
    </font>
    <font>
      <sz val="10"/>
      <color rgb="FF000000"/>
      <name val="SimSun"/>
      <charset val="134"/>
    </font>
    <font>
      <b/>
      <sz val="12"/>
      <name val="SimSun"/>
      <charset val="134"/>
    </font>
    <font>
      <sz val="12"/>
      <name val="SimSun"/>
      <charset val="134"/>
    </font>
    <font>
      <sz val="12"/>
      <name val="PMingLiU"/>
      <charset val="136"/>
    </font>
    <font>
      <sz val="14"/>
      <color rgb="FF000000"/>
      <name val="微軟正黑體"/>
      <charset val="136"/>
    </font>
    <font>
      <sz val="16"/>
      <color rgb="FF000000"/>
      <name val="微軟正黑體"/>
      <charset val="136"/>
    </font>
    <font>
      <sz val="12"/>
      <color rgb="FF000000"/>
      <name val="MS Gothic"/>
      <charset val="128"/>
    </font>
    <font>
      <b/>
      <sz val="12"/>
      <name val="微軟正黑體"/>
      <charset val="136"/>
    </font>
    <font>
      <sz val="36"/>
      <name val="微軟正黑體"/>
      <charset val="136"/>
    </font>
    <font>
      <sz val="14"/>
      <name val="微軟正黑體"/>
      <charset val="136"/>
    </font>
    <font>
      <b/>
      <sz val="12"/>
      <color rgb="FF000000"/>
      <name val="微軟正黑體"/>
      <charset val="136"/>
    </font>
    <font>
      <sz val="16"/>
      <color rgb="FFFFFFFF"/>
      <name val="微軟正黑體"/>
      <charset val="136"/>
    </font>
    <font>
      <sz val="16"/>
      <name val="微軟正黑體"/>
      <charset val="136"/>
    </font>
    <font>
      <sz val="12"/>
      <color rgb="FFFFFFFF"/>
      <name val="微軟正黑體"/>
      <charset val="136"/>
    </font>
    <font>
      <b/>
      <sz val="10"/>
      <name val="微軟正黑體"/>
      <charset val="136"/>
    </font>
    <font>
      <sz val="15"/>
      <color rgb="FFFFFFFF"/>
      <name val="微軟正黑體"/>
      <charset val="136"/>
    </font>
    <font>
      <sz val="14"/>
      <color rgb="FFFFFFFF"/>
      <name val="微軟正黑體"/>
      <charset val="136"/>
    </font>
    <font>
      <sz val="10"/>
      <color rgb="FFFFFFFF"/>
      <name val="微軟正黑體"/>
      <charset val="136"/>
    </font>
    <font>
      <sz val="10"/>
      <color theme="0"/>
      <name val="微軟正黑體"/>
      <charset val="136"/>
    </font>
    <font>
      <sz val="8"/>
      <color rgb="FF000000"/>
      <name val="微軟正黑體"/>
      <charset val="136"/>
    </font>
    <font>
      <sz val="9"/>
      <name val="微軟正黑體"/>
      <charset val="136"/>
    </font>
    <font>
      <sz val="12"/>
      <color rgb="FF008000"/>
      <name val="微軟正黑體"/>
      <charset val="136"/>
    </font>
    <font>
      <sz val="12"/>
      <color rgb="FFFF0000"/>
      <name val="微軟正黑體"/>
      <charset val="136"/>
    </font>
    <font>
      <sz val="12"/>
      <color theme="0"/>
      <name val="微軟正黑體"/>
      <charset val="136"/>
    </font>
    <font>
      <b/>
      <sz val="14"/>
      <name val="微軟正黑體"/>
      <charset val="136"/>
    </font>
    <font>
      <b/>
      <sz val="9"/>
      <color rgb="FF000000"/>
      <name val="微軟正黑體"/>
      <charset val="136"/>
    </font>
    <font>
      <sz val="24"/>
      <color rgb="FF000000"/>
      <name val="微軟正黑體"/>
      <charset val="136"/>
    </font>
    <font>
      <sz val="11"/>
      <name val="微軟正黑體"/>
      <charset val="136"/>
    </font>
    <font>
      <sz val="16"/>
      <color rgb="FFFFFFFF"/>
      <name val="Microsoft JhengHei"/>
      <charset val="136"/>
    </font>
    <font>
      <sz val="10"/>
      <name val="Microsoft JhengHei"/>
      <charset val="136"/>
    </font>
    <font>
      <sz val="8"/>
      <name val="微軟正黑體"/>
      <charset val="136"/>
    </font>
    <font>
      <sz val="18"/>
      <name val="微軟正黑體"/>
      <charset val="136"/>
    </font>
    <font>
      <sz val="24"/>
      <name val="微軟正黑體"/>
      <charset val="136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6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theme="9" tint="0.399975585192419"/>
        <bgColor rgb="FFD8D8D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98474074526"/>
        <bgColor rgb="FFD8D8D8"/>
      </patternFill>
    </fill>
    <fill>
      <patternFill patternType="solid">
        <fgColor theme="1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rgb="FFD8D8D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auto="1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theme="2"/>
      </top>
      <bottom/>
      <diagonal/>
    </border>
    <border>
      <left/>
      <right style="thin">
        <color auto="1"/>
      </right>
      <top/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20" borderId="68" applyNumberFormat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24" borderId="69" applyNumberFormat="0" applyFont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70" applyNumberFormat="0" applyFill="0" applyAlignment="0" applyProtection="0">
      <alignment vertical="center"/>
    </xf>
    <xf numFmtId="0" fontId="53" fillId="0" borderId="70" applyNumberFormat="0" applyFill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8" fillId="0" borderId="71" applyNumberFormat="0" applyFill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54" fillId="28" borderId="72" applyNumberFormat="0" applyAlignment="0" applyProtection="0">
      <alignment vertical="center"/>
    </xf>
    <xf numFmtId="0" fontId="55" fillId="28" borderId="68" applyNumberFormat="0" applyAlignment="0" applyProtection="0">
      <alignment vertical="center"/>
    </xf>
    <xf numFmtId="0" fontId="56" fillId="29" borderId="73" applyNumberForma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57" fillId="0" borderId="74" applyNumberFormat="0" applyFill="0" applyAlignment="0" applyProtection="0">
      <alignment vertical="center"/>
    </xf>
    <xf numFmtId="0" fontId="58" fillId="0" borderId="0">
      <alignment vertical="center"/>
    </xf>
    <xf numFmtId="0" fontId="59" fillId="0" borderId="75" applyNumberFormat="0" applyFill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0" fillId="0" borderId="0"/>
    <xf numFmtId="0" fontId="58" fillId="0" borderId="0">
      <alignment vertical="center"/>
    </xf>
  </cellStyleXfs>
  <cellXfs count="679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2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5" fillId="0" borderId="0" xfId="0" applyFont="1" applyBorder="1" applyAlignment="1"/>
    <xf numFmtId="0" fontId="7" fillId="0" borderId="0" xfId="0" applyNumberFormat="1" applyFont="1" applyAlignment="1">
      <alignment horizontal="center" vertical="center" wrapText="1"/>
    </xf>
    <xf numFmtId="0" fontId="5" fillId="0" borderId="0" xfId="0" applyFont="1" applyAlignment="1"/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3" fillId="0" borderId="0" xfId="50" applyFont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Alignment="1">
      <alignment horizontal="left" vertical="top" wrapText="1"/>
    </xf>
    <xf numFmtId="0" fontId="1" fillId="0" borderId="0" xfId="50" applyFont="1" applyAlignment="1">
      <alignment horizontal="left" vertical="top"/>
    </xf>
    <xf numFmtId="0" fontId="13" fillId="5" borderId="1" xfId="50" applyFont="1" applyFill="1" applyBorder="1" applyAlignment="1">
      <alignment horizontal="center" vertical="center"/>
    </xf>
    <xf numFmtId="0" fontId="13" fillId="5" borderId="1" xfId="50" applyFont="1" applyFill="1" applyBorder="1" applyAlignment="1">
      <alignment horizontal="center" vertical="center" wrapText="1"/>
    </xf>
    <xf numFmtId="0" fontId="1" fillId="6" borderId="6" xfId="50" applyFont="1" applyFill="1" applyBorder="1" applyAlignment="1">
      <alignment horizontal="center" vertical="center" wrapText="1"/>
    </xf>
    <xf numFmtId="0" fontId="1" fillId="6" borderId="1" xfId="50" applyFont="1" applyFill="1" applyBorder="1" applyAlignment="1">
      <alignment horizontal="left" vertical="top" wrapText="1"/>
    </xf>
    <xf numFmtId="0" fontId="1" fillId="6" borderId="7" xfId="50" applyFont="1" applyFill="1" applyBorder="1" applyAlignment="1">
      <alignment horizontal="center" vertical="center" wrapText="1"/>
    </xf>
    <xf numFmtId="0" fontId="1" fillId="0" borderId="1" xfId="50" applyFont="1" applyBorder="1" applyAlignment="1">
      <alignment horizontal="center" vertical="center" wrapText="1"/>
    </xf>
    <xf numFmtId="0" fontId="1" fillId="0" borderId="1" xfId="50" applyFont="1" applyBorder="1" applyAlignment="1">
      <alignment horizontal="left" vertical="top" wrapText="1"/>
    </xf>
    <xf numFmtId="0" fontId="1" fillId="0" borderId="1" xfId="50" applyFont="1" applyBorder="1" applyAlignment="1">
      <alignment horizontal="center" vertical="center"/>
    </xf>
    <xf numFmtId="0" fontId="1" fillId="6" borderId="1" xfId="50" applyFont="1" applyFill="1" applyBorder="1" applyAlignment="1">
      <alignment horizontal="center" vertical="center" wrapText="1"/>
    </xf>
    <xf numFmtId="0" fontId="1" fillId="6" borderId="8" xfId="50" applyFont="1" applyFill="1" applyBorder="1" applyAlignment="1">
      <alignment horizontal="left" vertical="top" wrapText="1"/>
    </xf>
    <xf numFmtId="0" fontId="1" fillId="6" borderId="9" xfId="50" applyFont="1" applyFill="1" applyBorder="1" applyAlignment="1">
      <alignment horizontal="left" vertical="top" wrapText="1"/>
    </xf>
    <xf numFmtId="0" fontId="1" fillId="6" borderId="1" xfId="50" applyFont="1" applyFill="1" applyBorder="1" applyAlignment="1">
      <alignment horizontal="center" vertical="center"/>
    </xf>
    <xf numFmtId="0" fontId="1" fillId="6" borderId="10" xfId="50" applyFont="1" applyFill="1" applyBorder="1" applyAlignment="1">
      <alignment horizontal="left" vertical="top" wrapText="1"/>
    </xf>
    <xf numFmtId="0" fontId="1" fillId="6" borderId="0" xfId="50" applyFont="1" applyFill="1" applyBorder="1" applyAlignment="1">
      <alignment horizontal="left" vertical="top" wrapText="1"/>
    </xf>
    <xf numFmtId="0" fontId="1" fillId="6" borderId="11" xfId="50" applyFont="1" applyFill="1" applyBorder="1" applyAlignment="1">
      <alignment horizontal="left" vertical="top" wrapText="1"/>
    </xf>
    <xf numFmtId="0" fontId="1" fillId="6" borderId="12" xfId="50" applyFont="1" applyFill="1" applyBorder="1" applyAlignment="1">
      <alignment horizontal="left" vertical="top" wrapText="1"/>
    </xf>
    <xf numFmtId="0" fontId="14" fillId="6" borderId="6" xfId="50" applyFont="1" applyFill="1" applyBorder="1" applyAlignment="1">
      <alignment horizontal="center" vertical="center" wrapText="1"/>
    </xf>
    <xf numFmtId="0" fontId="1" fillId="6" borderId="13" xfId="50" applyFont="1" applyFill="1" applyBorder="1" applyAlignment="1">
      <alignment horizontal="left" vertical="top" wrapText="1"/>
    </xf>
    <xf numFmtId="0" fontId="1" fillId="6" borderId="14" xfId="50" applyFont="1" applyFill="1" applyBorder="1" applyAlignment="1">
      <alignment horizontal="left" vertical="top" wrapText="1"/>
    </xf>
    <xf numFmtId="0" fontId="1" fillId="6" borderId="15" xfId="50" applyFont="1" applyFill="1" applyBorder="1" applyAlignment="1">
      <alignment horizontal="left" vertical="top" wrapText="1"/>
    </xf>
    <xf numFmtId="0" fontId="14" fillId="0" borderId="1" xfId="50" applyFont="1" applyBorder="1" applyAlignment="1">
      <alignment horizontal="center" vertical="center" wrapText="1"/>
    </xf>
    <xf numFmtId="0" fontId="14" fillId="6" borderId="1" xfId="50" applyFont="1" applyFill="1" applyBorder="1" applyAlignment="1">
      <alignment horizontal="center" vertical="center"/>
    </xf>
    <xf numFmtId="0" fontId="1" fillId="0" borderId="0" xfId="50" applyFont="1" applyAlignment="1">
      <alignment horizontal="left" vertical="center" wrapText="1"/>
    </xf>
    <xf numFmtId="0" fontId="1" fillId="0" borderId="8" xfId="50" applyFont="1" applyBorder="1" applyAlignment="1">
      <alignment vertical="center"/>
    </xf>
    <xf numFmtId="0" fontId="1" fillId="0" borderId="9" xfId="50" applyFont="1" applyBorder="1" applyAlignment="1">
      <alignment vertical="center"/>
    </xf>
    <xf numFmtId="0" fontId="1" fillId="0" borderId="10" xfId="50" applyFont="1" applyBorder="1" applyAlignment="1">
      <alignment vertical="center"/>
    </xf>
    <xf numFmtId="0" fontId="1" fillId="0" borderId="0" xfId="50" applyFont="1" applyBorder="1" applyAlignment="1">
      <alignment vertical="center"/>
    </xf>
    <xf numFmtId="0" fontId="1" fillId="0" borderId="11" xfId="50" applyFont="1" applyBorder="1" applyAlignment="1">
      <alignment vertical="center"/>
    </xf>
    <xf numFmtId="0" fontId="1" fillId="0" borderId="12" xfId="50" applyFont="1" applyBorder="1" applyAlignment="1">
      <alignment vertical="center"/>
    </xf>
    <xf numFmtId="0" fontId="1" fillId="0" borderId="13" xfId="50" applyFont="1" applyBorder="1" applyAlignment="1">
      <alignment vertical="center"/>
    </xf>
    <xf numFmtId="0" fontId="1" fillId="0" borderId="14" xfId="50" applyFont="1" applyBorder="1" applyAlignment="1">
      <alignment vertical="center"/>
    </xf>
    <xf numFmtId="0" fontId="1" fillId="0" borderId="15" xfId="50" applyFont="1" applyBorder="1" applyAlignment="1">
      <alignment vertical="center"/>
    </xf>
    <xf numFmtId="0" fontId="5" fillId="0" borderId="0" xfId="50" applyFont="1" applyAlignment="1">
      <alignment vertical="center"/>
    </xf>
    <xf numFmtId="0" fontId="1" fillId="0" borderId="16" xfId="50" applyFont="1" applyBorder="1" applyAlignment="1">
      <alignment vertical="center"/>
    </xf>
    <xf numFmtId="0" fontId="5" fillId="0" borderId="0" xfId="50" applyFont="1" applyBorder="1" applyAlignment="1">
      <alignment horizontal="left" vertical="center"/>
    </xf>
    <xf numFmtId="0" fontId="5" fillId="0" borderId="17" xfId="50" applyFont="1" applyBorder="1" applyAlignment="1">
      <alignment horizontal="left" vertical="center"/>
    </xf>
    <xf numFmtId="0" fontId="15" fillId="0" borderId="18" xfId="50" applyFont="1" applyBorder="1" applyAlignment="1">
      <alignment horizontal="left" vertical="center"/>
    </xf>
    <xf numFmtId="0" fontId="15" fillId="0" borderId="0" xfId="50" applyFont="1" applyBorder="1" applyAlignment="1">
      <alignment horizontal="left" vertical="center"/>
    </xf>
    <xf numFmtId="0" fontId="0" fillId="0" borderId="0" xfId="50" applyFont="1" applyAlignment="1">
      <alignment vertical="center"/>
    </xf>
    <xf numFmtId="0" fontId="1" fillId="0" borderId="19" xfId="50" applyFont="1" applyBorder="1" applyAlignment="1">
      <alignment horizontal="left" vertical="center"/>
    </xf>
    <xf numFmtId="0" fontId="1" fillId="0" borderId="0" xfId="50" applyFont="1" applyBorder="1" applyAlignment="1">
      <alignment horizontal="left" vertical="center"/>
    </xf>
    <xf numFmtId="0" fontId="1" fillId="0" borderId="0" xfId="50" applyFont="1" applyAlignment="1">
      <alignment horizontal="center" vertical="center"/>
    </xf>
    <xf numFmtId="0" fontId="1" fillId="0" borderId="8" xfId="50" applyFont="1" applyBorder="1" applyAlignment="1">
      <alignment horizontal="center" vertical="center"/>
    </xf>
    <xf numFmtId="0" fontId="1" fillId="0" borderId="9" xfId="50" applyFont="1" applyBorder="1" applyAlignment="1">
      <alignment horizontal="center" vertical="center"/>
    </xf>
    <xf numFmtId="0" fontId="1" fillId="0" borderId="13" xfId="50" applyFont="1" applyBorder="1" applyAlignment="1">
      <alignment horizontal="center" vertical="center"/>
    </xf>
    <xf numFmtId="0" fontId="1" fillId="0" borderId="10" xfId="50" applyFont="1" applyBorder="1" applyAlignment="1">
      <alignment horizontal="center" vertical="center"/>
    </xf>
    <xf numFmtId="0" fontId="1" fillId="0" borderId="0" xfId="50" applyFont="1" applyBorder="1" applyAlignment="1">
      <alignment horizontal="center" vertical="center"/>
    </xf>
    <xf numFmtId="0" fontId="1" fillId="0" borderId="14" xfId="50" applyFont="1" applyBorder="1" applyAlignment="1">
      <alignment horizontal="center" vertical="center"/>
    </xf>
    <xf numFmtId="0" fontId="1" fillId="0" borderId="11" xfId="50" applyFont="1" applyBorder="1" applyAlignment="1">
      <alignment horizontal="center" vertical="center"/>
    </xf>
    <xf numFmtId="0" fontId="1" fillId="0" borderId="12" xfId="50" applyFont="1" applyBorder="1" applyAlignment="1">
      <alignment horizontal="center" vertical="center"/>
    </xf>
    <xf numFmtId="0" fontId="1" fillId="0" borderId="15" xfId="50" applyFont="1" applyBorder="1" applyAlignment="1">
      <alignment horizontal="center" vertical="center"/>
    </xf>
    <xf numFmtId="0" fontId="5" fillId="0" borderId="12" xfId="50" applyFont="1" applyBorder="1" applyAlignment="1">
      <alignment horizontal="left" vertical="center"/>
    </xf>
    <xf numFmtId="0" fontId="15" fillId="0" borderId="0" xfId="50" applyFont="1" applyBorder="1" applyAlignment="1">
      <alignment vertical="center"/>
    </xf>
    <xf numFmtId="0" fontId="15" fillId="0" borderId="9" xfId="50" applyFont="1" applyBorder="1" applyAlignment="1">
      <alignment horizontal="left" vertical="center"/>
    </xf>
    <xf numFmtId="0" fontId="1" fillId="0" borderId="12" xfId="50" applyFont="1" applyBorder="1" applyAlignment="1">
      <alignment horizontal="left" vertical="center"/>
    </xf>
    <xf numFmtId="0" fontId="1" fillId="0" borderId="0" xfId="50" applyFont="1" applyBorder="1" applyAlignment="1">
      <alignment horizontal="left" vertical="center" wrapText="1"/>
    </xf>
    <xf numFmtId="0" fontId="16" fillId="0" borderId="0" xfId="50" applyFont="1" applyAlignment="1">
      <alignment vertical="center"/>
    </xf>
    <xf numFmtId="0" fontId="16" fillId="0" borderId="0" xfId="50" applyFont="1" applyAlignment="1">
      <alignment horizontal="center" vertical="center"/>
    </xf>
    <xf numFmtId="0" fontId="17" fillId="0" borderId="0" xfId="50" applyFont="1" applyBorder="1" applyAlignment="1">
      <alignment horizontal="center" vertical="center"/>
    </xf>
    <xf numFmtId="0" fontId="17" fillId="0" borderId="12" xfId="50" applyFont="1" applyBorder="1" applyAlignment="1">
      <alignment horizontal="center" vertical="center"/>
    </xf>
    <xf numFmtId="0" fontId="18" fillId="0" borderId="0" xfId="50" applyFont="1" applyAlignment="1">
      <alignment vertical="center"/>
    </xf>
    <xf numFmtId="0" fontId="12" fillId="0" borderId="0" xfId="50" applyFont="1" applyBorder="1" applyAlignment="1">
      <alignment horizontal="left" vertical="center"/>
    </xf>
    <xf numFmtId="0" fontId="12" fillId="0" borderId="12" xfId="50" applyFont="1" applyBorder="1" applyAlignment="1">
      <alignment horizontal="left" vertical="center"/>
    </xf>
    <xf numFmtId="0" fontId="5" fillId="0" borderId="8" xfId="50" applyFont="1" applyBorder="1" applyAlignment="1">
      <alignment horizontal="center" vertical="center"/>
    </xf>
    <xf numFmtId="0" fontId="5" fillId="0" borderId="10" xfId="50" applyFont="1" applyBorder="1" applyAlignment="1">
      <alignment horizontal="center" vertical="center"/>
    </xf>
    <xf numFmtId="0" fontId="5" fillId="0" borderId="11" xfId="50" applyFont="1" applyBorder="1" applyAlignment="1">
      <alignment horizontal="center" vertical="center"/>
    </xf>
    <xf numFmtId="0" fontId="5" fillId="0" borderId="1" xfId="50" applyFont="1" applyBorder="1" applyAlignment="1">
      <alignment horizontal="right" vertical="center"/>
    </xf>
    <xf numFmtId="0" fontId="5" fillId="0" borderId="9" xfId="50" applyFont="1" applyBorder="1" applyAlignment="1">
      <alignment horizontal="center" vertical="center"/>
    </xf>
    <xf numFmtId="0" fontId="5" fillId="0" borderId="13" xfId="50" applyFont="1" applyBorder="1" applyAlignment="1">
      <alignment horizontal="center" vertical="center"/>
    </xf>
    <xf numFmtId="0" fontId="5" fillId="0" borderId="0" xfId="50" applyFont="1" applyBorder="1" applyAlignment="1">
      <alignment horizontal="center" vertical="center"/>
    </xf>
    <xf numFmtId="0" fontId="5" fillId="0" borderId="14" xfId="50" applyFont="1" applyBorder="1" applyAlignment="1">
      <alignment horizontal="center" vertical="center"/>
    </xf>
    <xf numFmtId="0" fontId="5" fillId="0" borderId="12" xfId="50" applyFont="1" applyBorder="1" applyAlignment="1">
      <alignment horizontal="center" vertical="center"/>
    </xf>
    <xf numFmtId="0" fontId="5" fillId="0" borderId="15" xfId="50" applyFont="1" applyBorder="1" applyAlignment="1">
      <alignment horizontal="center" vertical="center"/>
    </xf>
    <xf numFmtId="0" fontId="1" fillId="0" borderId="8" xfId="50" applyFont="1" applyBorder="1" applyAlignment="1">
      <alignment horizontal="center" vertical="center" wrapText="1"/>
    </xf>
    <xf numFmtId="0" fontId="1" fillId="0" borderId="9" xfId="50" applyFont="1" applyBorder="1" applyAlignment="1">
      <alignment horizontal="center" vertical="center" wrapText="1"/>
    </xf>
    <xf numFmtId="0" fontId="1" fillId="0" borderId="10" xfId="50" applyFont="1" applyBorder="1" applyAlignment="1">
      <alignment horizontal="center" vertical="center" wrapText="1"/>
    </xf>
    <xf numFmtId="0" fontId="1" fillId="0" borderId="0" xfId="50" applyFont="1" applyBorder="1" applyAlignment="1">
      <alignment horizontal="center" vertical="center" wrapText="1"/>
    </xf>
    <xf numFmtId="0" fontId="1" fillId="0" borderId="11" xfId="50" applyFont="1" applyBorder="1" applyAlignment="1">
      <alignment horizontal="center" vertical="center" wrapText="1"/>
    </xf>
    <xf numFmtId="0" fontId="1" fillId="0" borderId="12" xfId="50" applyFont="1" applyBorder="1" applyAlignment="1">
      <alignment horizontal="center" vertical="center" wrapText="1"/>
    </xf>
    <xf numFmtId="0" fontId="1" fillId="0" borderId="13" xfId="50" applyFont="1" applyBorder="1" applyAlignment="1">
      <alignment horizontal="center" vertical="center" wrapText="1"/>
    </xf>
    <xf numFmtId="0" fontId="1" fillId="0" borderId="14" xfId="50" applyFont="1" applyBorder="1" applyAlignment="1">
      <alignment horizontal="center" vertical="center" wrapText="1"/>
    </xf>
    <xf numFmtId="0" fontId="1" fillId="0" borderId="15" xfId="50" applyFont="1" applyBorder="1" applyAlignment="1">
      <alignment horizontal="center" vertical="center" wrapText="1"/>
    </xf>
    <xf numFmtId="0" fontId="1" fillId="7" borderId="0" xfId="50" applyFont="1" applyFill="1" applyAlignment="1">
      <alignment vertical="center"/>
    </xf>
    <xf numFmtId="0" fontId="1" fillId="0" borderId="19" xfId="50" applyFont="1" applyBorder="1" applyAlignment="1">
      <alignment vertical="center"/>
    </xf>
    <xf numFmtId="0" fontId="2" fillId="0" borderId="0" xfId="50" applyFont="1" applyBorder="1" applyAlignment="1">
      <alignment horizontal="left" vertical="center"/>
    </xf>
    <xf numFmtId="0" fontId="1" fillId="0" borderId="6" xfId="50" applyFont="1" applyBorder="1" applyAlignment="1">
      <alignment horizontal="center" vertical="center"/>
    </xf>
    <xf numFmtId="0" fontId="1" fillId="0" borderId="20" xfId="5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9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1" fillId="1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49" fontId="15" fillId="0" borderId="18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24" xfId="0" applyFont="1" applyBorder="1" applyAlignment="1">
      <alignment vertical="center"/>
    </xf>
    <xf numFmtId="0" fontId="17" fillId="9" borderId="21" xfId="0" applyFont="1" applyFill="1" applyBorder="1" applyAlignment="1">
      <alignment horizontal="center" vertical="center"/>
    </xf>
    <xf numFmtId="0" fontId="17" fillId="11" borderId="21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12" borderId="22" xfId="0" applyNumberFormat="1" applyFont="1" applyFill="1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7" fillId="0" borderId="0" xfId="0" applyNumberFormat="1" applyFont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12" borderId="23" xfId="0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17" fillId="9" borderId="21" xfId="0" applyNumberFormat="1" applyFont="1" applyFill="1" applyBorder="1" applyAlignment="1">
      <alignment horizontal="center" vertical="center"/>
    </xf>
    <xf numFmtId="0" fontId="17" fillId="9" borderId="18" xfId="0" applyNumberFormat="1" applyFont="1" applyFill="1" applyBorder="1" applyAlignment="1">
      <alignment horizontal="center" vertical="center"/>
    </xf>
    <xf numFmtId="0" fontId="17" fillId="9" borderId="24" xfId="0" applyNumberFormat="1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23" xfId="0" applyNumberFormat="1" applyFont="1" applyFill="1" applyBorder="1" applyAlignment="1">
      <alignment horizontal="center" vertical="center"/>
    </xf>
    <xf numFmtId="0" fontId="17" fillId="9" borderId="0" xfId="0" applyNumberFormat="1" applyFont="1" applyFill="1" applyBorder="1" applyAlignment="1">
      <alignment horizontal="center" vertical="center"/>
    </xf>
    <xf numFmtId="0" fontId="17" fillId="9" borderId="26" xfId="0" applyNumberFormat="1" applyFont="1" applyFill="1" applyBorder="1" applyAlignment="1">
      <alignment horizontal="center" vertical="center"/>
    </xf>
    <xf numFmtId="0" fontId="17" fillId="9" borderId="22" xfId="0" applyNumberFormat="1" applyFont="1" applyFill="1" applyBorder="1" applyAlignment="1">
      <alignment horizontal="center" vertical="center"/>
    </xf>
    <xf numFmtId="0" fontId="17" fillId="9" borderId="17" xfId="0" applyNumberFormat="1" applyFont="1" applyFill="1" applyBorder="1" applyAlignment="1">
      <alignment horizontal="center" vertical="center"/>
    </xf>
    <xf numFmtId="0" fontId="17" fillId="9" borderId="2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1" fillId="0" borderId="17" xfId="0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49" fontId="22" fillId="0" borderId="18" xfId="0" applyNumberFormat="1" applyFont="1" applyBorder="1" applyAlignment="1">
      <alignment horizontal="left" vertical="center"/>
    </xf>
    <xf numFmtId="0" fontId="15" fillId="0" borderId="18" xfId="0" applyFont="1" applyBorder="1" applyAlignment="1">
      <alignment vertical="center"/>
    </xf>
    <xf numFmtId="0" fontId="21" fillId="10" borderId="0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12" borderId="18" xfId="0" applyNumberFormat="1" applyFont="1" applyFill="1" applyBorder="1" applyAlignment="1">
      <alignment vertical="center"/>
    </xf>
    <xf numFmtId="0" fontId="5" fillId="12" borderId="24" xfId="0" applyNumberFormat="1" applyFont="1" applyFill="1" applyBorder="1" applyAlignment="1">
      <alignment vertical="center"/>
    </xf>
    <xf numFmtId="0" fontId="17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17" fillId="9" borderId="30" xfId="0" applyFont="1" applyFill="1" applyBorder="1" applyAlignment="1">
      <alignment horizontal="center" vertical="center"/>
    </xf>
    <xf numFmtId="0" fontId="5" fillId="12" borderId="17" xfId="0" applyNumberFormat="1" applyFont="1" applyFill="1" applyBorder="1" applyAlignment="1">
      <alignment vertical="center"/>
    </xf>
    <xf numFmtId="0" fontId="5" fillId="12" borderId="25" xfId="0" applyNumberFormat="1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" fillId="12" borderId="0" xfId="0" applyNumberFormat="1" applyFont="1" applyFill="1" applyAlignment="1">
      <alignment vertical="center"/>
    </xf>
    <xf numFmtId="0" fontId="5" fillId="12" borderId="26" xfId="0" applyNumberFormat="1" applyFont="1" applyFill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49" fontId="17" fillId="9" borderId="21" xfId="0" applyNumberFormat="1" applyFont="1" applyFill="1" applyBorder="1" applyAlignment="1">
      <alignment horizontal="center" vertical="center"/>
    </xf>
    <xf numFmtId="49" fontId="17" fillId="9" borderId="8" xfId="0" applyNumberFormat="1" applyFont="1" applyFill="1" applyBorder="1" applyAlignment="1">
      <alignment horizontal="center" vertical="center"/>
    </xf>
    <xf numFmtId="0" fontId="17" fillId="9" borderId="13" xfId="0" applyNumberFormat="1" applyFont="1" applyFill="1" applyBorder="1" applyAlignment="1">
      <alignment horizontal="center" vertical="center"/>
    </xf>
    <xf numFmtId="0" fontId="17" fillId="9" borderId="11" xfId="0" applyNumberFormat="1" applyFont="1" applyFill="1" applyBorder="1" applyAlignment="1">
      <alignment horizontal="center" vertical="center"/>
    </xf>
    <xf numFmtId="0" fontId="17" fillId="9" borderId="15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7" fillId="8" borderId="21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24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49" fontId="5" fillId="8" borderId="0" xfId="0" applyNumberFormat="1" applyFont="1" applyFill="1" applyBorder="1" applyAlignment="1">
      <alignment horizontal="left" vertical="center"/>
    </xf>
    <xf numFmtId="49" fontId="5" fillId="8" borderId="17" xfId="0" applyNumberFormat="1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vertical="center"/>
    </xf>
    <xf numFmtId="0" fontId="18" fillId="0" borderId="1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7" fillId="0" borderId="23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17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9" borderId="8" xfId="0" applyNumberFormat="1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5" fillId="3" borderId="17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8" xfId="0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17" fillId="0" borderId="26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17" fillId="8" borderId="21" xfId="0" applyNumberFormat="1" applyFont="1" applyFill="1" applyBorder="1" applyAlignment="1">
      <alignment horizontal="center" vertical="center"/>
    </xf>
    <xf numFmtId="0" fontId="5" fillId="0" borderId="18" xfId="0" applyNumberFormat="1" applyFont="1" applyBorder="1" applyAlignment="1">
      <alignment vertical="center"/>
    </xf>
    <xf numFmtId="0" fontId="5" fillId="0" borderId="24" xfId="0" applyNumberFormat="1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5" fillId="0" borderId="22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21" fillId="10" borderId="30" xfId="0" applyFont="1" applyFill="1" applyBorder="1" applyAlignment="1">
      <alignment horizontal="center" vertical="center" textRotation="255" shrinkToFit="1" readingOrder="1"/>
    </xf>
    <xf numFmtId="0" fontId="21" fillId="10" borderId="32" xfId="0" applyFont="1" applyFill="1" applyBorder="1" applyAlignment="1">
      <alignment horizontal="center" vertical="center" textRotation="255" shrinkToFit="1" readingOrder="1"/>
    </xf>
    <xf numFmtId="0" fontId="25" fillId="10" borderId="30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1" fillId="10" borderId="35" xfId="0" applyFont="1" applyFill="1" applyBorder="1" applyAlignment="1">
      <alignment horizontal="center" vertical="center" textRotation="255" shrinkToFit="1" readingOrder="1"/>
    </xf>
    <xf numFmtId="0" fontId="21" fillId="10" borderId="36" xfId="0" applyFont="1" applyFill="1" applyBorder="1" applyAlignment="1">
      <alignment horizontal="center" vertical="center" textRotation="255" shrinkToFit="1" readingOrder="1"/>
    </xf>
    <xf numFmtId="0" fontId="25" fillId="10" borderId="33" xfId="0" applyFont="1" applyFill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6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22" fillId="0" borderId="0" xfId="0" applyFont="1" applyBorder="1" applyAlignment="1">
      <alignment vertical="center"/>
    </xf>
    <xf numFmtId="176" fontId="17" fillId="9" borderId="31" xfId="0" applyNumberFormat="1" applyFont="1" applyFill="1" applyBorder="1" applyAlignment="1">
      <alignment horizontal="center" vertical="center"/>
    </xf>
    <xf numFmtId="176" fontId="26" fillId="14" borderId="31" xfId="0" applyNumberFormat="1" applyFont="1" applyFill="1" applyBorder="1" applyAlignment="1">
      <alignment horizontal="center" vertical="center"/>
    </xf>
    <xf numFmtId="176" fontId="17" fillId="9" borderId="29" xfId="0" applyNumberFormat="1" applyFont="1" applyFill="1" applyBorder="1" applyAlignment="1">
      <alignment horizontal="center" vertical="center"/>
    </xf>
    <xf numFmtId="176" fontId="26" fillId="14" borderId="29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vertical="center"/>
    </xf>
    <xf numFmtId="0" fontId="22" fillId="0" borderId="29" xfId="0" applyFont="1" applyBorder="1" applyAlignment="1">
      <alignment horizontal="left" vertical="center"/>
    </xf>
    <xf numFmtId="176" fontId="17" fillId="0" borderId="31" xfId="0" applyNumberFormat="1" applyFont="1" applyBorder="1" applyAlignment="1">
      <alignment horizontal="center" vertical="center"/>
    </xf>
    <xf numFmtId="0" fontId="26" fillId="7" borderId="31" xfId="0" applyFont="1" applyFill="1" applyBorder="1" applyAlignment="1">
      <alignment horizontal="center" vertical="center"/>
    </xf>
    <xf numFmtId="176" fontId="17" fillId="0" borderId="29" xfId="0" applyNumberFormat="1" applyFont="1" applyBorder="1" applyAlignment="1">
      <alignment horizontal="center" vertical="center"/>
    </xf>
    <xf numFmtId="0" fontId="26" fillId="7" borderId="29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0" borderId="3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7" fillId="0" borderId="0" xfId="0" applyFont="1" applyAlignment="1">
      <alignment horizontal="left" vertical="top"/>
    </xf>
    <xf numFmtId="0" fontId="26" fillId="14" borderId="31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horizontal="center" vertical="center"/>
    </xf>
    <xf numFmtId="0" fontId="26" fillId="14" borderId="29" xfId="0" applyFont="1" applyFill="1" applyBorder="1" applyAlignment="1">
      <alignment horizontal="center" vertical="center"/>
    </xf>
    <xf numFmtId="0" fontId="17" fillId="9" borderId="29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49" fontId="31" fillId="0" borderId="0" xfId="0" applyNumberFormat="1" applyFont="1" applyBorder="1" applyAlignment="1">
      <alignment horizontal="center" vertical="center"/>
    </xf>
    <xf numFmtId="49" fontId="24" fillId="10" borderId="18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49" fontId="24" fillId="10" borderId="39" xfId="0" applyNumberFormat="1" applyFont="1" applyFill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49" fontId="17" fillId="0" borderId="21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4" fillId="10" borderId="39" xfId="0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49" fontId="24" fillId="10" borderId="41" xfId="0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13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0" fontId="3" fillId="3" borderId="12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7" fillId="0" borderId="8" xfId="0" applyNumberFormat="1" applyFont="1" applyBorder="1" applyAlignment="1">
      <alignment horizontal="center" vertical="center" wrapText="1"/>
    </xf>
    <xf numFmtId="0" fontId="17" fillId="0" borderId="9" xfId="0" applyNumberFormat="1" applyFont="1" applyBorder="1" applyAlignment="1">
      <alignment horizontal="center" vertical="center" wrapText="1"/>
    </xf>
    <xf numFmtId="0" fontId="17" fillId="0" borderId="13" xfId="0" applyNumberFormat="1" applyFont="1" applyBorder="1" applyAlignment="1">
      <alignment horizontal="center" vertical="center" wrapText="1"/>
    </xf>
    <xf numFmtId="0" fontId="17" fillId="0" borderId="10" xfId="0" applyNumberFormat="1" applyFont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center" vertical="center" wrapText="1"/>
    </xf>
    <xf numFmtId="0" fontId="17" fillId="0" borderId="14" xfId="0" applyNumberFormat="1" applyFont="1" applyBorder="1" applyAlignment="1">
      <alignment horizontal="center" vertical="center" wrapText="1"/>
    </xf>
    <xf numFmtId="0" fontId="17" fillId="0" borderId="11" xfId="0" applyNumberFormat="1" applyFont="1" applyBorder="1" applyAlignment="1">
      <alignment horizontal="center" vertical="center" wrapText="1"/>
    </xf>
    <xf numFmtId="0" fontId="17" fillId="0" borderId="12" xfId="0" applyNumberFormat="1" applyFont="1" applyBorder="1" applyAlignment="1">
      <alignment horizontal="center" vertical="center" wrapText="1"/>
    </xf>
    <xf numFmtId="0" fontId="17" fillId="0" borderId="15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vertical="center"/>
    </xf>
    <xf numFmtId="49" fontId="17" fillId="0" borderId="21" xfId="0" applyNumberFormat="1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5" fillId="0" borderId="23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7" fillId="15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5" fillId="0" borderId="26" xfId="0" applyNumberFormat="1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31" fillId="7" borderId="46" xfId="0" applyFont="1" applyFill="1" applyBorder="1" applyAlignment="1">
      <alignment horizontal="center" vertical="center"/>
    </xf>
    <xf numFmtId="0" fontId="31" fillId="7" borderId="47" xfId="0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31" fillId="7" borderId="48" xfId="0" applyFont="1" applyFill="1" applyBorder="1" applyAlignment="1">
      <alignment horizontal="center" vertical="center"/>
    </xf>
    <xf numFmtId="0" fontId="31" fillId="7" borderId="49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31" fillId="7" borderId="12" xfId="0" applyFont="1" applyFill="1" applyBorder="1" applyAlignment="1">
      <alignment horizontal="center" vertical="center"/>
    </xf>
    <xf numFmtId="0" fontId="31" fillId="7" borderId="15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33" fillId="0" borderId="52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top" wrapText="1"/>
    </xf>
    <xf numFmtId="0" fontId="12" fillId="0" borderId="56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0" borderId="58" xfId="0" applyNumberFormat="1" applyFont="1" applyBorder="1" applyAlignment="1">
      <alignment horizontal="center" vertical="center" wrapText="1"/>
    </xf>
    <xf numFmtId="0" fontId="5" fillId="0" borderId="18" xfId="0" applyNumberFormat="1" applyFont="1" applyBorder="1" applyAlignment="1">
      <alignment vertical="center" wrapText="1"/>
    </xf>
    <xf numFmtId="0" fontId="5" fillId="0" borderId="10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 wrapText="1"/>
    </xf>
    <xf numFmtId="0" fontId="5" fillId="0" borderId="59" xfId="0" applyNumberFormat="1" applyFont="1" applyBorder="1" applyAlignment="1">
      <alignment vertical="center" wrapText="1"/>
    </xf>
    <xf numFmtId="0" fontId="5" fillId="0" borderId="17" xfId="0" applyNumberFormat="1" applyFont="1" applyBorder="1" applyAlignment="1">
      <alignment vertical="center" wrapText="1"/>
    </xf>
    <xf numFmtId="0" fontId="5" fillId="0" borderId="24" xfId="0" applyNumberFormat="1" applyFont="1" applyBorder="1" applyAlignment="1">
      <alignment vertical="center" wrapText="1"/>
    </xf>
    <xf numFmtId="0" fontId="5" fillId="0" borderId="26" xfId="0" applyNumberFormat="1" applyFont="1" applyBorder="1" applyAlignment="1">
      <alignment vertical="center" wrapText="1"/>
    </xf>
    <xf numFmtId="0" fontId="5" fillId="0" borderId="25" xfId="0" applyNumberFormat="1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4" fillId="10" borderId="10" xfId="0" applyFont="1" applyFill="1" applyBorder="1" applyAlignment="1">
      <alignment horizontal="center" vertical="center"/>
    </xf>
    <xf numFmtId="0" fontId="31" fillId="7" borderId="60" xfId="0" applyFont="1" applyFill="1" applyBorder="1" applyAlignment="1">
      <alignment horizontal="center" vertical="center"/>
    </xf>
    <xf numFmtId="0" fontId="31" fillId="7" borderId="61" xfId="0" applyFont="1" applyFill="1" applyBorder="1" applyAlignment="1">
      <alignment horizontal="center" vertical="center"/>
    </xf>
    <xf numFmtId="49" fontId="24" fillId="10" borderId="0" xfId="0" applyNumberFormat="1" applyFont="1" applyFill="1" applyBorder="1" applyAlignment="1">
      <alignment horizontal="center" vertical="center"/>
    </xf>
    <xf numFmtId="0" fontId="20" fillId="0" borderId="21" xfId="0" applyNumberFormat="1" applyFont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/>
    </xf>
    <xf numFmtId="0" fontId="20" fillId="0" borderId="23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center"/>
    </xf>
    <xf numFmtId="49" fontId="19" fillId="10" borderId="0" xfId="0" applyNumberFormat="1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19" fillId="10" borderId="0" xfId="0" applyFont="1" applyFill="1" applyBorder="1" applyAlignment="1">
      <alignment horizontal="left" vertical="center"/>
    </xf>
    <xf numFmtId="0" fontId="24" fillId="10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0" fontId="19" fillId="10" borderId="8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vertical="top" wrapText="1"/>
    </xf>
    <xf numFmtId="0" fontId="19" fillId="10" borderId="9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9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vertical="center"/>
    </xf>
    <xf numFmtId="49" fontId="5" fillId="0" borderId="18" xfId="0" applyNumberFormat="1" applyFont="1" applyBorder="1" applyAlignment="1">
      <alignment horizontal="center" vertical="center" wrapText="1"/>
    </xf>
    <xf numFmtId="49" fontId="5" fillId="0" borderId="23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 wrapText="1"/>
    </xf>
    <xf numFmtId="0" fontId="5" fillId="0" borderId="18" xfId="0" applyNumberFormat="1" applyFont="1" applyBorder="1" applyAlignment="1">
      <alignment horizontal="center" vertical="center"/>
    </xf>
    <xf numFmtId="0" fontId="5" fillId="9" borderId="21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26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 wrapText="1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25" xfId="0" applyNumberFormat="1" applyFont="1" applyBorder="1" applyAlignment="1">
      <alignment horizontal="left" vertical="center" wrapText="1"/>
    </xf>
    <xf numFmtId="49" fontId="3" fillId="0" borderId="21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49" fontId="36" fillId="10" borderId="0" xfId="50" applyNumberFormat="1" applyFont="1" applyFill="1" applyBorder="1" applyAlignment="1">
      <alignment horizontal="center" vertical="center"/>
    </xf>
    <xf numFmtId="0" fontId="10" fillId="0" borderId="0" xfId="50" applyFont="1" applyBorder="1" applyAlignment="1">
      <alignment vertical="center"/>
    </xf>
    <xf numFmtId="49" fontId="3" fillId="0" borderId="18" xfId="50" applyNumberFormat="1" applyFont="1" applyBorder="1" applyAlignment="1">
      <alignment horizontal="left" vertical="center"/>
    </xf>
    <xf numFmtId="49" fontId="3" fillId="0" borderId="0" xfId="50" applyNumberFormat="1" applyFont="1" applyBorder="1" applyAlignment="1">
      <alignment horizontal="left" vertical="center"/>
    </xf>
    <xf numFmtId="49" fontId="3" fillId="0" borderId="17" xfId="50" applyNumberFormat="1" applyFont="1" applyBorder="1" applyAlignment="1">
      <alignment horizontal="left" vertical="center"/>
    </xf>
    <xf numFmtId="49" fontId="37" fillId="0" borderId="18" xfId="50" applyNumberFormat="1" applyFont="1" applyBorder="1" applyAlignment="1">
      <alignment horizontal="left" vertical="center"/>
    </xf>
    <xf numFmtId="49" fontId="37" fillId="0" borderId="0" xfId="50" applyNumberFormat="1" applyFont="1" applyBorder="1" applyAlignment="1">
      <alignment horizontal="left" vertical="center"/>
    </xf>
    <xf numFmtId="49" fontId="37" fillId="0" borderId="17" xfId="50" applyNumberFormat="1" applyFont="1" applyBorder="1" applyAlignment="1">
      <alignment horizontal="left" vertical="center"/>
    </xf>
    <xf numFmtId="0" fontId="5" fillId="15" borderId="8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vertical="center"/>
    </xf>
    <xf numFmtId="0" fontId="5" fillId="17" borderId="13" xfId="0" applyFont="1" applyFill="1" applyBorder="1" applyAlignment="1">
      <alignment vertical="center"/>
    </xf>
    <xf numFmtId="0" fontId="5" fillId="9" borderId="2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vertical="center"/>
    </xf>
    <xf numFmtId="0" fontId="1" fillId="17" borderId="0" xfId="0" applyFont="1" applyFill="1" applyBorder="1" applyAlignment="1">
      <alignment vertical="center"/>
    </xf>
    <xf numFmtId="0" fontId="1" fillId="17" borderId="14" xfId="0" applyFont="1" applyFill="1" applyBorder="1" applyAlignment="1">
      <alignment vertical="center"/>
    </xf>
    <xf numFmtId="0" fontId="5" fillId="17" borderId="11" xfId="0" applyFont="1" applyFill="1" applyBorder="1" applyAlignment="1">
      <alignment vertical="center"/>
    </xf>
    <xf numFmtId="0" fontId="5" fillId="17" borderId="12" xfId="0" applyFont="1" applyFill="1" applyBorder="1" applyAlignment="1">
      <alignment vertical="center"/>
    </xf>
    <xf numFmtId="0" fontId="5" fillId="17" borderId="15" xfId="0" applyFont="1" applyFill="1" applyBorder="1" applyAlignment="1">
      <alignment vertical="center"/>
    </xf>
    <xf numFmtId="49" fontId="38" fillId="0" borderId="9" xfId="0" applyNumberFormat="1" applyFont="1" applyBorder="1" applyAlignment="1">
      <alignment horizontal="center" vertical="center"/>
    </xf>
    <xf numFmtId="0" fontId="38" fillId="0" borderId="9" xfId="0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38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19" fillId="10" borderId="8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177" fontId="5" fillId="0" borderId="17" xfId="0" applyNumberFormat="1" applyFont="1" applyBorder="1" applyAlignment="1">
      <alignment vertical="center"/>
    </xf>
    <xf numFmtId="176" fontId="5" fillId="9" borderId="21" xfId="0" applyNumberFormat="1" applyFont="1" applyFill="1" applyBorder="1" applyAlignment="1">
      <alignment horizontal="center" vertical="center" wrapText="1"/>
    </xf>
    <xf numFmtId="177" fontId="5" fillId="9" borderId="21" xfId="0" applyNumberFormat="1" applyFont="1" applyFill="1" applyBorder="1" applyAlignment="1">
      <alignment horizontal="center" vertical="center" wrapText="1"/>
    </xf>
    <xf numFmtId="177" fontId="5" fillId="0" borderId="18" xfId="0" applyNumberFormat="1" applyFont="1" applyBorder="1" applyAlignment="1">
      <alignment vertical="center"/>
    </xf>
    <xf numFmtId="177" fontId="5" fillId="0" borderId="23" xfId="0" applyNumberFormat="1" applyFont="1" applyBorder="1" applyAlignment="1">
      <alignment vertical="center"/>
    </xf>
    <xf numFmtId="177" fontId="5" fillId="0" borderId="22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  <xf numFmtId="49" fontId="35" fillId="0" borderId="0" xfId="0" applyNumberFormat="1" applyFont="1" applyAlignment="1">
      <alignment horizontal="center" vertical="center" wrapText="1"/>
    </xf>
    <xf numFmtId="177" fontId="5" fillId="0" borderId="24" xfId="0" applyNumberFormat="1" applyFont="1" applyBorder="1" applyAlignment="1">
      <alignment vertical="center"/>
    </xf>
    <xf numFmtId="177" fontId="5" fillId="0" borderId="26" xfId="0" applyNumberFormat="1" applyFont="1" applyBorder="1" applyAlignment="1">
      <alignment vertical="center"/>
    </xf>
    <xf numFmtId="177" fontId="5" fillId="0" borderId="25" xfId="0" applyNumberFormat="1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top" wrapText="1"/>
    </xf>
    <xf numFmtId="49" fontId="5" fillId="0" borderId="0" xfId="0" applyNumberFormat="1" applyFont="1" applyAlignment="1">
      <alignment vertical="center" wrapText="1"/>
    </xf>
    <xf numFmtId="49" fontId="21" fillId="10" borderId="0" xfId="0" applyNumberFormat="1" applyFont="1" applyFill="1" applyBorder="1" applyAlignment="1">
      <alignment horizontal="center" vertical="center"/>
    </xf>
    <xf numFmtId="49" fontId="1" fillId="0" borderId="21" xfId="0" applyNumberFormat="1" applyFont="1" applyBorder="1" applyAlignment="1">
      <alignment horizontal="left" vertical="center"/>
    </xf>
    <xf numFmtId="49" fontId="5" fillId="0" borderId="23" xfId="0" applyNumberFormat="1" applyFont="1" applyBorder="1" applyAlignment="1">
      <alignment vertical="top" wrapText="1"/>
    </xf>
    <xf numFmtId="0" fontId="5" fillId="0" borderId="14" xfId="0" applyFont="1" applyBorder="1" applyAlignment="1">
      <alignment vertical="center"/>
    </xf>
    <xf numFmtId="49" fontId="17" fillId="3" borderId="21" xfId="0" applyNumberFormat="1" applyFont="1" applyFill="1" applyBorder="1" applyAlignment="1">
      <alignment horizontal="center" vertical="center"/>
    </xf>
    <xf numFmtId="49" fontId="17" fillId="3" borderId="18" xfId="0" applyNumberFormat="1" applyFont="1" applyFill="1" applyBorder="1" applyAlignment="1">
      <alignment horizontal="center" vertical="center"/>
    </xf>
    <xf numFmtId="49" fontId="17" fillId="3" borderId="23" xfId="0" applyNumberFormat="1" applyFont="1" applyFill="1" applyBorder="1" applyAlignment="1">
      <alignment horizontal="center" vertical="center"/>
    </xf>
    <xf numFmtId="49" fontId="17" fillId="3" borderId="0" xfId="0" applyNumberFormat="1" applyFon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center" vertical="center"/>
    </xf>
    <xf numFmtId="49" fontId="17" fillId="3" borderId="1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7" fillId="3" borderId="24" xfId="0" applyNumberFormat="1" applyFont="1" applyFill="1" applyBorder="1" applyAlignment="1">
      <alignment horizontal="center" vertical="center"/>
    </xf>
    <xf numFmtId="49" fontId="17" fillId="3" borderId="26" xfId="0" applyNumberFormat="1" applyFont="1" applyFill="1" applyBorder="1" applyAlignment="1">
      <alignment horizontal="center" vertical="center"/>
    </xf>
    <xf numFmtId="49" fontId="17" fillId="3" borderId="25" xfId="0" applyNumberFormat="1" applyFont="1" applyFill="1" applyBorder="1" applyAlignment="1">
      <alignment horizontal="center" vertical="center"/>
    </xf>
    <xf numFmtId="49" fontId="24" fillId="0" borderId="0" xfId="0" applyNumberFormat="1" applyFont="1" applyAlignment="1">
      <alignment vertical="center"/>
    </xf>
    <xf numFmtId="49" fontId="1" fillId="0" borderId="18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39" fillId="0" borderId="21" xfId="0" applyNumberFormat="1" applyFont="1" applyBorder="1" applyAlignment="1">
      <alignment horizontal="center" vertical="center"/>
    </xf>
    <xf numFmtId="0" fontId="39" fillId="0" borderId="18" xfId="0" applyNumberFormat="1" applyFont="1" applyBorder="1" applyAlignment="1">
      <alignment horizontal="center" vertical="center"/>
    </xf>
    <xf numFmtId="0" fontId="39" fillId="0" borderId="24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39" fillId="0" borderId="23" xfId="0" applyNumberFormat="1" applyFont="1" applyBorder="1" applyAlignment="1">
      <alignment horizontal="center" vertical="center"/>
    </xf>
    <xf numFmtId="0" fontId="39" fillId="0" borderId="0" xfId="0" applyNumberFormat="1" applyFont="1" applyBorder="1" applyAlignment="1">
      <alignment horizontal="center" vertical="center"/>
    </xf>
    <xf numFmtId="0" fontId="39" fillId="0" borderId="26" xfId="0" applyNumberFormat="1" applyFont="1" applyBorder="1" applyAlignment="1">
      <alignment horizontal="center" vertical="center"/>
    </xf>
    <xf numFmtId="0" fontId="39" fillId="0" borderId="22" xfId="0" applyNumberFormat="1" applyFont="1" applyBorder="1" applyAlignment="1">
      <alignment horizontal="center" vertical="center"/>
    </xf>
    <xf numFmtId="0" fontId="39" fillId="0" borderId="17" xfId="0" applyNumberFormat="1" applyFont="1" applyBorder="1" applyAlignment="1">
      <alignment horizontal="center" vertical="center"/>
    </xf>
    <xf numFmtId="0" fontId="39" fillId="0" borderId="25" xfId="0" applyNumberFormat="1" applyFont="1" applyBorder="1" applyAlignment="1">
      <alignment horizontal="center" vertical="center"/>
    </xf>
    <xf numFmtId="49" fontId="40" fillId="0" borderId="18" xfId="0" applyNumberFormat="1" applyFont="1" applyBorder="1" applyAlignment="1">
      <alignment horizontal="center" vertical="center"/>
    </xf>
    <xf numFmtId="0" fontId="5" fillId="9" borderId="18" xfId="0" applyNumberFormat="1" applyFont="1" applyFill="1" applyBorder="1" applyAlignment="1">
      <alignment horizontal="center" vertical="center" wrapText="1"/>
    </xf>
    <xf numFmtId="0" fontId="25" fillId="10" borderId="63" xfId="0" applyFont="1" applyFill="1" applyBorder="1" applyAlignment="1">
      <alignment horizontal="center" vertical="center" textRotation="255" shrinkToFit="1" readingOrder="1"/>
    </xf>
    <xf numFmtId="0" fontId="5" fillId="0" borderId="6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0" borderId="66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vertical="center"/>
    </xf>
    <xf numFmtId="0" fontId="5" fillId="8" borderId="67" xfId="0" applyFont="1" applyFill="1" applyBorder="1" applyAlignment="1">
      <alignment horizontal="center" vertical="center"/>
    </xf>
    <xf numFmtId="0" fontId="5" fillId="16" borderId="67" xfId="0" applyFont="1" applyFill="1" applyBorder="1" applyAlignment="1">
      <alignment vertical="center"/>
    </xf>
    <xf numFmtId="0" fontId="5" fillId="18" borderId="27" xfId="0" applyFont="1" applyFill="1" applyBorder="1" applyAlignment="1">
      <alignment horizontal="center" vertical="center"/>
    </xf>
    <xf numFmtId="0" fontId="5" fillId="18" borderId="67" xfId="0" applyFont="1" applyFill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24" fillId="10" borderId="8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8" fillId="0" borderId="8" xfId="0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38" fillId="0" borderId="10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8" fillId="0" borderId="11" xfId="0" applyFont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center" wrapText="1"/>
    </xf>
    <xf numFmtId="49" fontId="5" fillId="0" borderId="18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67" xfId="0" applyFont="1" applyBorder="1" applyAlignment="1">
      <alignment vertical="center"/>
    </xf>
    <xf numFmtId="0" fontId="24" fillId="10" borderId="13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/>
    </xf>
    <xf numFmtId="0" fontId="38" fillId="0" borderId="13" xfId="0" applyFont="1" applyBorder="1" applyAlignment="1">
      <alignment horizontal="left" vertical="center" wrapText="1"/>
    </xf>
    <xf numFmtId="0" fontId="38" fillId="0" borderId="14" xfId="0" applyFont="1" applyBorder="1" applyAlignment="1">
      <alignment horizontal="left" vertical="center" wrapText="1"/>
    </xf>
    <xf numFmtId="0" fontId="38" fillId="0" borderId="15" xfId="0" applyFont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一般 3" xfId="50"/>
    <cellStyle name="一般 4" xfId="51"/>
  </cellStyles>
  <tableStyles count="0" defaultTableStyle="TableStyleMedium2" defaultPivotStyle="PivotStyleLight16"/>
  <colors>
    <mruColors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55</xdr:col>
      <xdr:colOff>76761</xdr:colOff>
      <xdr:row>4</xdr:row>
      <xdr:rowOff>15688</xdr:rowOff>
    </xdr:from>
    <xdr:to>
      <xdr:col>79</xdr:col>
      <xdr:colOff>5604</xdr:colOff>
      <xdr:row>11</xdr:row>
      <xdr:rowOff>123265</xdr:rowOff>
    </xdr:to>
    <xdr:pic>
      <xdr:nvPicPr>
        <xdr:cNvPr id="5" name="圖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662940"/>
          <a:ext cx="3586480" cy="1241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55</xdr:col>
      <xdr:colOff>76761</xdr:colOff>
      <xdr:row>4</xdr:row>
      <xdr:rowOff>15688</xdr:rowOff>
    </xdr:from>
    <xdr:to>
      <xdr:col>79</xdr:col>
      <xdr:colOff>5604</xdr:colOff>
      <xdr:row>11</xdr:row>
      <xdr:rowOff>123265</xdr:rowOff>
    </xdr:to>
    <xdr:pic>
      <xdr:nvPicPr>
        <xdr:cNvPr id="2" name="圖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662940"/>
          <a:ext cx="3586480" cy="1241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114299</xdr:colOff>
      <xdr:row>0</xdr:row>
      <xdr:rowOff>57151</xdr:rowOff>
    </xdr:from>
    <xdr:to>
      <xdr:col>24</xdr:col>
      <xdr:colOff>47624</xdr:colOff>
      <xdr:row>17</xdr:row>
      <xdr:rowOff>38100</xdr:rowOff>
    </xdr:to>
    <xdr:pic>
      <xdr:nvPicPr>
        <xdr:cNvPr id="2" name="圖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65" y="57150"/>
          <a:ext cx="3590925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1">
    <outlinePr summaryBelow="0" summaryRight="0"/>
    <pageSetUpPr fitToPage="1"/>
  </sheetPr>
  <dimension ref="A1:CW596"/>
  <sheetViews>
    <sheetView showGridLines="0" tabSelected="1" zoomScale="85" zoomScaleNormal="85" workbookViewId="0">
      <selection activeCell="W1" sqref="W1:AE2"/>
    </sheetView>
  </sheetViews>
  <sheetFormatPr defaultColWidth="12.625" defaultRowHeight="15" customHeight="1"/>
  <cols>
    <col min="1" max="53" width="2" style="12" customWidth="1"/>
    <col min="54" max="54" width="2.125" style="12" customWidth="1"/>
    <col min="55" max="79" width="2" style="12" customWidth="1"/>
    <col min="80" max="80" width="2.25" style="12" customWidth="1"/>
    <col min="81" max="100" width="1.5" style="12" customWidth="1"/>
    <col min="101" max="16384" width="12.625" style="12"/>
  </cols>
  <sheetData>
    <row r="1" ht="12.75" customHeight="1" spans="1:100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64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64"/>
      <c r="W1" s="193" t="s">
        <v>0</v>
      </c>
      <c r="X1" s="193"/>
      <c r="Y1" s="193"/>
      <c r="Z1" s="193"/>
      <c r="AA1" s="193"/>
      <c r="AB1" s="193"/>
      <c r="AC1" s="193"/>
      <c r="AD1" s="193"/>
      <c r="AE1" s="193"/>
      <c r="AF1" s="164"/>
      <c r="AG1" s="263"/>
      <c r="AH1" s="263"/>
      <c r="AI1" s="263"/>
      <c r="AJ1" s="263"/>
      <c r="AK1" s="263"/>
      <c r="AL1" s="263"/>
      <c r="AM1" s="263"/>
      <c r="AO1" s="292" t="s">
        <v>1</v>
      </c>
      <c r="AP1" s="292"/>
      <c r="AQ1" s="292"/>
      <c r="AR1" s="292"/>
      <c r="AS1" s="292"/>
      <c r="AT1" s="292"/>
      <c r="AU1" s="292"/>
      <c r="AV1" s="164"/>
      <c r="AW1" s="195" t="s">
        <v>2</v>
      </c>
      <c r="AX1" s="195"/>
      <c r="AY1" s="195"/>
      <c r="AZ1" s="195"/>
      <c r="BA1" s="195"/>
      <c r="BB1" s="195"/>
      <c r="BC1" s="195"/>
      <c r="BD1" s="164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53"/>
      <c r="CC1" s="153"/>
      <c r="CD1" s="153"/>
      <c r="CE1" s="153"/>
      <c r="CF1" s="153"/>
      <c r="CG1" s="153"/>
      <c r="CH1" s="153"/>
      <c r="CI1" s="153"/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53"/>
      <c r="CV1" s="153"/>
    </row>
    <row r="2" ht="12.75" customHeight="1" spans="1:100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6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4"/>
      <c r="W2" s="194"/>
      <c r="X2" s="194"/>
      <c r="Y2" s="194"/>
      <c r="Z2" s="194"/>
      <c r="AA2" s="194"/>
      <c r="AB2" s="194"/>
      <c r="AC2" s="194"/>
      <c r="AD2" s="194"/>
      <c r="AE2" s="194"/>
      <c r="AF2" s="164"/>
      <c r="AG2" s="264"/>
      <c r="AH2" s="264"/>
      <c r="AI2" s="264"/>
      <c r="AJ2" s="264"/>
      <c r="AK2" s="264"/>
      <c r="AL2" s="264"/>
      <c r="AM2" s="264"/>
      <c r="AO2" s="293"/>
      <c r="AP2" s="293"/>
      <c r="AQ2" s="293"/>
      <c r="AR2" s="293"/>
      <c r="AS2" s="293"/>
      <c r="AT2" s="293"/>
      <c r="AU2" s="293"/>
      <c r="AV2" s="147"/>
      <c r="AW2" s="272"/>
      <c r="AX2" s="272"/>
      <c r="AY2" s="272"/>
      <c r="AZ2" s="272"/>
      <c r="BA2" s="272"/>
      <c r="BB2" s="272"/>
      <c r="BC2" s="272"/>
      <c r="BD2" s="147"/>
      <c r="BE2" s="349"/>
      <c r="BF2" s="349"/>
      <c r="BG2" s="349"/>
      <c r="BH2" s="349"/>
      <c r="BI2" s="349"/>
      <c r="BJ2" s="349"/>
      <c r="BK2" s="349"/>
      <c r="BL2" s="349"/>
      <c r="BM2" s="349"/>
      <c r="BN2" s="349"/>
      <c r="BO2" s="349"/>
      <c r="BP2" s="349"/>
      <c r="BQ2" s="349"/>
      <c r="BR2" s="349"/>
      <c r="BS2" s="349"/>
      <c r="BT2" s="349"/>
      <c r="BU2" s="349"/>
      <c r="BV2" s="349"/>
      <c r="BW2" s="349"/>
      <c r="BX2" s="349"/>
      <c r="BY2" s="349"/>
      <c r="BZ2" s="349"/>
      <c r="CA2" s="349"/>
      <c r="CB2" s="153"/>
      <c r="CC2" s="371"/>
      <c r="CD2" s="372" t="s">
        <v>3</v>
      </c>
      <c r="CG2" s="372"/>
      <c r="CH2" s="372"/>
      <c r="CI2" s="372"/>
      <c r="CJ2" s="372"/>
      <c r="CK2" s="372"/>
      <c r="CL2" s="372"/>
      <c r="CM2" s="372"/>
      <c r="CN2" s="372"/>
      <c r="CO2" s="372"/>
      <c r="CP2" s="372"/>
      <c r="CQ2" s="372"/>
      <c r="CR2" s="372"/>
      <c r="CS2" s="372"/>
      <c r="CT2" s="372"/>
      <c r="CU2" s="372"/>
      <c r="CV2" s="372"/>
    </row>
    <row r="3" ht="12.75" customHeight="1" spans="1:100">
      <c r="A3" s="144" t="s">
        <v>4</v>
      </c>
      <c r="B3" s="144"/>
      <c r="C3" s="144"/>
      <c r="D3" s="144"/>
      <c r="E3" s="144"/>
      <c r="F3" s="144"/>
      <c r="G3" s="145"/>
      <c r="H3" s="145"/>
      <c r="I3" s="145"/>
      <c r="J3" s="145"/>
      <c r="K3" s="145"/>
      <c r="L3" s="166" t="s">
        <v>5</v>
      </c>
      <c r="M3" s="166"/>
      <c r="N3" s="166"/>
      <c r="O3" s="166"/>
      <c r="P3" s="166"/>
      <c r="Q3" s="145"/>
      <c r="R3" s="145"/>
      <c r="S3" s="145"/>
      <c r="T3" s="145"/>
      <c r="U3" s="145"/>
      <c r="V3" s="145"/>
      <c r="W3" s="166" t="s">
        <v>6</v>
      </c>
      <c r="X3" s="166"/>
      <c r="Y3" s="166"/>
      <c r="Z3" s="166"/>
      <c r="AA3" s="166"/>
      <c r="AB3" s="166"/>
      <c r="AC3" s="166"/>
      <c r="AD3" s="166"/>
      <c r="AE3" s="166"/>
      <c r="AF3" s="145"/>
      <c r="AG3" s="265" t="s">
        <v>7</v>
      </c>
      <c r="AH3" s="265"/>
      <c r="AI3" s="265"/>
      <c r="AJ3" s="265"/>
      <c r="AK3" s="265"/>
      <c r="AL3" s="265"/>
      <c r="AM3" s="265"/>
      <c r="AN3" s="200"/>
      <c r="AO3" s="265" t="s">
        <v>8</v>
      </c>
      <c r="AP3" s="265"/>
      <c r="AQ3" s="265"/>
      <c r="AR3" s="265"/>
      <c r="AS3" s="265"/>
      <c r="AT3" s="145"/>
      <c r="AU3" s="145"/>
      <c r="AV3" s="145"/>
      <c r="AW3" s="341" t="s">
        <v>9</v>
      </c>
      <c r="AX3" s="341"/>
      <c r="AY3" s="341"/>
      <c r="AZ3" s="341"/>
      <c r="BA3" s="341"/>
      <c r="BB3" s="341"/>
      <c r="BC3" s="341"/>
      <c r="BD3" s="145"/>
      <c r="BE3" s="144" t="s">
        <v>10</v>
      </c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53"/>
      <c r="CC3" s="371"/>
      <c r="CD3" s="372"/>
      <c r="CE3" s="372"/>
      <c r="CF3" s="372"/>
      <c r="CG3" s="372"/>
      <c r="CH3" s="372"/>
      <c r="CI3" s="372"/>
      <c r="CJ3" s="372"/>
      <c r="CK3" s="372"/>
      <c r="CL3" s="372"/>
      <c r="CM3" s="372"/>
      <c r="CN3" s="372"/>
      <c r="CO3" s="372"/>
      <c r="CP3" s="372"/>
      <c r="CQ3" s="372"/>
      <c r="CR3" s="372"/>
      <c r="CS3" s="372"/>
      <c r="CT3" s="372"/>
      <c r="CU3" s="372"/>
      <c r="CV3" s="372"/>
    </row>
    <row r="4" ht="12.75" customHeight="1" spans="1:82">
      <c r="A4" s="146" t="s">
        <v>0</v>
      </c>
      <c r="B4" s="147"/>
      <c r="C4" s="147"/>
      <c r="D4" s="147"/>
      <c r="E4" s="147"/>
      <c r="F4" s="147"/>
      <c r="G4" s="147"/>
      <c r="H4" s="147"/>
      <c r="I4" s="153"/>
      <c r="J4" s="146" t="s">
        <v>1</v>
      </c>
      <c r="K4" s="147"/>
      <c r="L4" s="147"/>
      <c r="M4" s="147"/>
      <c r="N4" s="147"/>
      <c r="O4" s="147"/>
      <c r="P4" s="147"/>
      <c r="Q4" s="147"/>
      <c r="S4" s="195">
        <v>6</v>
      </c>
      <c r="T4" s="195"/>
      <c r="U4" s="195"/>
      <c r="V4" s="196"/>
      <c r="W4" s="195">
        <v>0</v>
      </c>
      <c r="X4" s="195"/>
      <c r="Y4" s="195"/>
      <c r="Z4" s="196"/>
      <c r="AA4" s="195">
        <v>0</v>
      </c>
      <c r="AB4" s="195"/>
      <c r="AC4" s="195"/>
      <c r="AE4" s="195">
        <v>0</v>
      </c>
      <c r="AF4" s="195"/>
      <c r="AG4" s="195"/>
      <c r="AI4" s="266" t="s">
        <v>11</v>
      </c>
      <c r="AJ4" s="266"/>
      <c r="AK4" s="266"/>
      <c r="AL4" s="266"/>
      <c r="AM4" s="266"/>
      <c r="AN4" s="266"/>
      <c r="AO4" s="266"/>
      <c r="AP4" s="153"/>
      <c r="AQ4" s="294" t="s">
        <v>12</v>
      </c>
      <c r="AR4" s="295"/>
      <c r="AS4" s="295"/>
      <c r="AT4" s="295"/>
      <c r="AU4" s="295"/>
      <c r="AV4" s="196"/>
      <c r="AW4" s="342"/>
      <c r="BD4" s="196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53"/>
      <c r="CC4" s="371"/>
      <c r="CD4" s="373" t="s">
        <v>13</v>
      </c>
    </row>
    <row r="5" ht="12.75" customHeight="1" spans="1:82">
      <c r="A5" s="148"/>
      <c r="B5" s="148"/>
      <c r="C5" s="148"/>
      <c r="D5" s="148"/>
      <c r="E5" s="148"/>
      <c r="F5" s="148"/>
      <c r="G5" s="148"/>
      <c r="H5" s="148"/>
      <c r="I5" s="153"/>
      <c r="J5" s="148"/>
      <c r="K5" s="148"/>
      <c r="L5" s="148"/>
      <c r="M5" s="148"/>
      <c r="N5" s="148"/>
      <c r="O5" s="148"/>
      <c r="P5" s="148"/>
      <c r="Q5" s="148"/>
      <c r="S5" s="197"/>
      <c r="T5" s="197"/>
      <c r="U5" s="197"/>
      <c r="V5" s="196"/>
      <c r="W5" s="197"/>
      <c r="X5" s="197"/>
      <c r="Y5" s="197"/>
      <c r="Z5" s="196"/>
      <c r="AA5" s="197"/>
      <c r="AB5" s="197"/>
      <c r="AC5" s="197"/>
      <c r="AE5" s="197"/>
      <c r="AF5" s="197"/>
      <c r="AG5" s="197"/>
      <c r="AI5" s="267"/>
      <c r="AJ5" s="267"/>
      <c r="AK5" s="267"/>
      <c r="AL5" s="267"/>
      <c r="AM5" s="267"/>
      <c r="AN5" s="267"/>
      <c r="AO5" s="267"/>
      <c r="AP5" s="153"/>
      <c r="AQ5" s="296"/>
      <c r="AR5" s="296"/>
      <c r="AS5" s="296"/>
      <c r="AT5" s="296"/>
      <c r="AU5" s="296"/>
      <c r="AV5" s="196"/>
      <c r="AW5" s="148"/>
      <c r="AX5" s="148"/>
      <c r="AY5" s="148"/>
      <c r="AZ5" s="148"/>
      <c r="BA5" s="148"/>
      <c r="BB5" s="148"/>
      <c r="BC5" s="148"/>
      <c r="BD5" s="196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371"/>
      <c r="CD5" s="373" t="s">
        <v>14</v>
      </c>
    </row>
    <row r="6" ht="12.75" customHeight="1" spans="1:82">
      <c r="A6" s="144" t="s">
        <v>15</v>
      </c>
      <c r="B6" s="144"/>
      <c r="C6" s="144"/>
      <c r="D6" s="144"/>
      <c r="E6" s="144"/>
      <c r="F6" s="144"/>
      <c r="G6" s="144"/>
      <c r="H6" s="144"/>
      <c r="I6" s="153"/>
      <c r="J6" s="167" t="s">
        <v>16</v>
      </c>
      <c r="K6" s="167"/>
      <c r="L6" s="167"/>
      <c r="M6" s="167"/>
      <c r="N6" s="167"/>
      <c r="O6" s="167"/>
      <c r="P6" s="167"/>
      <c r="Q6" s="167"/>
      <c r="R6" s="198"/>
      <c r="S6" s="199" t="s">
        <v>17</v>
      </c>
      <c r="T6" s="200"/>
      <c r="U6" s="200"/>
      <c r="V6" s="198"/>
      <c r="W6" s="201" t="s">
        <v>18</v>
      </c>
      <c r="X6" s="202"/>
      <c r="Y6" s="202"/>
      <c r="Z6" s="228"/>
      <c r="AA6" s="201" t="s">
        <v>19</v>
      </c>
      <c r="AB6" s="202"/>
      <c r="AC6" s="202"/>
      <c r="AD6" s="200"/>
      <c r="AE6" s="201" t="s">
        <v>20</v>
      </c>
      <c r="AF6" s="202"/>
      <c r="AG6" s="202"/>
      <c r="AH6" s="268"/>
      <c r="AI6" s="269" t="s">
        <v>21</v>
      </c>
      <c r="AJ6" s="269"/>
      <c r="AK6" s="269"/>
      <c r="AL6" s="269"/>
      <c r="AM6" s="269"/>
      <c r="AN6" s="269"/>
      <c r="AO6" s="269"/>
      <c r="AP6" s="297"/>
      <c r="AQ6" s="298" t="s">
        <v>22</v>
      </c>
      <c r="AR6" s="298"/>
      <c r="AS6" s="298"/>
      <c r="AT6" s="298"/>
      <c r="AU6" s="298"/>
      <c r="AV6" s="198"/>
      <c r="AW6" s="198" t="s">
        <v>23</v>
      </c>
      <c r="AX6" s="198"/>
      <c r="AY6" s="198"/>
      <c r="AZ6" s="198"/>
      <c r="BA6" s="198"/>
      <c r="BB6" s="198"/>
      <c r="BC6" s="153"/>
      <c r="BD6" s="198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371"/>
      <c r="CD6" s="373" t="s">
        <v>24</v>
      </c>
    </row>
    <row r="7" ht="12.75" customHeight="1" spans="1:82">
      <c r="A7" s="146" t="s">
        <v>1</v>
      </c>
      <c r="B7" s="147"/>
      <c r="C7" s="147"/>
      <c r="D7" s="147"/>
      <c r="E7" s="147"/>
      <c r="F7" s="147"/>
      <c r="G7" s="147"/>
      <c r="H7" s="147"/>
      <c r="I7" s="153"/>
      <c r="J7" s="146" t="s">
        <v>1</v>
      </c>
      <c r="K7" s="147"/>
      <c r="L7" s="147"/>
      <c r="M7" s="147"/>
      <c r="N7" s="147"/>
      <c r="O7" s="147"/>
      <c r="P7" s="147"/>
      <c r="Q7" s="147"/>
      <c r="S7" s="203" t="s">
        <v>25</v>
      </c>
      <c r="T7" s="163"/>
      <c r="U7" s="163"/>
      <c r="W7" s="204" t="s">
        <v>26</v>
      </c>
      <c r="X7" s="205"/>
      <c r="Y7" s="205"/>
      <c r="Z7" s="205"/>
      <c r="AA7" s="205"/>
      <c r="AB7" s="205"/>
      <c r="AC7" s="229"/>
      <c r="AE7" s="204"/>
      <c r="AF7" s="205"/>
      <c r="AG7" s="205"/>
      <c r="AH7" s="205"/>
      <c r="AI7" s="205"/>
      <c r="AJ7" s="205"/>
      <c r="AK7" s="229"/>
      <c r="AM7" s="270"/>
      <c r="AN7" s="241"/>
      <c r="AO7" s="241"/>
      <c r="AP7" s="241"/>
      <c r="AQ7" s="299"/>
      <c r="AS7" s="270"/>
      <c r="AT7" s="241"/>
      <c r="AU7" s="241"/>
      <c r="AV7" s="241"/>
      <c r="AW7" s="299"/>
      <c r="AY7" s="270"/>
      <c r="AZ7" s="241"/>
      <c r="BA7" s="241"/>
      <c r="BB7" s="241"/>
      <c r="BC7" s="299"/>
      <c r="BD7" s="196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371"/>
      <c r="CD7" s="373" t="s">
        <v>27</v>
      </c>
    </row>
    <row r="8" ht="12.75" customHeight="1" spans="1:82">
      <c r="A8" s="148"/>
      <c r="B8" s="148"/>
      <c r="C8" s="148"/>
      <c r="D8" s="148"/>
      <c r="E8" s="148"/>
      <c r="F8" s="148"/>
      <c r="G8" s="148"/>
      <c r="H8" s="148"/>
      <c r="I8" s="153"/>
      <c r="J8" s="148"/>
      <c r="K8" s="148"/>
      <c r="L8" s="148"/>
      <c r="M8" s="148"/>
      <c r="N8" s="148"/>
      <c r="O8" s="148"/>
      <c r="P8" s="148"/>
      <c r="Q8" s="148"/>
      <c r="S8" s="163"/>
      <c r="T8" s="163"/>
      <c r="U8" s="163"/>
      <c r="W8" s="206"/>
      <c r="X8" s="207"/>
      <c r="Y8" s="207"/>
      <c r="Z8" s="207"/>
      <c r="AA8" s="207"/>
      <c r="AB8" s="207"/>
      <c r="AC8" s="230"/>
      <c r="AE8" s="206"/>
      <c r="AF8" s="207"/>
      <c r="AG8" s="207"/>
      <c r="AH8" s="207"/>
      <c r="AI8" s="207"/>
      <c r="AJ8" s="207"/>
      <c r="AK8" s="230"/>
      <c r="AM8" s="271"/>
      <c r="AN8" s="272"/>
      <c r="AO8" s="272"/>
      <c r="AP8" s="272"/>
      <c r="AQ8" s="300"/>
      <c r="AS8" s="271"/>
      <c r="AT8" s="272"/>
      <c r="AU8" s="272"/>
      <c r="AV8" s="272"/>
      <c r="AW8" s="300"/>
      <c r="AY8" s="271"/>
      <c r="AZ8" s="272"/>
      <c r="BA8" s="272"/>
      <c r="BB8" s="272"/>
      <c r="BC8" s="300"/>
      <c r="BD8" s="196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53"/>
      <c r="CB8" s="153"/>
      <c r="CC8" s="371"/>
      <c r="CD8" s="373" t="s">
        <v>28</v>
      </c>
    </row>
    <row r="9" ht="12.75" customHeight="1" spans="1:82">
      <c r="A9" s="144" t="s">
        <v>29</v>
      </c>
      <c r="B9" s="144"/>
      <c r="C9" s="144"/>
      <c r="D9" s="144"/>
      <c r="E9" s="144"/>
      <c r="F9" s="144"/>
      <c r="G9" s="144"/>
      <c r="H9" s="144"/>
      <c r="I9" s="153"/>
      <c r="J9" s="167" t="s">
        <v>30</v>
      </c>
      <c r="K9" s="167"/>
      <c r="L9" s="167"/>
      <c r="M9" s="167"/>
      <c r="N9" s="167"/>
      <c r="O9" s="167"/>
      <c r="P9" s="167"/>
      <c r="Q9" s="167"/>
      <c r="R9" s="198"/>
      <c r="S9" s="163"/>
      <c r="T9" s="163"/>
      <c r="U9" s="163"/>
      <c r="W9" s="208" t="s">
        <v>31</v>
      </c>
      <c r="X9" s="208"/>
      <c r="Y9" s="208"/>
      <c r="Z9" s="208"/>
      <c r="AA9" s="208"/>
      <c r="AB9" s="208"/>
      <c r="AC9" s="208"/>
      <c r="AD9" s="231"/>
      <c r="AE9" s="208" t="s">
        <v>32</v>
      </c>
      <c r="AF9" s="208"/>
      <c r="AG9" s="208"/>
      <c r="AH9" s="208"/>
      <c r="AI9" s="208"/>
      <c r="AJ9" s="208"/>
      <c r="AK9" s="208"/>
      <c r="AM9" s="241" t="s">
        <v>33</v>
      </c>
      <c r="AN9" s="241"/>
      <c r="AO9" s="241"/>
      <c r="AP9" s="241"/>
      <c r="AQ9" s="241"/>
      <c r="AS9" s="241" t="s">
        <v>34</v>
      </c>
      <c r="AT9" s="241"/>
      <c r="AU9" s="241"/>
      <c r="AV9" s="241"/>
      <c r="AW9" s="241"/>
      <c r="AY9" s="241" t="s">
        <v>35</v>
      </c>
      <c r="AZ9" s="241"/>
      <c r="BA9" s="241"/>
      <c r="BB9" s="241"/>
      <c r="BC9" s="241"/>
      <c r="BD9" s="198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371"/>
      <c r="CD9" s="373" t="s">
        <v>36</v>
      </c>
    </row>
    <row r="10" ht="12.75" customHeight="1" spans="1:82">
      <c r="A10" s="149" t="s">
        <v>37</v>
      </c>
      <c r="B10" s="147"/>
      <c r="C10" s="147"/>
      <c r="D10" s="147"/>
      <c r="E10" s="147"/>
      <c r="F10" s="150"/>
      <c r="G10" s="150">
        <v>23</v>
      </c>
      <c r="L10" s="150"/>
      <c r="M10" s="150" t="s">
        <v>38</v>
      </c>
      <c r="R10" s="150"/>
      <c r="S10" s="150" t="s">
        <v>39</v>
      </c>
      <c r="X10" s="150"/>
      <c r="Y10" s="150" t="s">
        <v>40</v>
      </c>
      <c r="AD10" s="150"/>
      <c r="AE10" s="232" t="s">
        <v>41</v>
      </c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  <c r="BX10" s="153"/>
      <c r="BY10" s="153"/>
      <c r="BZ10" s="153"/>
      <c r="CA10" s="153"/>
      <c r="CB10" s="153"/>
      <c r="CC10" s="371"/>
      <c r="CD10" s="373"/>
    </row>
    <row r="11" ht="12.75" customHeight="1" spans="1:82">
      <c r="A11" s="148"/>
      <c r="B11" s="148"/>
      <c r="C11" s="148"/>
      <c r="D11" s="148"/>
      <c r="E11" s="148"/>
      <c r="F11" s="150"/>
      <c r="G11" s="148"/>
      <c r="H11" s="148"/>
      <c r="I11" s="148"/>
      <c r="J11" s="148"/>
      <c r="K11" s="148"/>
      <c r="L11" s="150"/>
      <c r="M11" s="148"/>
      <c r="N11" s="148"/>
      <c r="O11" s="148"/>
      <c r="P11" s="148"/>
      <c r="Q11" s="148"/>
      <c r="R11" s="150"/>
      <c r="S11" s="148"/>
      <c r="T11" s="148"/>
      <c r="U11" s="148"/>
      <c r="V11" s="148"/>
      <c r="W11" s="148"/>
      <c r="X11" s="150"/>
      <c r="Y11" s="148"/>
      <c r="Z11" s="148"/>
      <c r="AA11" s="148"/>
      <c r="AB11" s="148"/>
      <c r="AC11" s="148"/>
      <c r="AD11" s="150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  <c r="BX11" s="153"/>
      <c r="BY11" s="153"/>
      <c r="BZ11" s="153"/>
      <c r="CA11" s="153"/>
      <c r="CB11" s="153"/>
      <c r="CC11" s="371"/>
      <c r="CD11" s="373"/>
    </row>
    <row r="12" ht="12.75" customHeight="1" spans="1:101">
      <c r="A12" s="151" t="s">
        <v>42</v>
      </c>
      <c r="B12" s="152"/>
      <c r="C12" s="152"/>
      <c r="D12" s="152"/>
      <c r="E12" s="152"/>
      <c r="F12" s="153"/>
      <c r="G12" s="151" t="s">
        <v>43</v>
      </c>
      <c r="H12" s="152"/>
      <c r="I12" s="152"/>
      <c r="J12" s="152"/>
      <c r="K12" s="152"/>
      <c r="L12" s="153"/>
      <c r="M12" s="151" t="s">
        <v>44</v>
      </c>
      <c r="N12" s="152"/>
      <c r="O12" s="152"/>
      <c r="P12" s="152"/>
      <c r="Q12" s="152"/>
      <c r="R12" s="153"/>
      <c r="S12" s="151" t="s">
        <v>45</v>
      </c>
      <c r="T12" s="152"/>
      <c r="U12" s="152"/>
      <c r="V12" s="152"/>
      <c r="W12" s="152"/>
      <c r="X12" s="153"/>
      <c r="Y12" s="151" t="s">
        <v>46</v>
      </c>
      <c r="Z12" s="152"/>
      <c r="AA12" s="152"/>
      <c r="AB12" s="152"/>
      <c r="AC12" s="152"/>
      <c r="AD12" s="153"/>
      <c r="AE12" s="150" t="s">
        <v>47</v>
      </c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153"/>
      <c r="CC12" s="371"/>
      <c r="CD12" s="373"/>
      <c r="CW12" s="153"/>
    </row>
    <row r="13" ht="12.75" customHeight="1" spans="1:101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233" t="s">
        <v>48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  <c r="BX13" s="153"/>
      <c r="BY13" s="153"/>
      <c r="BZ13" s="153"/>
      <c r="CA13" s="153"/>
      <c r="CB13" s="153"/>
      <c r="CC13" s="153"/>
      <c r="CW13" s="153"/>
    </row>
    <row r="14" ht="12.75" customHeight="1" spans="1:101">
      <c r="A14" s="154" t="s">
        <v>49</v>
      </c>
      <c r="G14" s="153"/>
      <c r="H14" s="154" t="s">
        <v>50</v>
      </c>
      <c r="K14" s="153"/>
      <c r="L14" s="154" t="s">
        <v>51</v>
      </c>
      <c r="O14" s="153"/>
      <c r="P14" s="170" t="s">
        <v>21</v>
      </c>
      <c r="S14" s="16"/>
      <c r="T14" s="170" t="s">
        <v>52</v>
      </c>
      <c r="W14" s="209"/>
      <c r="X14" s="170" t="s">
        <v>52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W14" s="153"/>
    </row>
    <row r="15" ht="12.75" customHeight="1" spans="7:101">
      <c r="G15" s="153"/>
      <c r="H15" s="148"/>
      <c r="I15" s="148"/>
      <c r="J15" s="148"/>
      <c r="K15" s="153"/>
      <c r="L15" s="148"/>
      <c r="M15" s="148"/>
      <c r="N15" s="148"/>
      <c r="O15" s="153"/>
      <c r="P15" s="170" t="s">
        <v>51</v>
      </c>
      <c r="S15" s="16"/>
      <c r="T15" s="210" t="s">
        <v>50</v>
      </c>
      <c r="U15" s="211"/>
      <c r="V15" s="211"/>
      <c r="W15" s="209"/>
      <c r="X15" s="170" t="s">
        <v>51</v>
      </c>
      <c r="AA15" s="153"/>
      <c r="AB15" s="153"/>
      <c r="AC15" s="153"/>
      <c r="AD15" s="153"/>
      <c r="AE15" s="234" t="s">
        <v>53</v>
      </c>
      <c r="AF15" s="148"/>
      <c r="AG15" s="148"/>
      <c r="AH15" s="148"/>
      <c r="AI15" s="153"/>
      <c r="AJ15" s="273" t="s">
        <v>54</v>
      </c>
      <c r="AK15" s="273"/>
      <c r="AL15" s="273"/>
      <c r="AM15" s="147"/>
      <c r="AN15" s="274" t="s">
        <v>55</v>
      </c>
      <c r="AO15" s="274"/>
      <c r="AP15" s="274"/>
      <c r="AQ15" s="147"/>
      <c r="AR15" s="273" t="s">
        <v>56</v>
      </c>
      <c r="AS15" s="273"/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K15" s="234" t="s">
        <v>57</v>
      </c>
      <c r="BL15" s="148"/>
      <c r="BM15" s="148"/>
      <c r="BN15" s="148"/>
      <c r="BO15" s="148"/>
      <c r="BQ15" s="2" t="s">
        <v>58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153"/>
      <c r="CC15" s="153"/>
      <c r="CW15" s="153"/>
    </row>
    <row r="16" ht="12.75" customHeight="1" spans="1:101">
      <c r="A16" s="155" t="s">
        <v>59</v>
      </c>
      <c r="B16" s="155"/>
      <c r="C16" s="155"/>
      <c r="D16" s="155" t="s">
        <v>60</v>
      </c>
      <c r="E16" s="155"/>
      <c r="F16" s="155"/>
      <c r="G16" s="153"/>
      <c r="H16" s="156">
        <v>21</v>
      </c>
      <c r="I16" s="152"/>
      <c r="J16" s="171"/>
      <c r="K16" s="159"/>
      <c r="L16" s="172">
        <f>INT((H16-10)/2)</f>
        <v>5</v>
      </c>
      <c r="M16" s="152"/>
      <c r="N16" s="171"/>
      <c r="O16" s="159"/>
      <c r="P16" s="173">
        <f>IF(ISNA(VLOOKUP(AI4,附表.種族屬性調整!A:B,2,FALSE)),"",VLOOKUP(AI4,附表.種族屬性調整!A:B,2,FALSE))</f>
        <v>0</v>
      </c>
      <c r="Q16" s="212"/>
      <c r="R16" s="213"/>
      <c r="S16" s="159"/>
      <c r="T16" s="214">
        <v>0</v>
      </c>
      <c r="U16" s="215"/>
      <c r="V16" s="216"/>
      <c r="W16" s="153"/>
      <c r="X16" s="217">
        <f>INT((H16+T16-10)/2-L16)</f>
        <v>0</v>
      </c>
      <c r="Y16" s="215"/>
      <c r="Z16" s="216"/>
      <c r="AA16" s="153"/>
      <c r="AB16" s="155" t="s">
        <v>61</v>
      </c>
      <c r="AC16" s="147"/>
      <c r="AD16" s="235"/>
      <c r="AE16" s="236" t="s">
        <v>62</v>
      </c>
      <c r="AF16" s="152"/>
      <c r="AG16" s="152"/>
      <c r="AH16" s="171"/>
      <c r="AI16" s="275" t="s">
        <v>63</v>
      </c>
      <c r="AJ16" s="350" t="s">
        <v>64</v>
      </c>
      <c r="AK16" s="152"/>
      <c r="AL16" s="152"/>
      <c r="AM16" s="249" t="s">
        <v>65</v>
      </c>
      <c r="AN16" s="277"/>
      <c r="AO16" s="301"/>
      <c r="AP16" s="302"/>
      <c r="AQ16" s="280" t="s">
        <v>1</v>
      </c>
      <c r="AR16" s="277"/>
      <c r="AS16" s="301"/>
      <c r="AT16" s="302"/>
      <c r="AU16" s="277"/>
      <c r="AV16" s="301"/>
      <c r="AW16" s="302"/>
      <c r="AX16" s="277"/>
      <c r="AY16" s="301"/>
      <c r="AZ16" s="302"/>
      <c r="BA16" s="277"/>
      <c r="BB16" s="301"/>
      <c r="BC16" s="302"/>
      <c r="BD16" s="277"/>
      <c r="BE16" s="301"/>
      <c r="BF16" s="302"/>
      <c r="BG16" s="277"/>
      <c r="BH16" s="301"/>
      <c r="BI16" s="302"/>
      <c r="BK16" s="350" t="s">
        <v>64</v>
      </c>
      <c r="BL16" s="152"/>
      <c r="BM16" s="152"/>
      <c r="BN16" s="152"/>
      <c r="BO16" s="171"/>
      <c r="BQ16" s="270"/>
      <c r="BR16" s="241"/>
      <c r="BS16" s="241"/>
      <c r="BT16" s="241"/>
      <c r="BU16" s="241"/>
      <c r="BV16" s="241"/>
      <c r="BW16" s="241"/>
      <c r="BX16" s="241"/>
      <c r="BY16" s="241"/>
      <c r="BZ16" s="241"/>
      <c r="CA16" s="299"/>
      <c r="CB16" s="153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3"/>
      <c r="CO16" s="153"/>
      <c r="CP16" s="153"/>
      <c r="CQ16" s="153"/>
      <c r="CR16" s="153"/>
      <c r="CS16" s="153"/>
      <c r="CT16" s="153"/>
      <c r="CU16" s="153"/>
      <c r="CV16" s="153"/>
      <c r="CW16" s="153"/>
    </row>
    <row r="17" ht="12.75" customHeight="1" spans="1:101">
      <c r="A17" s="155"/>
      <c r="B17" s="155"/>
      <c r="C17" s="155"/>
      <c r="D17" s="155"/>
      <c r="E17" s="155"/>
      <c r="F17" s="155"/>
      <c r="G17" s="153"/>
      <c r="H17" s="157"/>
      <c r="I17" s="148"/>
      <c r="J17" s="174"/>
      <c r="K17" s="159"/>
      <c r="L17" s="157"/>
      <c r="M17" s="148"/>
      <c r="N17" s="174"/>
      <c r="O17" s="159"/>
      <c r="P17" s="175"/>
      <c r="Q17" s="218"/>
      <c r="R17" s="219"/>
      <c r="S17" s="159"/>
      <c r="T17" s="220"/>
      <c r="U17" s="211"/>
      <c r="V17" s="221"/>
      <c r="W17" s="153"/>
      <c r="X17" s="220"/>
      <c r="Y17" s="211"/>
      <c r="Z17" s="221"/>
      <c r="AA17" s="153"/>
      <c r="AB17" s="147"/>
      <c r="AD17" s="235"/>
      <c r="AE17" s="157"/>
      <c r="AF17" s="148"/>
      <c r="AG17" s="148"/>
      <c r="AH17" s="174"/>
      <c r="AI17" s="275"/>
      <c r="AJ17" s="157"/>
      <c r="AK17" s="148"/>
      <c r="AL17" s="148"/>
      <c r="AM17" s="162"/>
      <c r="AN17" s="278"/>
      <c r="AO17" s="303"/>
      <c r="AP17" s="304"/>
      <c r="AQ17" s="147"/>
      <c r="AR17" s="278"/>
      <c r="AS17" s="303"/>
      <c r="AT17" s="304"/>
      <c r="AU17" s="278"/>
      <c r="AV17" s="303"/>
      <c r="AW17" s="304"/>
      <c r="AX17" s="278"/>
      <c r="AY17" s="303"/>
      <c r="AZ17" s="304"/>
      <c r="BA17" s="278"/>
      <c r="BB17" s="303"/>
      <c r="BC17" s="304"/>
      <c r="BD17" s="278"/>
      <c r="BE17" s="303"/>
      <c r="BF17" s="304"/>
      <c r="BG17" s="278"/>
      <c r="BH17" s="303"/>
      <c r="BI17" s="304"/>
      <c r="BK17" s="157"/>
      <c r="BL17" s="148"/>
      <c r="BM17" s="148"/>
      <c r="BN17" s="148"/>
      <c r="BO17" s="174"/>
      <c r="BQ17" s="271"/>
      <c r="BR17" s="272"/>
      <c r="BS17" s="272"/>
      <c r="BT17" s="272"/>
      <c r="BU17" s="272"/>
      <c r="BV17" s="272"/>
      <c r="BW17" s="272"/>
      <c r="BX17" s="272"/>
      <c r="BY17" s="272"/>
      <c r="BZ17" s="272"/>
      <c r="CA17" s="300"/>
      <c r="CB17" s="153"/>
      <c r="CC17" s="153"/>
      <c r="CD17" s="153"/>
      <c r="CE17" s="153"/>
      <c r="CF17" s="153"/>
      <c r="CG17" s="153"/>
      <c r="CH17" s="153"/>
      <c r="CI17" s="153"/>
      <c r="CJ17" s="153"/>
      <c r="CK17" s="153"/>
      <c r="CL17" s="153"/>
      <c r="CM17" s="153"/>
      <c r="CN17" s="153"/>
      <c r="CO17" s="153"/>
      <c r="CP17" s="153"/>
      <c r="CQ17" s="153"/>
      <c r="CR17" s="153"/>
      <c r="CS17" s="153"/>
      <c r="CT17" s="153"/>
      <c r="CU17" s="153"/>
      <c r="CV17" s="153"/>
      <c r="CW17" s="153"/>
    </row>
    <row r="18" ht="12.75" customHeight="1" spans="1:101">
      <c r="A18" s="158"/>
      <c r="B18" s="158"/>
      <c r="C18" s="158"/>
      <c r="D18" s="158"/>
      <c r="E18" s="158"/>
      <c r="F18" s="158"/>
      <c r="G18" s="153"/>
      <c r="H18" s="159"/>
      <c r="I18" s="159"/>
      <c r="J18" s="159"/>
      <c r="K18" s="159"/>
      <c r="L18" s="159"/>
      <c r="M18" s="159"/>
      <c r="N18" s="159"/>
      <c r="O18" s="159"/>
      <c r="P18" s="176"/>
      <c r="Q18" s="176"/>
      <c r="R18" s="176"/>
      <c r="S18" s="159"/>
      <c r="T18" s="159"/>
      <c r="U18" s="159"/>
      <c r="V18" s="159"/>
      <c r="W18" s="153"/>
      <c r="X18" s="153"/>
      <c r="Y18" s="158"/>
      <c r="Z18" s="158"/>
      <c r="AA18" s="158"/>
      <c r="AB18" s="158"/>
      <c r="AC18" s="158"/>
      <c r="AD18" s="153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  <c r="CS18" s="153"/>
      <c r="CT18" s="153"/>
      <c r="CU18" s="153"/>
      <c r="CV18" s="153"/>
      <c r="CW18" s="153"/>
    </row>
    <row r="19" ht="12.75" customHeight="1" spans="1:82">
      <c r="A19" s="155" t="s">
        <v>66</v>
      </c>
      <c r="B19" s="155"/>
      <c r="C19" s="155"/>
      <c r="D19" s="155" t="s">
        <v>67</v>
      </c>
      <c r="E19" s="155"/>
      <c r="F19" s="155"/>
      <c r="G19" s="153"/>
      <c r="H19" s="156">
        <v>16</v>
      </c>
      <c r="I19" s="152"/>
      <c r="J19" s="171"/>
      <c r="K19" s="159"/>
      <c r="L19" s="172">
        <f>INT((H19-10)/2)</f>
        <v>3</v>
      </c>
      <c r="M19" s="152"/>
      <c r="N19" s="171"/>
      <c r="O19" s="159"/>
      <c r="P19" s="173">
        <f>IF(ISNA(VLOOKUP(AI4,附表.種族屬性調整!A:C,3,FALSE)),"",VLOOKUP(AI4,附表.種族屬性調整!A:C,3,FALSE))</f>
        <v>0</v>
      </c>
      <c r="Q19" s="212"/>
      <c r="R19" s="213"/>
      <c r="S19" s="159"/>
      <c r="T19" s="214">
        <v>0</v>
      </c>
      <c r="U19" s="215"/>
      <c r="V19" s="216"/>
      <c r="W19" s="153"/>
      <c r="X19" s="217">
        <f>INT((H19+T19-10)/2-L19)</f>
        <v>0</v>
      </c>
      <c r="Y19" s="215"/>
      <c r="Z19" s="216"/>
      <c r="AA19" s="153"/>
      <c r="AB19" s="155" t="s">
        <v>68</v>
      </c>
      <c r="AC19" s="147"/>
      <c r="AD19" s="153"/>
      <c r="AE19" s="237">
        <f>10+AJ19+AM19+AP19+AS19+AV19+AY19+BB19+BE19+BH19+BK19+BN19+BQ19+BT19+BW19+BZ19</f>
        <v>13</v>
      </c>
      <c r="AF19" s="238"/>
      <c r="AG19" s="279" t="s">
        <v>69</v>
      </c>
      <c r="AH19" s="280"/>
      <c r="AI19" s="280"/>
      <c r="AJ19" s="281">
        <f>裝備卡!U8</f>
        <v>0</v>
      </c>
      <c r="AK19" s="238"/>
      <c r="AL19" s="249" t="s">
        <v>65</v>
      </c>
      <c r="AM19" s="281">
        <f>裝備卡!N27</f>
        <v>0</v>
      </c>
      <c r="AN19" s="238"/>
      <c r="AO19" s="305" t="s">
        <v>65</v>
      </c>
      <c r="AP19" s="172">
        <f>IF(ISNA(VLOOKUP($AP21,附表.種族屬性調整!$M:$P,4,FALSE)),0,VLOOKUP($AP21,附表.種族屬性調整!$M:$P,4,FALSE))</f>
        <v>3</v>
      </c>
      <c r="AQ19" s="250"/>
      <c r="AR19" s="180" t="s">
        <v>65</v>
      </c>
      <c r="AS19" s="172">
        <f>IF(ISNA(VLOOKUP(A10,附表.體型負重!A:D,3,FALSE)),"0",VLOOKUP(A10,附表.體型負重!A:D,3,FALSE))</f>
        <v>0</v>
      </c>
      <c r="AT19" s="250"/>
      <c r="AU19" s="249" t="s">
        <v>65</v>
      </c>
      <c r="AV19" s="270"/>
      <c r="AW19" s="299"/>
      <c r="AX19" s="180" t="s">
        <v>65</v>
      </c>
      <c r="AY19" s="270"/>
      <c r="AZ19" s="299"/>
      <c r="BA19" s="180" t="s">
        <v>65</v>
      </c>
      <c r="BB19" s="270"/>
      <c r="BC19" s="299"/>
      <c r="BD19" s="180" t="s">
        <v>65</v>
      </c>
      <c r="BE19" s="270"/>
      <c r="BF19" s="299"/>
      <c r="BG19" s="180" t="s">
        <v>65</v>
      </c>
      <c r="BH19" s="270"/>
      <c r="BI19" s="299"/>
      <c r="BJ19" s="180" t="s">
        <v>65</v>
      </c>
      <c r="BK19" s="270"/>
      <c r="BL19" s="299"/>
      <c r="BM19" s="180" t="s">
        <v>65</v>
      </c>
      <c r="BN19" s="270"/>
      <c r="BO19" s="299"/>
      <c r="BP19" s="180" t="s">
        <v>65</v>
      </c>
      <c r="BQ19" s="270"/>
      <c r="BR19" s="299"/>
      <c r="BS19" s="180" t="s">
        <v>65</v>
      </c>
      <c r="BT19" s="270"/>
      <c r="BU19" s="299"/>
      <c r="BV19" s="180" t="s">
        <v>65</v>
      </c>
      <c r="BW19" s="270"/>
      <c r="BX19" s="299"/>
      <c r="BY19" s="180" t="s">
        <v>65</v>
      </c>
      <c r="BZ19" s="270"/>
      <c r="CA19" s="299"/>
      <c r="CB19" s="153"/>
      <c r="CC19" s="153"/>
      <c r="CD19" s="153"/>
    </row>
    <row r="20" ht="12.75" customHeight="1" spans="1:82">
      <c r="A20" s="155"/>
      <c r="B20" s="155"/>
      <c r="C20" s="155"/>
      <c r="D20" s="155"/>
      <c r="E20" s="155"/>
      <c r="F20" s="155"/>
      <c r="G20" s="153"/>
      <c r="H20" s="157"/>
      <c r="I20" s="148"/>
      <c r="J20" s="174"/>
      <c r="K20" s="159"/>
      <c r="L20" s="157"/>
      <c r="M20" s="148"/>
      <c r="N20" s="174"/>
      <c r="O20" s="159"/>
      <c r="P20" s="175"/>
      <c r="Q20" s="218"/>
      <c r="R20" s="219"/>
      <c r="S20" s="159"/>
      <c r="T20" s="220"/>
      <c r="U20" s="211"/>
      <c r="V20" s="221"/>
      <c r="W20" s="153"/>
      <c r="X20" s="220"/>
      <c r="Y20" s="211"/>
      <c r="Z20" s="221"/>
      <c r="AA20" s="153"/>
      <c r="AB20" s="147"/>
      <c r="AD20" s="153"/>
      <c r="AE20" s="239"/>
      <c r="AF20" s="240"/>
      <c r="AG20" s="279"/>
      <c r="AH20" s="280"/>
      <c r="AI20" s="280"/>
      <c r="AJ20" s="239"/>
      <c r="AK20" s="240"/>
      <c r="AL20" s="162"/>
      <c r="AM20" s="239"/>
      <c r="AN20" s="240"/>
      <c r="AO20" s="178"/>
      <c r="AP20" s="255"/>
      <c r="AQ20" s="256"/>
      <c r="AR20" s="181"/>
      <c r="AS20" s="255"/>
      <c r="AT20" s="256"/>
      <c r="AU20" s="162"/>
      <c r="AV20" s="271"/>
      <c r="AW20" s="300"/>
      <c r="AX20" s="181"/>
      <c r="AY20" s="271"/>
      <c r="AZ20" s="300"/>
      <c r="BA20" s="181"/>
      <c r="BB20" s="271"/>
      <c r="BC20" s="300"/>
      <c r="BD20" s="181"/>
      <c r="BE20" s="271"/>
      <c r="BF20" s="300"/>
      <c r="BG20" s="181"/>
      <c r="BH20" s="271"/>
      <c r="BI20" s="300"/>
      <c r="BJ20" s="181"/>
      <c r="BK20" s="271"/>
      <c r="BL20" s="300"/>
      <c r="BM20" s="181"/>
      <c r="BN20" s="271"/>
      <c r="BO20" s="300"/>
      <c r="BP20" s="181"/>
      <c r="BQ20" s="271"/>
      <c r="BR20" s="300"/>
      <c r="BS20" s="181"/>
      <c r="BT20" s="271"/>
      <c r="BU20" s="300"/>
      <c r="BV20" s="181"/>
      <c r="BW20" s="271"/>
      <c r="BX20" s="300"/>
      <c r="BY20" s="181"/>
      <c r="BZ20" s="271"/>
      <c r="CA20" s="300"/>
      <c r="CB20" s="153"/>
      <c r="CC20" s="153"/>
      <c r="CD20" s="153"/>
    </row>
    <row r="21" ht="12.75" customHeight="1" spans="1:82">
      <c r="A21" s="158"/>
      <c r="B21" s="158"/>
      <c r="C21" s="158"/>
      <c r="D21" s="158"/>
      <c r="E21" s="158"/>
      <c r="F21" s="158"/>
      <c r="G21" s="153"/>
      <c r="H21" s="159"/>
      <c r="I21" s="159"/>
      <c r="J21" s="159"/>
      <c r="K21" s="159"/>
      <c r="L21" s="159"/>
      <c r="M21" s="159"/>
      <c r="N21" s="159"/>
      <c r="O21" s="159"/>
      <c r="P21" s="176"/>
      <c r="Q21" s="176"/>
      <c r="R21" s="176"/>
      <c r="S21" s="159"/>
      <c r="T21" s="159"/>
      <c r="U21" s="159"/>
      <c r="V21" s="159"/>
      <c r="W21" s="153"/>
      <c r="X21" s="153"/>
      <c r="Y21" s="153"/>
      <c r="Z21" s="153"/>
      <c r="AA21" s="153"/>
      <c r="AB21" s="153"/>
      <c r="AC21" s="153"/>
      <c r="AD21" s="153"/>
      <c r="AE21" s="241" t="s">
        <v>53</v>
      </c>
      <c r="AF21" s="241"/>
      <c r="AG21" s="147"/>
      <c r="AH21" s="196"/>
      <c r="AI21" s="196"/>
      <c r="AJ21" s="241" t="s">
        <v>70</v>
      </c>
      <c r="AK21" s="241"/>
      <c r="AM21" s="241" t="s">
        <v>71</v>
      </c>
      <c r="AN21" s="241"/>
      <c r="AP21" s="306" t="s">
        <v>67</v>
      </c>
      <c r="AQ21" s="306"/>
      <c r="AR21" s="196"/>
      <c r="AS21" s="307" t="s">
        <v>42</v>
      </c>
      <c r="AT21" s="307"/>
      <c r="AV21" s="205" t="s">
        <v>72</v>
      </c>
      <c r="AW21" s="205"/>
      <c r="AY21" s="205" t="s">
        <v>73</v>
      </c>
      <c r="AZ21" s="205"/>
      <c r="BB21" s="205" t="s">
        <v>74</v>
      </c>
      <c r="BC21" s="205"/>
      <c r="BE21" s="205" t="s">
        <v>75</v>
      </c>
      <c r="BF21" s="205"/>
      <c r="BH21" s="205" t="s">
        <v>76</v>
      </c>
      <c r="BI21" s="205"/>
      <c r="BK21" s="205" t="s">
        <v>77</v>
      </c>
      <c r="BL21" s="205"/>
      <c r="BN21" s="205" t="s">
        <v>78</v>
      </c>
      <c r="BO21" s="205"/>
      <c r="BQ21" s="205" t="s">
        <v>79</v>
      </c>
      <c r="BR21" s="205"/>
      <c r="BT21" s="205" t="s">
        <v>80</v>
      </c>
      <c r="BU21" s="205"/>
      <c r="BW21" s="205" t="s">
        <v>81</v>
      </c>
      <c r="BX21" s="205"/>
      <c r="BZ21" s="205" t="s">
        <v>55</v>
      </c>
      <c r="CA21" s="205"/>
      <c r="CB21" s="153"/>
      <c r="CC21" s="153"/>
      <c r="CD21" s="153"/>
    </row>
    <row r="22" ht="12.75" customHeight="1" spans="1:82">
      <c r="A22" s="155" t="s">
        <v>82</v>
      </c>
      <c r="B22" s="155"/>
      <c r="C22" s="155"/>
      <c r="D22" s="155" t="s">
        <v>83</v>
      </c>
      <c r="E22" s="155"/>
      <c r="F22" s="155"/>
      <c r="G22" s="153"/>
      <c r="H22" s="156">
        <v>14</v>
      </c>
      <c r="I22" s="152"/>
      <c r="J22" s="171"/>
      <c r="K22" s="159"/>
      <c r="L22" s="172">
        <f>INT((H22-10)/2)</f>
        <v>2</v>
      </c>
      <c r="M22" s="152"/>
      <c r="N22" s="171"/>
      <c r="O22" s="159"/>
      <c r="P22" s="173">
        <f>IF(ISNA(VLOOKUP(AI4,附表.種族屬性調整!A:D,4,FALSE)),"",VLOOKUP(AI4,附表.種族屬性調整!A:D,4,FALSE))</f>
        <v>0</v>
      </c>
      <c r="Q22" s="212"/>
      <c r="R22" s="213"/>
      <c r="S22" s="159"/>
      <c r="T22" s="214">
        <v>0</v>
      </c>
      <c r="U22" s="215"/>
      <c r="V22" s="216"/>
      <c r="W22" s="153"/>
      <c r="X22" s="217">
        <f>INT((H22+T22-10)/2-L22)</f>
        <v>0</v>
      </c>
      <c r="Y22" s="215"/>
      <c r="Z22" s="216"/>
      <c r="AA22" s="153"/>
      <c r="AB22" s="153"/>
      <c r="AC22" s="153"/>
      <c r="AD22" s="153"/>
      <c r="AE22" s="195"/>
      <c r="AF22" s="195"/>
      <c r="AG22" s="164"/>
      <c r="AH22" s="196"/>
      <c r="AI22" s="196"/>
      <c r="AJ22" s="195"/>
      <c r="AK22" s="195"/>
      <c r="AM22" s="195"/>
      <c r="AN22" s="195"/>
      <c r="AP22" s="308"/>
      <c r="AQ22" s="308"/>
      <c r="AR22" s="196"/>
      <c r="AS22" s="195"/>
      <c r="AT22" s="195"/>
      <c r="AV22" s="309"/>
      <c r="AW22" s="309"/>
      <c r="AY22" s="309"/>
      <c r="AZ22" s="309"/>
      <c r="BB22" s="309"/>
      <c r="BC22" s="309"/>
      <c r="BE22" s="309"/>
      <c r="BF22" s="309"/>
      <c r="BH22" s="309"/>
      <c r="BI22" s="309"/>
      <c r="BK22" s="309"/>
      <c r="BL22" s="309"/>
      <c r="BN22" s="309"/>
      <c r="BO22" s="309"/>
      <c r="BQ22" s="309"/>
      <c r="BR22" s="309"/>
      <c r="BT22" s="309"/>
      <c r="BU22" s="309"/>
      <c r="BW22" s="309"/>
      <c r="BX22" s="309"/>
      <c r="BZ22" s="309"/>
      <c r="CA22" s="309"/>
      <c r="CB22" s="153"/>
      <c r="CC22" s="153"/>
      <c r="CD22" s="153"/>
    </row>
    <row r="23" ht="12.75" customHeight="1" spans="1:101">
      <c r="A23" s="155"/>
      <c r="B23" s="155"/>
      <c r="C23" s="155"/>
      <c r="D23" s="155"/>
      <c r="E23" s="155"/>
      <c r="F23" s="155"/>
      <c r="G23" s="153"/>
      <c r="H23" s="157"/>
      <c r="I23" s="148"/>
      <c r="J23" s="174"/>
      <c r="K23" s="159"/>
      <c r="L23" s="157"/>
      <c r="M23" s="148"/>
      <c r="N23" s="174"/>
      <c r="O23" s="159"/>
      <c r="P23" s="175"/>
      <c r="Q23" s="218"/>
      <c r="R23" s="219"/>
      <c r="S23" s="159"/>
      <c r="T23" s="220"/>
      <c r="U23" s="211"/>
      <c r="V23" s="221"/>
      <c r="W23" s="153"/>
      <c r="X23" s="220"/>
      <c r="Y23" s="211"/>
      <c r="Z23" s="221"/>
      <c r="AA23" s="153"/>
      <c r="AB23" s="163" t="s">
        <v>84</v>
      </c>
      <c r="AC23" s="147"/>
      <c r="AD23" s="153"/>
      <c r="AE23" s="242">
        <f>10+AP19+AS19+AY19+BB19+BE19+BH19+BK19+BN19+BQ19+BT19+BW19+BZ19</f>
        <v>13</v>
      </c>
      <c r="AF23" s="152"/>
      <c r="AG23" s="171"/>
      <c r="AH23" s="153"/>
      <c r="AI23" s="282" t="s">
        <v>85</v>
      </c>
      <c r="AJ23" s="282"/>
      <c r="AK23" s="282"/>
      <c r="AL23" s="282"/>
      <c r="AM23" s="282"/>
      <c r="AN23" s="153"/>
      <c r="AO23" s="310">
        <f>10+AJ19+AM19+AS19+AV19+BB19+BE19+BH19+BK19+BN19+BQ19+BT19+BW19+BZ19</f>
        <v>10</v>
      </c>
      <c r="AP23" s="311"/>
      <c r="AQ23" s="312"/>
      <c r="AR23" s="153"/>
      <c r="AS23" s="153"/>
      <c r="AT23" s="313" t="s">
        <v>86</v>
      </c>
      <c r="AU23" s="313"/>
      <c r="AV23" s="313"/>
      <c r="AW23" s="313"/>
      <c r="AX23" s="313"/>
      <c r="AY23" s="313"/>
      <c r="AZ23" s="313"/>
      <c r="BA23" s="343"/>
      <c r="BB23" s="343"/>
      <c r="BC23" s="343"/>
      <c r="BD23" s="343"/>
      <c r="BE23" s="343"/>
      <c r="BF23" s="343"/>
      <c r="BG23" s="343"/>
      <c r="BH23" s="343"/>
      <c r="BI23" s="343"/>
      <c r="BJ23" s="343"/>
      <c r="BK23" s="343"/>
      <c r="BL23" s="343"/>
      <c r="BM23" s="343"/>
      <c r="BN23" s="343"/>
      <c r="BO23" s="343"/>
      <c r="BP23" s="343"/>
      <c r="BQ23" s="343"/>
      <c r="BR23" s="343"/>
      <c r="BS23" s="343"/>
      <c r="BT23" s="343"/>
      <c r="BU23" s="343"/>
      <c r="BV23" s="343"/>
      <c r="BW23" s="343"/>
      <c r="BX23" s="343"/>
      <c r="BY23" s="34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</row>
    <row r="24" ht="12.75" customHeight="1" spans="1:101">
      <c r="A24" s="158"/>
      <c r="B24" s="158"/>
      <c r="C24" s="158"/>
      <c r="D24" s="158"/>
      <c r="E24" s="158"/>
      <c r="F24" s="158"/>
      <c r="G24" s="153"/>
      <c r="H24" s="159"/>
      <c r="I24" s="159"/>
      <c r="J24" s="159"/>
      <c r="K24" s="159"/>
      <c r="L24" s="159"/>
      <c r="M24" s="159"/>
      <c r="N24" s="159"/>
      <c r="O24" s="159"/>
      <c r="P24" s="176"/>
      <c r="Q24" s="176"/>
      <c r="R24" s="176"/>
      <c r="S24" s="159"/>
      <c r="T24" s="159"/>
      <c r="U24" s="159"/>
      <c r="V24" s="159"/>
      <c r="W24" s="153"/>
      <c r="X24" s="153"/>
      <c r="Y24" s="153"/>
      <c r="Z24" s="153"/>
      <c r="AA24" s="153"/>
      <c r="AB24" s="147"/>
      <c r="AD24" s="153"/>
      <c r="AE24" s="157"/>
      <c r="AF24" s="148"/>
      <c r="AG24" s="174"/>
      <c r="AH24" s="153"/>
      <c r="AI24" s="282"/>
      <c r="AJ24" s="282"/>
      <c r="AK24" s="282"/>
      <c r="AL24" s="282"/>
      <c r="AM24" s="282"/>
      <c r="AN24" s="153"/>
      <c r="AO24" s="314"/>
      <c r="AP24" s="315"/>
      <c r="AQ24" s="316"/>
      <c r="AR24" s="153"/>
      <c r="AS24" s="153"/>
      <c r="AT24" s="313" t="s">
        <v>87</v>
      </c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51"/>
      <c r="BH24" s="352" t="s">
        <v>88</v>
      </c>
      <c r="BI24" s="352"/>
      <c r="BJ24" s="352"/>
      <c r="BK24" s="352"/>
      <c r="BL24" s="352"/>
      <c r="BM24" s="352"/>
      <c r="BN24" s="352"/>
      <c r="BO24" s="352"/>
      <c r="BP24" s="352"/>
      <c r="BQ24" s="352"/>
      <c r="BR24" s="352"/>
      <c r="BS24" s="352"/>
      <c r="BT24" s="352"/>
      <c r="BU24" s="352"/>
      <c r="BV24" s="352"/>
      <c r="BW24" s="352"/>
      <c r="BX24" s="352"/>
      <c r="BY24" s="352"/>
      <c r="BZ24" s="352"/>
      <c r="CA24" s="352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  <c r="CW24" s="153"/>
    </row>
    <row r="25" ht="12.75" customHeight="1" spans="1:101">
      <c r="A25" s="155" t="s">
        <v>89</v>
      </c>
      <c r="B25" s="155"/>
      <c r="C25" s="155"/>
      <c r="D25" s="155" t="s">
        <v>90</v>
      </c>
      <c r="E25" s="155"/>
      <c r="F25" s="155"/>
      <c r="G25" s="153"/>
      <c r="H25" s="156">
        <v>8</v>
      </c>
      <c r="I25" s="152"/>
      <c r="J25" s="171"/>
      <c r="K25" s="159"/>
      <c r="L25" s="172">
        <f>INT((H25-10)/2)</f>
        <v>-1</v>
      </c>
      <c r="M25" s="152"/>
      <c r="N25" s="171"/>
      <c r="O25" s="159"/>
      <c r="P25" s="173">
        <f>IF(ISNA(VLOOKUP(AI4,附表.種族屬性調整!A:E,5,FALSE)),"",VLOOKUP(AI4,附表.種族屬性調整!A:E,5,FALSE))</f>
        <v>0</v>
      </c>
      <c r="Q25" s="212"/>
      <c r="R25" s="213"/>
      <c r="S25" s="159"/>
      <c r="T25" s="214">
        <v>0</v>
      </c>
      <c r="U25" s="215"/>
      <c r="V25" s="216"/>
      <c r="W25" s="153"/>
      <c r="X25" s="217">
        <f>INT((H25+T25-10)/2-L25)</f>
        <v>0</v>
      </c>
      <c r="Y25" s="215"/>
      <c r="Z25" s="216"/>
      <c r="AA25" s="153"/>
      <c r="AS25" s="638" t="s">
        <v>91</v>
      </c>
      <c r="AT25" s="638" t="s">
        <v>92</v>
      </c>
      <c r="AU25" s="319" t="s">
        <v>93</v>
      </c>
      <c r="AV25" s="320"/>
      <c r="AW25" s="320"/>
      <c r="AX25" s="320"/>
      <c r="AY25" s="320"/>
      <c r="AZ25" s="344">
        <f>附表.職業加值表!Y6+附表.職業加值表!Z6+附表.職業加值表!AA6+附表.職業加值表!AB6</f>
        <v>6</v>
      </c>
      <c r="BA25" s="344"/>
      <c r="BB25" s="344"/>
      <c r="BC25" s="345" t="s">
        <v>94</v>
      </c>
      <c r="BD25" s="345"/>
      <c r="BE25" s="345"/>
      <c r="BF25" s="353">
        <v>0</v>
      </c>
      <c r="BG25" s="353"/>
      <c r="BH25" s="353"/>
      <c r="BI25" s="354" t="s">
        <v>95</v>
      </c>
      <c r="BJ25" s="354"/>
      <c r="BK25" s="354"/>
      <c r="BL25" s="353">
        <v>0</v>
      </c>
      <c r="BM25" s="353"/>
      <c r="BN25" s="353"/>
      <c r="BO25" s="366" t="s">
        <v>96</v>
      </c>
      <c r="BP25" s="366"/>
      <c r="BQ25" s="366"/>
      <c r="BR25" s="344">
        <f>AZ25+BF25+BL25-SUM(BI31:BK174)</f>
        <v>0</v>
      </c>
      <c r="BS25" s="367"/>
      <c r="BT25" s="367"/>
      <c r="BU25" s="354" t="s">
        <v>97</v>
      </c>
      <c r="BV25" s="354"/>
      <c r="BW25" s="354"/>
      <c r="BX25" s="354"/>
      <c r="BY25" s="354"/>
      <c r="BZ25" s="367">
        <f>S4+W4+AA4+AE4</f>
        <v>6</v>
      </c>
      <c r="CA25" s="216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</row>
    <row r="26" ht="12.75" customHeight="1" spans="1:101">
      <c r="A26" s="155"/>
      <c r="B26" s="155"/>
      <c r="C26" s="155"/>
      <c r="D26" s="155"/>
      <c r="E26" s="155"/>
      <c r="F26" s="155"/>
      <c r="G26" s="153"/>
      <c r="H26" s="157"/>
      <c r="I26" s="148"/>
      <c r="J26" s="174"/>
      <c r="K26" s="159"/>
      <c r="L26" s="157"/>
      <c r="M26" s="148"/>
      <c r="N26" s="174"/>
      <c r="O26" s="159"/>
      <c r="P26" s="175"/>
      <c r="Q26" s="218"/>
      <c r="R26" s="219"/>
      <c r="S26" s="159"/>
      <c r="T26" s="220"/>
      <c r="U26" s="211"/>
      <c r="V26" s="221"/>
      <c r="W26" s="153"/>
      <c r="X26" s="220"/>
      <c r="Y26" s="211"/>
      <c r="Z26" s="221"/>
      <c r="AA26" s="153"/>
      <c r="AB26" s="203" t="s">
        <v>98</v>
      </c>
      <c r="AC26" s="147"/>
      <c r="AD26" s="147"/>
      <c r="AE26" s="147"/>
      <c r="AF26" s="158"/>
      <c r="AG26" s="172">
        <f>SUM(AK26:AQ27)</f>
        <v>3</v>
      </c>
      <c r="AH26" s="152"/>
      <c r="AI26" s="171"/>
      <c r="AJ26" s="180" t="s">
        <v>63</v>
      </c>
      <c r="AK26" s="172">
        <f>IF(ISNA(VLOOKUP($AK28,附表.種族屬性調整!$M:$N,2,FALSE)),0,VLOOKUP($AK28,附表.種族屬性調整!$M:$N,2,FALSE))</f>
        <v>3</v>
      </c>
      <c r="AL26" s="152"/>
      <c r="AM26" s="171"/>
      <c r="AN26" s="180" t="s">
        <v>65</v>
      </c>
      <c r="AO26" s="156"/>
      <c r="AP26" s="152"/>
      <c r="AQ26" s="171"/>
      <c r="AS26" s="639"/>
      <c r="AT26" s="639"/>
      <c r="AU26" s="323"/>
      <c r="AV26" s="324"/>
      <c r="AW26" s="324"/>
      <c r="AX26" s="324"/>
      <c r="AY26" s="324"/>
      <c r="AZ26" s="346"/>
      <c r="BA26" s="346"/>
      <c r="BB26" s="346"/>
      <c r="BC26" s="347"/>
      <c r="BD26" s="347"/>
      <c r="BE26" s="347"/>
      <c r="BF26" s="355"/>
      <c r="BG26" s="355"/>
      <c r="BH26" s="355"/>
      <c r="BI26" s="356"/>
      <c r="BJ26" s="356"/>
      <c r="BK26" s="356"/>
      <c r="BL26" s="355"/>
      <c r="BM26" s="355"/>
      <c r="BN26" s="355"/>
      <c r="BO26" s="368"/>
      <c r="BP26" s="368"/>
      <c r="BQ26" s="368"/>
      <c r="BR26" s="369"/>
      <c r="BS26" s="369"/>
      <c r="BT26" s="369"/>
      <c r="BU26" s="356" t="s">
        <v>99</v>
      </c>
      <c r="BV26" s="356"/>
      <c r="BW26" s="356"/>
      <c r="BX26" s="356"/>
      <c r="BY26" s="356"/>
      <c r="BZ26" s="211"/>
      <c r="CA26" s="221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3"/>
      <c r="CT26" s="153"/>
      <c r="CU26" s="153"/>
      <c r="CV26" s="153"/>
      <c r="CW26" s="153"/>
    </row>
    <row r="27" ht="12.75" customHeight="1" spans="1:101">
      <c r="A27" s="158"/>
      <c r="B27" s="158"/>
      <c r="C27" s="158"/>
      <c r="D27" s="158"/>
      <c r="E27" s="158"/>
      <c r="F27" s="158"/>
      <c r="G27" s="153"/>
      <c r="H27" s="159"/>
      <c r="I27" s="159"/>
      <c r="J27" s="159"/>
      <c r="K27" s="159"/>
      <c r="L27" s="159"/>
      <c r="M27" s="159"/>
      <c r="N27" s="159"/>
      <c r="O27" s="159"/>
      <c r="P27" s="176"/>
      <c r="Q27" s="176"/>
      <c r="R27" s="176"/>
      <c r="S27" s="159"/>
      <c r="T27" s="159"/>
      <c r="U27" s="159"/>
      <c r="V27" s="159"/>
      <c r="W27" s="153"/>
      <c r="X27" s="153"/>
      <c r="Y27" s="158"/>
      <c r="Z27" s="158"/>
      <c r="AA27" s="158"/>
      <c r="AB27" s="147"/>
      <c r="AF27" s="158"/>
      <c r="AG27" s="157"/>
      <c r="AH27" s="148"/>
      <c r="AI27" s="174"/>
      <c r="AJ27" s="181"/>
      <c r="AK27" s="157"/>
      <c r="AL27" s="148"/>
      <c r="AM27" s="174"/>
      <c r="AN27" s="181"/>
      <c r="AO27" s="157"/>
      <c r="AP27" s="148"/>
      <c r="AQ27" s="174"/>
      <c r="AR27" s="153"/>
      <c r="AS27" s="639"/>
      <c r="AT27" s="639"/>
      <c r="AU27" s="325" t="s">
        <v>100</v>
      </c>
      <c r="AV27" s="215"/>
      <c r="AW27" s="215"/>
      <c r="AX27" s="215"/>
      <c r="AY27" s="215"/>
      <c r="AZ27" s="215"/>
      <c r="BA27" s="215"/>
      <c r="BB27" s="215"/>
      <c r="BC27" s="215"/>
      <c r="BD27" s="215"/>
      <c r="BE27" s="216"/>
      <c r="BF27" s="357" t="s">
        <v>101</v>
      </c>
      <c r="BG27" s="215"/>
      <c r="BH27" s="147"/>
      <c r="BI27" s="358" t="s">
        <v>102</v>
      </c>
      <c r="BJ27" s="215"/>
      <c r="BK27" s="215"/>
      <c r="BL27" s="359"/>
      <c r="BM27" s="358" t="s">
        <v>103</v>
      </c>
      <c r="BN27" s="215"/>
      <c r="BO27" s="215"/>
      <c r="BP27" s="360"/>
      <c r="BQ27" s="358" t="s">
        <v>104</v>
      </c>
      <c r="BR27" s="215"/>
      <c r="BS27" s="215"/>
      <c r="BT27" s="360"/>
      <c r="BU27" s="358" t="s">
        <v>105</v>
      </c>
      <c r="BV27" s="215"/>
      <c r="BW27" s="215"/>
      <c r="BX27" s="360"/>
      <c r="BY27" s="358" t="s">
        <v>106</v>
      </c>
      <c r="BZ27" s="215"/>
      <c r="CA27" s="216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  <c r="CW27" s="153"/>
    </row>
    <row r="28" ht="12.75" customHeight="1" spans="1:101">
      <c r="A28" s="155" t="s">
        <v>107</v>
      </c>
      <c r="B28" s="155"/>
      <c r="C28" s="155"/>
      <c r="D28" s="155" t="s">
        <v>108</v>
      </c>
      <c r="E28" s="155"/>
      <c r="F28" s="155"/>
      <c r="G28" s="153"/>
      <c r="H28" s="156">
        <v>10</v>
      </c>
      <c r="I28" s="152"/>
      <c r="J28" s="171"/>
      <c r="K28" s="159"/>
      <c r="L28" s="172">
        <f>INT((H28-10)/2)</f>
        <v>0</v>
      </c>
      <c r="M28" s="152"/>
      <c r="N28" s="171"/>
      <c r="O28" s="159"/>
      <c r="P28" s="173">
        <f>IF(ISNA(VLOOKUP(AI4,附表.種族屬性調整!A:F,6,FALSE)),"",VLOOKUP(AI4,附表.種族屬性調整!A:F,6,FALSE))</f>
        <v>0</v>
      </c>
      <c r="Q28" s="212"/>
      <c r="R28" s="213"/>
      <c r="S28" s="159"/>
      <c r="T28" s="214">
        <v>0</v>
      </c>
      <c r="U28" s="215"/>
      <c r="V28" s="216"/>
      <c r="W28" s="153"/>
      <c r="X28" s="217">
        <f>INT((H28+T28-10)/2-L28)</f>
        <v>0</v>
      </c>
      <c r="Y28" s="215"/>
      <c r="Z28" s="216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283" t="s">
        <v>67</v>
      </c>
      <c r="AL28" s="283"/>
      <c r="AM28" s="283"/>
      <c r="AN28" s="158"/>
      <c r="AO28" s="153"/>
      <c r="AP28" s="153"/>
      <c r="AQ28" s="153"/>
      <c r="AR28" s="153"/>
      <c r="AS28" s="640"/>
      <c r="AT28" s="640"/>
      <c r="AU28" s="224"/>
      <c r="BE28" s="225"/>
      <c r="BF28" s="224"/>
      <c r="BH28" s="153"/>
      <c r="BL28" s="360"/>
      <c r="BP28" s="360"/>
      <c r="BT28" s="360"/>
      <c r="BX28" s="360"/>
      <c r="CA28" s="225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</row>
    <row r="29" ht="12.75" customHeight="1" spans="1:101">
      <c r="A29" s="155"/>
      <c r="B29" s="155"/>
      <c r="C29" s="155"/>
      <c r="D29" s="155"/>
      <c r="E29" s="155"/>
      <c r="F29" s="155"/>
      <c r="G29" s="153"/>
      <c r="H29" s="157"/>
      <c r="I29" s="148"/>
      <c r="J29" s="174"/>
      <c r="K29" s="159"/>
      <c r="L29" s="157"/>
      <c r="M29" s="148"/>
      <c r="N29" s="174"/>
      <c r="O29" s="159"/>
      <c r="P29" s="175"/>
      <c r="Q29" s="218"/>
      <c r="R29" s="219"/>
      <c r="S29" s="159"/>
      <c r="T29" s="220"/>
      <c r="U29" s="211"/>
      <c r="V29" s="221"/>
      <c r="W29" s="153"/>
      <c r="X29" s="220"/>
      <c r="Y29" s="211"/>
      <c r="Z29" s="221"/>
      <c r="AA29" s="153"/>
      <c r="AB29" s="163" t="s">
        <v>109</v>
      </c>
      <c r="AC29" s="243"/>
      <c r="AD29" s="244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326"/>
      <c r="AR29" s="153"/>
      <c r="AS29" s="641" t="s">
        <v>110</v>
      </c>
      <c r="AT29" s="641" t="s">
        <v>110</v>
      </c>
      <c r="AU29" s="220"/>
      <c r="AV29" s="211"/>
      <c r="AW29" s="211"/>
      <c r="AX29" s="211"/>
      <c r="AY29" s="211"/>
      <c r="AZ29" s="211"/>
      <c r="BA29" s="211"/>
      <c r="BB29" s="211"/>
      <c r="BC29" s="211"/>
      <c r="BD29" s="211"/>
      <c r="BE29" s="221"/>
      <c r="BF29" s="220"/>
      <c r="BG29" s="211"/>
      <c r="BH29" s="211"/>
      <c r="BI29" s="211"/>
      <c r="BJ29" s="211"/>
      <c r="BK29" s="211"/>
      <c r="BL29" s="361"/>
      <c r="BM29" s="211"/>
      <c r="BN29" s="211"/>
      <c r="BO29" s="211"/>
      <c r="BP29" s="361"/>
      <c r="BQ29" s="211"/>
      <c r="BR29" s="211"/>
      <c r="BS29" s="211"/>
      <c r="BT29" s="361"/>
      <c r="BU29" s="211"/>
      <c r="BV29" s="211"/>
      <c r="BW29" s="211"/>
      <c r="BX29" s="361"/>
      <c r="BY29" s="211"/>
      <c r="BZ29" s="211"/>
      <c r="CA29" s="221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3"/>
      <c r="CT29" s="153"/>
      <c r="CU29" s="153"/>
      <c r="CV29" s="153"/>
      <c r="CW29" s="153"/>
    </row>
    <row r="30" ht="12.75" customHeight="1" spans="1:101">
      <c r="A30" s="160"/>
      <c r="B30" s="160"/>
      <c r="C30" s="160"/>
      <c r="D30" s="160"/>
      <c r="E30" s="160"/>
      <c r="F30" s="160"/>
      <c r="G30" s="153"/>
      <c r="H30" s="161"/>
      <c r="I30" s="161"/>
      <c r="J30" s="161"/>
      <c r="K30" s="159"/>
      <c r="L30" s="161"/>
      <c r="M30" s="161"/>
      <c r="N30" s="161"/>
      <c r="O30" s="159"/>
      <c r="P30" s="177"/>
      <c r="Q30" s="177"/>
      <c r="R30" s="177"/>
      <c r="S30" s="159"/>
      <c r="T30" s="161"/>
      <c r="U30" s="161"/>
      <c r="V30" s="161"/>
      <c r="W30" s="153"/>
      <c r="X30" s="153"/>
      <c r="Y30" s="153"/>
      <c r="Z30" s="153"/>
      <c r="AA30" s="153"/>
      <c r="AB30" s="163"/>
      <c r="AC30" s="243"/>
      <c r="AD30" s="246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327"/>
      <c r="AR30" s="153"/>
      <c r="AS30" s="153"/>
      <c r="AT30" s="152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62"/>
      <c r="BG30" s="362"/>
      <c r="BH30" s="362"/>
      <c r="BI30" s="360"/>
      <c r="BJ30" s="170"/>
      <c r="BK30" s="170"/>
      <c r="BL30" s="170"/>
      <c r="BM30" s="360"/>
      <c r="BN30" s="170"/>
      <c r="BO30" s="170"/>
      <c r="BP30" s="170"/>
      <c r="BQ30" s="360"/>
      <c r="BR30" s="362"/>
      <c r="BS30" s="362"/>
      <c r="BT30" s="362"/>
      <c r="BU30" s="360"/>
      <c r="BV30" s="170"/>
      <c r="BW30" s="170"/>
      <c r="BX30" s="170"/>
      <c r="BY30" s="153"/>
      <c r="BZ30" s="153"/>
      <c r="CA30" s="153"/>
      <c r="CB30" s="153"/>
      <c r="CC30" s="153"/>
      <c r="CD30" s="153"/>
      <c r="CE30" s="153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3"/>
      <c r="CR30" s="153"/>
      <c r="CS30" s="153"/>
      <c r="CT30" s="153"/>
      <c r="CU30" s="153"/>
      <c r="CV30" s="153"/>
      <c r="CW30" s="153"/>
    </row>
    <row r="31" ht="6" customHeight="1" spans="1:101">
      <c r="A31" s="155" t="s">
        <v>111</v>
      </c>
      <c r="B31" s="155"/>
      <c r="C31" s="155"/>
      <c r="D31" s="155" t="s">
        <v>112</v>
      </c>
      <c r="E31" s="155"/>
      <c r="F31" s="155"/>
      <c r="G31" s="153"/>
      <c r="H31" s="156">
        <v>10</v>
      </c>
      <c r="I31" s="152"/>
      <c r="J31" s="171"/>
      <c r="K31" s="159"/>
      <c r="L31" s="172">
        <f>INT((H31-10)/2)</f>
        <v>0</v>
      </c>
      <c r="M31" s="152"/>
      <c r="N31" s="171"/>
      <c r="O31" s="159"/>
      <c r="P31" s="173">
        <f>IF(ISNA(VLOOKUP(AI4,附表.種族屬性調整!A:G,7,FALSE)),"",VLOOKUP(AI4,附表.種族屬性調整!A:G,7,FALSE))</f>
        <v>0</v>
      </c>
      <c r="Q31" s="212"/>
      <c r="R31" s="213"/>
      <c r="S31" s="159"/>
      <c r="T31" s="214">
        <v>0</v>
      </c>
      <c r="U31" s="215"/>
      <c r="V31" s="216"/>
      <c r="W31" s="153"/>
      <c r="X31" s="217">
        <f>INT((H31+T31-10)/2-L31)</f>
        <v>0</v>
      </c>
      <c r="Y31" s="215"/>
      <c r="Z31" s="216"/>
      <c r="AA31" s="247"/>
      <c r="AB31" s="163"/>
      <c r="AC31" s="243"/>
      <c r="AD31" s="246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327"/>
      <c r="AR31" s="153"/>
      <c r="AS31" s="642"/>
      <c r="AT31" s="643" t="str">
        <f>附表.技能兼職計算!F2</f>
        <v/>
      </c>
      <c r="AU31" s="331" t="s">
        <v>113</v>
      </c>
      <c r="AV31" s="332"/>
      <c r="AW31" s="332"/>
      <c r="AX31" s="332"/>
      <c r="AY31" s="332"/>
      <c r="AZ31" s="348" t="s">
        <v>114</v>
      </c>
      <c r="BF31" s="363" t="s">
        <v>67</v>
      </c>
      <c r="BG31" s="364"/>
      <c r="BH31" s="365" t="str">
        <f>IF(OR($BF31="STR",$BF31="DEX"),"*","")</f>
        <v>*</v>
      </c>
      <c r="BI31" s="161"/>
      <c r="BL31" s="153"/>
      <c r="BM31" s="172">
        <f>IF(AND(OR(人物卡!$AT31="X",人物卡!$AS31="X"),人物卡!$BI31&gt;=1),SUM(人物卡!$BQ31:$CA33)+3,SUM(人物卡!$BQ31:$CA33))</f>
        <v>3</v>
      </c>
      <c r="BN31" s="152"/>
      <c r="BO31" s="171"/>
      <c r="BP31" s="370" t="s">
        <v>63</v>
      </c>
      <c r="BQ31" s="253">
        <f>IF(ISNA(VLOOKUP($BF31,附表.種族屬性調整!$M:$O,3,FALSE)),0,VLOOKUP($BF31,附表.種族屬性調整!$M:$O,3,FALSE))</f>
        <v>3</v>
      </c>
      <c r="BR31" s="147"/>
      <c r="BS31" s="147"/>
      <c r="BT31" s="154" t="s">
        <v>65</v>
      </c>
      <c r="BU31" s="253">
        <f>BI31</f>
        <v>0</v>
      </c>
      <c r="BV31" s="147"/>
      <c r="BW31" s="147"/>
      <c r="BX31" s="161"/>
      <c r="BY31" s="161"/>
      <c r="CB31" s="153"/>
      <c r="CC31" s="153"/>
      <c r="CD31" s="153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3"/>
      <c r="CT31" s="153"/>
      <c r="CU31" s="153"/>
      <c r="CV31" s="153"/>
      <c r="CW31" s="153"/>
    </row>
    <row r="32" ht="6" customHeight="1" spans="1:101">
      <c r="A32" s="155"/>
      <c r="B32" s="155"/>
      <c r="C32" s="155"/>
      <c r="D32" s="155"/>
      <c r="E32" s="155"/>
      <c r="F32" s="155"/>
      <c r="G32" s="153"/>
      <c r="H32" s="162"/>
      <c r="J32" s="178"/>
      <c r="K32" s="159"/>
      <c r="L32" s="162"/>
      <c r="N32" s="178"/>
      <c r="O32" s="159"/>
      <c r="P32" s="179"/>
      <c r="Q32" s="222"/>
      <c r="R32" s="223"/>
      <c r="S32" s="159"/>
      <c r="T32" s="224"/>
      <c r="V32" s="225"/>
      <c r="W32" s="153"/>
      <c r="X32" s="224"/>
      <c r="Z32" s="225"/>
      <c r="AA32" s="247"/>
      <c r="AB32" s="163"/>
      <c r="AC32" s="243"/>
      <c r="AD32" s="246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327"/>
      <c r="AR32" s="153"/>
      <c r="AS32" s="644"/>
      <c r="AT32" s="645"/>
      <c r="AU32" s="331"/>
      <c r="AV32" s="332"/>
      <c r="AW32" s="332"/>
      <c r="AX32" s="332"/>
      <c r="AY32" s="332"/>
      <c r="AZ32" s="348"/>
      <c r="BF32" s="364"/>
      <c r="BG32" s="364"/>
      <c r="BH32" s="365"/>
      <c r="BL32" s="153"/>
      <c r="BM32" s="162"/>
      <c r="BO32" s="178"/>
      <c r="BP32" s="162"/>
      <c r="BQ32" s="147"/>
      <c r="BU32" s="147"/>
      <c r="CB32" s="153"/>
      <c r="CC32" s="153"/>
      <c r="CD32" s="153"/>
      <c r="CE32" s="153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/>
      <c r="CS32" s="153"/>
      <c r="CT32" s="153"/>
      <c r="CU32" s="153"/>
      <c r="CV32" s="153"/>
      <c r="CW32" s="153"/>
    </row>
    <row r="33" ht="6" customHeight="1" spans="1:101">
      <c r="A33" s="155"/>
      <c r="B33" s="155"/>
      <c r="C33" s="155"/>
      <c r="D33" s="155"/>
      <c r="E33" s="155"/>
      <c r="F33" s="155"/>
      <c r="G33" s="153"/>
      <c r="H33" s="162"/>
      <c r="J33" s="178"/>
      <c r="K33" s="159"/>
      <c r="L33" s="162"/>
      <c r="N33" s="178"/>
      <c r="O33" s="159"/>
      <c r="P33" s="179"/>
      <c r="Q33" s="222"/>
      <c r="R33" s="223"/>
      <c r="S33" s="159"/>
      <c r="T33" s="224"/>
      <c r="V33" s="225"/>
      <c r="W33" s="153"/>
      <c r="X33" s="224"/>
      <c r="Z33" s="225"/>
      <c r="AA33" s="153"/>
      <c r="AB33" s="163"/>
      <c r="AC33" s="243"/>
      <c r="AD33" s="246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327"/>
      <c r="AR33" s="153"/>
      <c r="AS33" s="646"/>
      <c r="AT33" s="647"/>
      <c r="AU33" s="331"/>
      <c r="AV33" s="332"/>
      <c r="AW33" s="332"/>
      <c r="AX33" s="332"/>
      <c r="AY33" s="332"/>
      <c r="AZ33" s="348"/>
      <c r="BF33" s="364"/>
      <c r="BG33" s="364"/>
      <c r="BH33" s="365"/>
      <c r="BI33" s="148"/>
      <c r="BJ33" s="148"/>
      <c r="BK33" s="148"/>
      <c r="BL33" s="153"/>
      <c r="BM33" s="157"/>
      <c r="BN33" s="148"/>
      <c r="BO33" s="174"/>
      <c r="BP33" s="162"/>
      <c r="BQ33" s="148"/>
      <c r="BR33" s="148"/>
      <c r="BS33" s="148"/>
      <c r="BU33" s="148"/>
      <c r="BV33" s="148"/>
      <c r="BW33" s="148"/>
      <c r="BY33" s="148"/>
      <c r="BZ33" s="148"/>
      <c r="CA33" s="148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0"/>
      <c r="CM33" s="153"/>
      <c r="CN33" s="153"/>
      <c r="CO33" s="153"/>
      <c r="CP33" s="153"/>
      <c r="CQ33" s="153"/>
      <c r="CR33" s="153"/>
      <c r="CS33" s="153"/>
      <c r="CT33" s="153"/>
      <c r="CU33" s="153"/>
      <c r="CV33" s="153"/>
      <c r="CW33" s="153"/>
    </row>
    <row r="34" ht="6" customHeight="1" spans="1:101">
      <c r="A34" s="155"/>
      <c r="B34" s="155"/>
      <c r="C34" s="155"/>
      <c r="D34" s="155"/>
      <c r="E34" s="155"/>
      <c r="F34" s="155"/>
      <c r="G34" s="153"/>
      <c r="H34" s="157"/>
      <c r="I34" s="148"/>
      <c r="J34" s="174"/>
      <c r="K34" s="159"/>
      <c r="L34" s="157"/>
      <c r="M34" s="148"/>
      <c r="N34" s="174"/>
      <c r="O34" s="159"/>
      <c r="P34" s="175"/>
      <c r="Q34" s="218"/>
      <c r="R34" s="219"/>
      <c r="S34" s="159"/>
      <c r="T34" s="220"/>
      <c r="U34" s="211"/>
      <c r="V34" s="221"/>
      <c r="W34" s="153"/>
      <c r="X34" s="220"/>
      <c r="Y34" s="211"/>
      <c r="Z34" s="221"/>
      <c r="AA34" s="153"/>
      <c r="AB34" s="163"/>
      <c r="AC34" s="243"/>
      <c r="AD34" s="248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337"/>
      <c r="AR34" s="153"/>
      <c r="AS34" s="642"/>
      <c r="AT34" s="643" t="str">
        <f>附表.技能兼職計算!F3</f>
        <v/>
      </c>
      <c r="AU34" s="331" t="s">
        <v>115</v>
      </c>
      <c r="AV34" s="332"/>
      <c r="AW34" s="332"/>
      <c r="AX34" s="348" t="s">
        <v>114</v>
      </c>
      <c r="BF34" s="363" t="s">
        <v>90</v>
      </c>
      <c r="BG34" s="364"/>
      <c r="BH34" s="365" t="str">
        <f t="shared" ref="BH34" si="0">IF(OR($BF34="STR",$BF34="DEX"),"*","")</f>
        <v/>
      </c>
      <c r="BI34" s="161"/>
      <c r="BL34" s="153"/>
      <c r="BM34" s="172">
        <f>IF(AND(OR(人物卡!$AT34="X",人物卡!$AS34="X"),人物卡!$BI34&gt;=1),SUM(人物卡!$BQ34:$CA36)+3,SUM(人物卡!$BQ34:$CA36))</f>
        <v>-1</v>
      </c>
      <c r="BN34" s="152"/>
      <c r="BO34" s="171"/>
      <c r="BP34" s="370" t="s">
        <v>63</v>
      </c>
      <c r="BQ34" s="253">
        <f>IF(ISNA(VLOOKUP($BF34,附表.種族屬性調整!$M:$O,3,FALSE)),0,VLOOKUP($BF34,附表.種族屬性調整!$M:$O,3,FALSE))</f>
        <v>-1</v>
      </c>
      <c r="BR34" s="147"/>
      <c r="BS34" s="147"/>
      <c r="BT34" s="154" t="s">
        <v>65</v>
      </c>
      <c r="BU34" s="253">
        <f>BI34</f>
        <v>0</v>
      </c>
      <c r="BV34" s="147"/>
      <c r="BW34" s="147"/>
      <c r="BX34" s="161"/>
      <c r="BY34" s="161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</row>
    <row r="35" ht="6" customHeight="1" spans="1:10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644"/>
      <c r="AT35" s="648"/>
      <c r="AU35" s="331"/>
      <c r="AV35" s="332"/>
      <c r="AW35" s="332"/>
      <c r="AX35" s="348"/>
      <c r="BF35" s="364"/>
      <c r="BG35" s="364"/>
      <c r="BH35" s="365"/>
      <c r="BL35" s="153"/>
      <c r="BM35" s="162"/>
      <c r="BO35" s="178"/>
      <c r="BP35" s="162"/>
      <c r="BQ35" s="147"/>
      <c r="BU35" s="147"/>
      <c r="CB35" s="153"/>
      <c r="CC35" s="153"/>
      <c r="CD35" s="153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3"/>
      <c r="CT35" s="153"/>
      <c r="CU35" s="153"/>
      <c r="CV35" s="153"/>
      <c r="CW35" s="153"/>
    </row>
    <row r="36" ht="6" customHeight="1" spans="1:10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646"/>
      <c r="AT36" s="649"/>
      <c r="AU36" s="331"/>
      <c r="AV36" s="332"/>
      <c r="AW36" s="332"/>
      <c r="AX36" s="348"/>
      <c r="BF36" s="364"/>
      <c r="BG36" s="364"/>
      <c r="BH36" s="365"/>
      <c r="BI36" s="148"/>
      <c r="BJ36" s="148"/>
      <c r="BK36" s="148"/>
      <c r="BL36" s="153"/>
      <c r="BM36" s="157"/>
      <c r="BN36" s="148"/>
      <c r="BO36" s="174"/>
      <c r="BP36" s="162"/>
      <c r="BQ36" s="148"/>
      <c r="BR36" s="148"/>
      <c r="BS36" s="148"/>
      <c r="BU36" s="148"/>
      <c r="BV36" s="148"/>
      <c r="BW36" s="148"/>
      <c r="BY36" s="148"/>
      <c r="BZ36" s="148"/>
      <c r="CA36" s="148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0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</row>
    <row r="37" ht="6" customHeight="1" spans="1:101">
      <c r="A37" s="154" t="s">
        <v>116</v>
      </c>
      <c r="I37" s="153"/>
      <c r="J37" s="154" t="s">
        <v>53</v>
      </c>
      <c r="M37" s="153"/>
      <c r="N37" s="154" t="s">
        <v>117</v>
      </c>
      <c r="Q37"/>
      <c r="R37" s="154" t="s">
        <v>118</v>
      </c>
      <c r="U37"/>
      <c r="V37" s="154" t="s">
        <v>119</v>
      </c>
      <c r="Y37"/>
      <c r="Z37" s="154" t="s">
        <v>120</v>
      </c>
      <c r="AC37" s="153"/>
      <c r="AD37" s="154" t="s">
        <v>121</v>
      </c>
      <c r="AG37" s="153"/>
      <c r="AH37" s="154" t="s">
        <v>55</v>
      </c>
      <c r="AK37" s="153"/>
      <c r="AL37" s="154" t="s">
        <v>52</v>
      </c>
      <c r="AR37" s="153"/>
      <c r="AS37" s="642"/>
      <c r="AT37" s="643" t="str">
        <f>附表.技能兼職計算!F4</f>
        <v/>
      </c>
      <c r="AU37" s="331" t="s">
        <v>122</v>
      </c>
      <c r="AV37" s="332"/>
      <c r="AW37" s="332"/>
      <c r="AX37" s="348" t="s">
        <v>114</v>
      </c>
      <c r="BF37" s="363" t="s">
        <v>112</v>
      </c>
      <c r="BG37" s="364"/>
      <c r="BH37" s="365" t="str">
        <f t="shared" ref="BH37" si="1">IF(OR($BF37="STR",$BF37="DEX"),"*","")</f>
        <v/>
      </c>
      <c r="BI37" s="161"/>
      <c r="BL37" s="153"/>
      <c r="BM37" s="172">
        <f>IF(AND(OR(人物卡!$AT37="X",人物卡!$AS37="X"),人物卡!$BI37&gt;=1),SUM(人物卡!$BQ37:$CA39)+3,SUM(人物卡!$BQ37:$CA39))</f>
        <v>0</v>
      </c>
      <c r="BN37" s="152"/>
      <c r="BO37" s="171"/>
      <c r="BP37" s="370" t="s">
        <v>63</v>
      </c>
      <c r="BQ37" s="253">
        <f>IF(ISNA(VLOOKUP($BF37,附表.種族屬性調整!$M:$O,3,FALSE)),0,VLOOKUP($BF37,附表.種族屬性調整!$M:$O,3,FALSE))</f>
        <v>0</v>
      </c>
      <c r="BR37" s="147"/>
      <c r="BS37" s="147"/>
      <c r="BT37" s="154" t="s">
        <v>65</v>
      </c>
      <c r="BU37" s="253">
        <f t="shared" ref="BU37" si="2">BI37</f>
        <v>0</v>
      </c>
      <c r="BV37" s="147"/>
      <c r="BW37" s="147"/>
      <c r="BX37" s="161"/>
      <c r="BY37" s="161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0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</row>
    <row r="38" ht="6" customHeight="1" spans="9:101">
      <c r="I38" s="153"/>
      <c r="M38" s="153"/>
      <c r="Q38"/>
      <c r="U38"/>
      <c r="Y38"/>
      <c r="AC38" s="153"/>
      <c r="AG38" s="153"/>
      <c r="AK38" s="153"/>
      <c r="AR38" s="153"/>
      <c r="AS38" s="644"/>
      <c r="AT38" s="648"/>
      <c r="AU38" s="331"/>
      <c r="AV38" s="332"/>
      <c r="AW38" s="332"/>
      <c r="AX38" s="348"/>
      <c r="BF38" s="364"/>
      <c r="BG38" s="364"/>
      <c r="BH38" s="365"/>
      <c r="BL38" s="153"/>
      <c r="BM38" s="162"/>
      <c r="BO38" s="178"/>
      <c r="BP38" s="162"/>
      <c r="BQ38" s="147"/>
      <c r="BU38" s="147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0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</row>
    <row r="39" ht="6" customHeight="1" spans="9:101">
      <c r="I39" s="153"/>
      <c r="J39" s="148"/>
      <c r="K39" s="148"/>
      <c r="L39" s="148"/>
      <c r="M39" s="153"/>
      <c r="N39" s="148"/>
      <c r="O39" s="148"/>
      <c r="P39" s="148"/>
      <c r="Q39"/>
      <c r="R39" s="148"/>
      <c r="S39" s="148"/>
      <c r="T39" s="148"/>
      <c r="U39"/>
      <c r="V39" s="148"/>
      <c r="W39" s="148"/>
      <c r="X39" s="148"/>
      <c r="Y39"/>
      <c r="Z39" s="148"/>
      <c r="AA39" s="148"/>
      <c r="AB39" s="148"/>
      <c r="AC39" s="153"/>
      <c r="AG39" s="153"/>
      <c r="AK39" s="153"/>
      <c r="AR39" s="153"/>
      <c r="AS39" s="646"/>
      <c r="AT39" s="649"/>
      <c r="AU39" s="331"/>
      <c r="AV39" s="332"/>
      <c r="AW39" s="332"/>
      <c r="AX39" s="348"/>
      <c r="BF39" s="364"/>
      <c r="BG39" s="364"/>
      <c r="BH39" s="365"/>
      <c r="BI39" s="148"/>
      <c r="BJ39" s="148"/>
      <c r="BK39" s="148"/>
      <c r="BL39" s="153"/>
      <c r="BM39" s="157"/>
      <c r="BN39" s="148"/>
      <c r="BO39" s="174"/>
      <c r="BP39" s="162"/>
      <c r="BQ39" s="148"/>
      <c r="BR39" s="148"/>
      <c r="BS39" s="148"/>
      <c r="BU39" s="148"/>
      <c r="BV39" s="148"/>
      <c r="BW39" s="148"/>
      <c r="BY39" s="148"/>
      <c r="BZ39" s="148"/>
      <c r="CA39" s="148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</row>
    <row r="40" ht="6" customHeight="1" spans="1:101">
      <c r="A40" s="163" t="s">
        <v>123</v>
      </c>
      <c r="B40" s="147"/>
      <c r="C40" s="147"/>
      <c r="D40" s="147"/>
      <c r="E40" s="147"/>
      <c r="F40" s="147"/>
      <c r="G40" s="147"/>
      <c r="H40" s="147"/>
      <c r="I40" s="153"/>
      <c r="J40" s="172">
        <f>SUM(N40:AN43)</f>
        <v>7</v>
      </c>
      <c r="K40" s="152"/>
      <c r="L40" s="171"/>
      <c r="M40" s="180" t="s">
        <v>63</v>
      </c>
      <c r="N40" s="172">
        <f>附表.職業加值表!Y3</f>
        <v>5</v>
      </c>
      <c r="O40" s="152"/>
      <c r="P40" s="171"/>
      <c r="Q40" s="180" t="s">
        <v>65</v>
      </c>
      <c r="R40" s="172">
        <f>附表.職業加值表!Z3</f>
        <v>0</v>
      </c>
      <c r="S40" s="250"/>
      <c r="T40" s="251"/>
      <c r="U40" s="180" t="s">
        <v>65</v>
      </c>
      <c r="V40" s="172">
        <f>附表.職業加值表!AA3</f>
        <v>0</v>
      </c>
      <c r="W40" s="250"/>
      <c r="X40" s="251"/>
      <c r="Y40" s="180" t="s">
        <v>65</v>
      </c>
      <c r="Z40" s="172">
        <f>附表.職業加值表!AB3</f>
        <v>0</v>
      </c>
      <c r="AA40" s="250"/>
      <c r="AB40" s="251"/>
      <c r="AC40" s="249" t="s">
        <v>65</v>
      </c>
      <c r="AD40" s="172">
        <f>IF(ISNA(VLOOKUP($AD44,附表.種族屬性調整!$M:$N,2,FALSE)),0,VLOOKUP($AD44,附表.種族屬性調整!$M:$N,2,FALSE))</f>
        <v>2</v>
      </c>
      <c r="AE40" s="250"/>
      <c r="AF40" s="251"/>
      <c r="AG40" s="249" t="s">
        <v>65</v>
      </c>
      <c r="AH40" s="214"/>
      <c r="AI40" s="215"/>
      <c r="AJ40" s="216"/>
      <c r="AK40" s="249" t="s">
        <v>65</v>
      </c>
      <c r="AL40" s="214"/>
      <c r="AM40" s="215"/>
      <c r="AN40" s="216"/>
      <c r="AR40" s="153"/>
      <c r="AS40" s="642"/>
      <c r="AT40" s="643" t="str">
        <f>附表.技能兼職計算!F5</f>
        <v>X</v>
      </c>
      <c r="AU40" s="331" t="s">
        <v>124</v>
      </c>
      <c r="AV40" s="332"/>
      <c r="AW40" s="332"/>
      <c r="AX40" s="348" t="s">
        <v>114</v>
      </c>
      <c r="BF40" s="363" t="s">
        <v>60</v>
      </c>
      <c r="BG40" s="364"/>
      <c r="BH40" s="365" t="str">
        <f t="shared" ref="BH40" si="3">IF(OR($BF40="STR",$BF40="DEX"),"*","")</f>
        <v>*</v>
      </c>
      <c r="BI40" s="161"/>
      <c r="BL40" s="153"/>
      <c r="BM40" s="172">
        <f>IF(AND(OR(人物卡!$AT40="X",人物卡!$AS40="X"),人物卡!$BI40&gt;=1),SUM(人物卡!$BQ40:$CA42)+3,SUM(人物卡!$BQ40:$CA42))</f>
        <v>5</v>
      </c>
      <c r="BN40" s="152"/>
      <c r="BO40" s="171"/>
      <c r="BP40" s="370" t="s">
        <v>63</v>
      </c>
      <c r="BQ40" s="253">
        <f>IF(ISNA(VLOOKUP($BF40,附表.種族屬性調整!$M:$O,3,FALSE)),0,VLOOKUP($BF40,附表.種族屬性調整!$M:$O,3,FALSE))</f>
        <v>5</v>
      </c>
      <c r="BR40" s="147"/>
      <c r="BS40" s="147"/>
      <c r="BT40" s="154" t="s">
        <v>65</v>
      </c>
      <c r="BU40" s="253">
        <f t="shared" ref="BU40" si="4">BI40</f>
        <v>0</v>
      </c>
      <c r="BV40" s="147"/>
      <c r="BW40" s="147"/>
      <c r="BX40" s="161"/>
      <c r="BY40" s="161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0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</row>
    <row r="41" ht="6" customHeight="1" spans="1:101">
      <c r="A41" s="147"/>
      <c r="I41" s="153"/>
      <c r="J41" s="162"/>
      <c r="L41" s="178"/>
      <c r="M41" s="181"/>
      <c r="N41" s="162"/>
      <c r="P41" s="178"/>
      <c r="Q41" s="181"/>
      <c r="R41" s="252"/>
      <c r="S41" s="253"/>
      <c r="T41" s="254"/>
      <c r="U41" s="181"/>
      <c r="V41" s="252"/>
      <c r="W41" s="253"/>
      <c r="X41" s="254"/>
      <c r="Y41" s="181"/>
      <c r="Z41" s="252"/>
      <c r="AA41" s="253"/>
      <c r="AB41" s="254"/>
      <c r="AC41" s="162"/>
      <c r="AD41" s="252"/>
      <c r="AE41" s="253"/>
      <c r="AF41" s="254"/>
      <c r="AG41" s="162"/>
      <c r="AH41" s="224"/>
      <c r="AJ41" s="225"/>
      <c r="AK41" s="162"/>
      <c r="AL41" s="224"/>
      <c r="AN41" s="225"/>
      <c r="AR41" s="153"/>
      <c r="AS41" s="644"/>
      <c r="AT41" s="648"/>
      <c r="AU41" s="331"/>
      <c r="AV41" s="332"/>
      <c r="AW41" s="332"/>
      <c r="AX41" s="348"/>
      <c r="BF41" s="364"/>
      <c r="BG41" s="364"/>
      <c r="BH41" s="365"/>
      <c r="BL41" s="153"/>
      <c r="BM41" s="162"/>
      <c r="BO41" s="178"/>
      <c r="BP41" s="162"/>
      <c r="BQ41" s="147"/>
      <c r="BU41" s="147"/>
      <c r="CB41" s="153"/>
      <c r="CC41" s="153"/>
      <c r="CD41" s="153"/>
      <c r="CE41" s="153"/>
      <c r="CF41" s="153"/>
      <c r="CG41" s="153"/>
      <c r="CH41" s="153"/>
      <c r="CI41" s="153"/>
      <c r="CJ41" s="153"/>
      <c r="CK41" s="153"/>
      <c r="CL41" s="150"/>
      <c r="CM41" s="153"/>
      <c r="CN41" s="153"/>
      <c r="CO41" s="153"/>
      <c r="CP41" s="153"/>
      <c r="CQ41" s="153"/>
      <c r="CR41" s="153"/>
      <c r="CS41" s="153"/>
      <c r="CT41" s="153"/>
      <c r="CU41" s="153"/>
      <c r="CV41" s="153"/>
      <c r="CW41" s="153"/>
    </row>
    <row r="42" ht="6" customHeight="1" spans="1:101">
      <c r="A42" s="147"/>
      <c r="I42" s="153"/>
      <c r="J42" s="162"/>
      <c r="L42" s="178"/>
      <c r="M42" s="181"/>
      <c r="N42" s="162"/>
      <c r="P42" s="178"/>
      <c r="Q42" s="181"/>
      <c r="R42" s="252"/>
      <c r="S42" s="253"/>
      <c r="T42" s="254"/>
      <c r="U42" s="181"/>
      <c r="V42" s="252"/>
      <c r="W42" s="253"/>
      <c r="X42" s="254"/>
      <c r="Y42" s="181"/>
      <c r="Z42" s="252"/>
      <c r="AA42" s="253"/>
      <c r="AB42" s="254"/>
      <c r="AC42" s="162"/>
      <c r="AD42" s="252"/>
      <c r="AE42" s="253"/>
      <c r="AF42" s="254"/>
      <c r="AG42" s="162"/>
      <c r="AH42" s="224"/>
      <c r="AJ42" s="225"/>
      <c r="AK42" s="162"/>
      <c r="AL42" s="224"/>
      <c r="AN42" s="225"/>
      <c r="AR42" s="153"/>
      <c r="AS42" s="646"/>
      <c r="AT42" s="649"/>
      <c r="AU42" s="331"/>
      <c r="AV42" s="332"/>
      <c r="AW42" s="332"/>
      <c r="AX42" s="348"/>
      <c r="BF42" s="364"/>
      <c r="BG42" s="364"/>
      <c r="BH42" s="365"/>
      <c r="BI42" s="148"/>
      <c r="BJ42" s="148"/>
      <c r="BK42" s="148"/>
      <c r="BL42" s="153"/>
      <c r="BM42" s="157"/>
      <c r="BN42" s="148"/>
      <c r="BO42" s="174"/>
      <c r="BP42" s="162"/>
      <c r="BQ42" s="148"/>
      <c r="BR42" s="148"/>
      <c r="BS42" s="148"/>
      <c r="BU42" s="148"/>
      <c r="BV42" s="148"/>
      <c r="BW42" s="148"/>
      <c r="BY42" s="148"/>
      <c r="BZ42" s="148"/>
      <c r="CA42" s="148"/>
      <c r="CB42" s="153"/>
      <c r="CC42" s="153"/>
      <c r="CD42" s="153"/>
      <c r="CE42" s="153"/>
      <c r="CF42" s="153"/>
      <c r="CG42" s="153"/>
      <c r="CH42" s="153"/>
      <c r="CI42" s="153"/>
      <c r="CJ42" s="153"/>
      <c r="CK42" s="153"/>
      <c r="CL42" s="150"/>
      <c r="CM42" s="153"/>
      <c r="CN42" s="153"/>
      <c r="CO42" s="153"/>
      <c r="CP42" s="153"/>
      <c r="CQ42" s="153"/>
      <c r="CR42" s="153"/>
      <c r="CS42" s="153"/>
      <c r="CT42" s="153"/>
      <c r="CU42" s="153"/>
      <c r="CV42" s="153"/>
      <c r="CW42" s="153"/>
    </row>
    <row r="43" ht="6" customHeight="1" spans="1:101">
      <c r="A43" s="147"/>
      <c r="I43" s="153"/>
      <c r="J43" s="157"/>
      <c r="K43" s="148"/>
      <c r="L43" s="174"/>
      <c r="M43" s="181"/>
      <c r="N43" s="157"/>
      <c r="O43" s="148"/>
      <c r="P43" s="174"/>
      <c r="Q43" s="181"/>
      <c r="R43" s="255"/>
      <c r="S43" s="256"/>
      <c r="T43" s="257"/>
      <c r="U43" s="181"/>
      <c r="V43" s="255"/>
      <c r="W43" s="256"/>
      <c r="X43" s="257"/>
      <c r="Y43" s="181"/>
      <c r="Z43" s="255"/>
      <c r="AA43" s="256"/>
      <c r="AB43" s="257"/>
      <c r="AC43" s="162"/>
      <c r="AD43" s="255"/>
      <c r="AE43" s="256"/>
      <c r="AF43" s="257"/>
      <c r="AG43" s="162"/>
      <c r="AH43" s="220"/>
      <c r="AI43" s="211"/>
      <c r="AJ43" s="221"/>
      <c r="AK43" s="162"/>
      <c r="AL43" s="220"/>
      <c r="AM43" s="211"/>
      <c r="AN43" s="221"/>
      <c r="AR43" s="153"/>
      <c r="AS43" s="642"/>
      <c r="AT43" s="643" t="str">
        <f>附表.技能兼職計算!F6</f>
        <v>X</v>
      </c>
      <c r="AU43" s="331" t="s">
        <v>125</v>
      </c>
      <c r="AV43" s="332"/>
      <c r="AW43" s="332"/>
      <c r="AX43" s="348" t="s">
        <v>114</v>
      </c>
      <c r="AY43" s="2" t="s">
        <v>126</v>
      </c>
      <c r="AZ43" s="195"/>
      <c r="BA43" s="195"/>
      <c r="BB43" s="195"/>
      <c r="BC43" s="195"/>
      <c r="BD43" s="195"/>
      <c r="BE43" s="2" t="s">
        <v>127</v>
      </c>
      <c r="BF43" s="363" t="s">
        <v>90</v>
      </c>
      <c r="BG43" s="364"/>
      <c r="BH43" s="365" t="str">
        <f t="shared" ref="BH43" si="5">IF(OR($BF43="STR",$BF43="DEX"),"*","")</f>
        <v/>
      </c>
      <c r="BI43" s="161"/>
      <c r="BL43" s="153"/>
      <c r="BM43" s="172">
        <f>IF(AND(OR(人物卡!$AT43="X",人物卡!$AS43="X"),人物卡!$BI43&gt;=1),SUM(人物卡!$BQ43:$CA45)+3,SUM(人物卡!$BQ43:$CA45))</f>
        <v>-1</v>
      </c>
      <c r="BN43" s="152"/>
      <c r="BO43" s="171"/>
      <c r="BP43" s="370" t="s">
        <v>63</v>
      </c>
      <c r="BQ43" s="253">
        <f>IF(ISNA(VLOOKUP($BF43,附表.種族屬性調整!$M:$O,3,FALSE)),0,VLOOKUP($BF43,附表.種族屬性調整!$M:$O,3,FALSE))</f>
        <v>-1</v>
      </c>
      <c r="BR43" s="147"/>
      <c r="BS43" s="147"/>
      <c r="BT43" s="154" t="s">
        <v>65</v>
      </c>
      <c r="BU43" s="253">
        <f t="shared" ref="BU43" si="6">BI43</f>
        <v>0</v>
      </c>
      <c r="BV43" s="147"/>
      <c r="BW43" s="147"/>
      <c r="BX43" s="161"/>
      <c r="BY43" s="161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0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</row>
    <row r="44" ht="6" customHeight="1" spans="1:101">
      <c r="A44" s="158"/>
      <c r="B44" s="158"/>
      <c r="C44" s="158"/>
      <c r="D44" s="158"/>
      <c r="E44" s="158"/>
      <c r="F44" s="158"/>
      <c r="G44" s="158"/>
      <c r="H44" s="158"/>
      <c r="I44" s="153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/>
      <c r="W44"/>
      <c r="X44"/>
      <c r="Y44" s="159"/>
      <c r="Z44"/>
      <c r="AA44"/>
      <c r="AB44"/>
      <c r="AC44" s="159"/>
      <c r="AD44" s="258" t="s">
        <v>83</v>
      </c>
      <c r="AE44" s="258"/>
      <c r="AF44" s="258"/>
      <c r="AG44" s="159"/>
      <c r="AH44" s="159"/>
      <c r="AI44" s="159"/>
      <c r="AJ44" s="159"/>
      <c r="AK44" s="159"/>
      <c r="AL44" s="159"/>
      <c r="AM44" s="159"/>
      <c r="AN44" s="159"/>
      <c r="AR44" s="153"/>
      <c r="AS44" s="644"/>
      <c r="AT44" s="648"/>
      <c r="AU44" s="331"/>
      <c r="AV44" s="332"/>
      <c r="AW44" s="332"/>
      <c r="AX44" s="348"/>
      <c r="AY44" s="2"/>
      <c r="AZ44" s="195"/>
      <c r="BA44" s="195"/>
      <c r="BB44" s="195"/>
      <c r="BC44" s="195"/>
      <c r="BD44" s="195"/>
      <c r="BE44" s="2"/>
      <c r="BF44" s="364"/>
      <c r="BG44" s="364"/>
      <c r="BH44" s="365"/>
      <c r="BL44" s="153"/>
      <c r="BM44" s="162"/>
      <c r="BO44" s="178"/>
      <c r="BP44" s="162"/>
      <c r="BQ44" s="147"/>
      <c r="BU44" s="147"/>
      <c r="CB44" s="153"/>
      <c r="CC44" s="153"/>
      <c r="CD44" s="153"/>
      <c r="CE44" s="153"/>
      <c r="CF44" s="153"/>
      <c r="CG44" s="153"/>
      <c r="CH44" s="153"/>
      <c r="CI44" s="153"/>
      <c r="CJ44" s="153"/>
      <c r="CK44" s="153"/>
      <c r="CL44" s="150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  <c r="CW44" s="153"/>
    </row>
    <row r="45" ht="6" customHeight="1" spans="1:101">
      <c r="A45" s="158"/>
      <c r="B45" s="158"/>
      <c r="C45" s="158"/>
      <c r="D45" s="158"/>
      <c r="E45" s="158"/>
      <c r="F45" s="158"/>
      <c r="G45" s="158"/>
      <c r="H45" s="158"/>
      <c r="I45" s="153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/>
      <c r="W45"/>
      <c r="X45"/>
      <c r="Y45" s="159"/>
      <c r="Z45"/>
      <c r="AA45"/>
      <c r="AB45"/>
      <c r="AC45" s="159"/>
      <c r="AD45" s="258"/>
      <c r="AE45" s="258"/>
      <c r="AF45" s="258"/>
      <c r="AG45" s="159"/>
      <c r="AH45" s="159"/>
      <c r="AI45" s="159"/>
      <c r="AJ45" s="159"/>
      <c r="AK45" s="159"/>
      <c r="AL45" s="159"/>
      <c r="AM45" s="159"/>
      <c r="AN45" s="159"/>
      <c r="AR45" s="153"/>
      <c r="AS45" s="646"/>
      <c r="AT45" s="649"/>
      <c r="AU45" s="331"/>
      <c r="AV45" s="332"/>
      <c r="AW45" s="332"/>
      <c r="AX45" s="348"/>
      <c r="AY45" s="2"/>
      <c r="AZ45" s="272"/>
      <c r="BA45" s="272"/>
      <c r="BB45" s="272"/>
      <c r="BC45" s="272"/>
      <c r="BD45" s="272"/>
      <c r="BE45" s="2"/>
      <c r="BF45" s="364"/>
      <c r="BG45" s="364"/>
      <c r="BH45" s="365"/>
      <c r="BI45" s="148"/>
      <c r="BJ45" s="148"/>
      <c r="BK45" s="148"/>
      <c r="BL45" s="153"/>
      <c r="BM45" s="157"/>
      <c r="BN45" s="148"/>
      <c r="BO45" s="174"/>
      <c r="BP45" s="162"/>
      <c r="BQ45" s="148"/>
      <c r="BR45" s="148"/>
      <c r="BS45" s="148"/>
      <c r="BU45" s="148"/>
      <c r="BV45" s="148"/>
      <c r="BW45" s="148"/>
      <c r="BY45" s="148"/>
      <c r="BZ45" s="148"/>
      <c r="CA45" s="148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0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</row>
    <row r="46" ht="6" customHeight="1" spans="1:101">
      <c r="A46" s="163" t="s">
        <v>128</v>
      </c>
      <c r="B46" s="147"/>
      <c r="C46" s="147"/>
      <c r="D46" s="147"/>
      <c r="E46" s="147"/>
      <c r="F46" s="147"/>
      <c r="G46" s="147"/>
      <c r="H46" s="147"/>
      <c r="I46" s="153"/>
      <c r="J46" s="172">
        <f>SUM(N46:AN49)</f>
        <v>6</v>
      </c>
      <c r="K46" s="152"/>
      <c r="L46" s="171"/>
      <c r="M46" s="180" t="s">
        <v>63</v>
      </c>
      <c r="N46" s="172">
        <f>附表.職業加值表!Y4</f>
        <v>3</v>
      </c>
      <c r="O46" s="152"/>
      <c r="P46" s="171"/>
      <c r="Q46" s="180" t="s">
        <v>65</v>
      </c>
      <c r="R46" s="172">
        <f>附表.職業加值表!Z4</f>
        <v>0</v>
      </c>
      <c r="S46" s="250"/>
      <c r="T46" s="251"/>
      <c r="U46" s="180" t="s">
        <v>65</v>
      </c>
      <c r="V46" s="172">
        <f>附表.職業加值表!AA4</f>
        <v>0</v>
      </c>
      <c r="W46" s="250"/>
      <c r="X46" s="251"/>
      <c r="Y46" s="180" t="s">
        <v>65</v>
      </c>
      <c r="Z46" s="172">
        <f>附表.職業加值表!AB4</f>
        <v>0</v>
      </c>
      <c r="AA46" s="250"/>
      <c r="AB46" s="251"/>
      <c r="AC46" s="249" t="s">
        <v>65</v>
      </c>
      <c r="AD46" s="172">
        <f>IF(ISNA(VLOOKUP($AD50,附表.種族屬性調整!$M:$N,2,FALSE)),0,VLOOKUP($AD50,附表.種族屬性調整!$M:$N,2,FALSE))</f>
        <v>3</v>
      </c>
      <c r="AE46" s="250"/>
      <c r="AF46" s="251"/>
      <c r="AG46" s="249" t="s">
        <v>65</v>
      </c>
      <c r="AH46" s="214"/>
      <c r="AI46" s="215"/>
      <c r="AJ46" s="216"/>
      <c r="AK46" s="249" t="s">
        <v>65</v>
      </c>
      <c r="AL46" s="214"/>
      <c r="AM46" s="215"/>
      <c r="AN46" s="216"/>
      <c r="AR46" s="153"/>
      <c r="AS46" s="642"/>
      <c r="AT46" s="643" t="str">
        <f>附表.技能兼職計算!F6</f>
        <v>X</v>
      </c>
      <c r="AU46" s="331" t="s">
        <v>125</v>
      </c>
      <c r="AV46" s="332"/>
      <c r="AW46" s="332"/>
      <c r="AX46" s="348" t="s">
        <v>114</v>
      </c>
      <c r="AY46" s="2" t="s">
        <v>126</v>
      </c>
      <c r="AZ46" s="195"/>
      <c r="BA46" s="195"/>
      <c r="BB46" s="195"/>
      <c r="BC46" s="195"/>
      <c r="BD46" s="195"/>
      <c r="BE46" s="2" t="s">
        <v>127</v>
      </c>
      <c r="BF46" s="363" t="s">
        <v>90</v>
      </c>
      <c r="BG46" s="364"/>
      <c r="BH46" s="365" t="str">
        <f t="shared" ref="BH46" si="7">IF(OR($BF46="STR",$BF46="DEX"),"*","")</f>
        <v/>
      </c>
      <c r="BI46" s="161"/>
      <c r="BL46" s="153"/>
      <c r="BM46" s="172">
        <f>IF(AND(OR(人物卡!$AT46="X",人物卡!$AS46="X"),人物卡!$BI46&gt;=1),SUM(人物卡!$BQ46:$CA48)+3,SUM(人物卡!$BQ46:$CA48))</f>
        <v>-1</v>
      </c>
      <c r="BN46" s="152"/>
      <c r="BO46" s="171"/>
      <c r="BP46" s="370" t="s">
        <v>63</v>
      </c>
      <c r="BQ46" s="253">
        <f>IF(ISNA(VLOOKUP($BF46,附表.種族屬性調整!$M:$O,3,FALSE)),0,VLOOKUP($BF46,附表.種族屬性調整!$M:$O,3,FALSE))</f>
        <v>-1</v>
      </c>
      <c r="BR46" s="147"/>
      <c r="BS46" s="147"/>
      <c r="BT46" s="154" t="s">
        <v>65</v>
      </c>
      <c r="BU46" s="253">
        <f t="shared" ref="BU46" si="8">BI46</f>
        <v>0</v>
      </c>
      <c r="BV46" s="147"/>
      <c r="BW46" s="147"/>
      <c r="BX46" s="161"/>
      <c r="BY46" s="161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0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</row>
    <row r="47" ht="6" customHeight="1" spans="1:101">
      <c r="A47" s="147"/>
      <c r="I47" s="153"/>
      <c r="J47" s="162"/>
      <c r="L47" s="178"/>
      <c r="M47" s="181"/>
      <c r="N47" s="162"/>
      <c r="P47" s="178"/>
      <c r="Q47" s="181"/>
      <c r="R47" s="252"/>
      <c r="S47" s="253"/>
      <c r="T47" s="254"/>
      <c r="U47" s="181"/>
      <c r="V47" s="252"/>
      <c r="W47" s="253"/>
      <c r="X47" s="254"/>
      <c r="Y47" s="181"/>
      <c r="Z47" s="252"/>
      <c r="AA47" s="253"/>
      <c r="AB47" s="254"/>
      <c r="AC47" s="162"/>
      <c r="AD47" s="252"/>
      <c r="AE47" s="253"/>
      <c r="AF47" s="254"/>
      <c r="AG47" s="162"/>
      <c r="AH47" s="224"/>
      <c r="AJ47" s="225"/>
      <c r="AK47" s="162"/>
      <c r="AL47" s="224"/>
      <c r="AN47" s="225"/>
      <c r="AR47" s="153"/>
      <c r="AS47" s="644"/>
      <c r="AT47" s="648"/>
      <c r="AU47" s="331"/>
      <c r="AV47" s="332"/>
      <c r="AW47" s="332"/>
      <c r="AX47" s="348"/>
      <c r="AY47" s="2"/>
      <c r="AZ47" s="195"/>
      <c r="BA47" s="195"/>
      <c r="BB47" s="195"/>
      <c r="BC47" s="195"/>
      <c r="BD47" s="195"/>
      <c r="BE47" s="2"/>
      <c r="BF47" s="364"/>
      <c r="BG47" s="364"/>
      <c r="BH47" s="365"/>
      <c r="BL47" s="153"/>
      <c r="BM47" s="162"/>
      <c r="BO47" s="178"/>
      <c r="BP47" s="162"/>
      <c r="BQ47" s="147"/>
      <c r="BU47" s="147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0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</row>
    <row r="48" ht="6" customHeight="1" spans="1:101">
      <c r="A48" s="147"/>
      <c r="I48" s="153"/>
      <c r="J48" s="162"/>
      <c r="L48" s="178"/>
      <c r="M48" s="181"/>
      <c r="N48" s="162"/>
      <c r="P48" s="178"/>
      <c r="Q48" s="181"/>
      <c r="R48" s="252"/>
      <c r="S48" s="253"/>
      <c r="T48" s="254"/>
      <c r="U48" s="181"/>
      <c r="V48" s="252"/>
      <c r="W48" s="253"/>
      <c r="X48" s="254"/>
      <c r="Y48" s="181"/>
      <c r="Z48" s="252"/>
      <c r="AA48" s="253"/>
      <c r="AB48" s="254"/>
      <c r="AC48" s="162"/>
      <c r="AD48" s="252"/>
      <c r="AE48" s="253"/>
      <c r="AF48" s="254"/>
      <c r="AG48" s="162"/>
      <c r="AH48" s="224"/>
      <c r="AJ48" s="225"/>
      <c r="AK48" s="162"/>
      <c r="AL48" s="224"/>
      <c r="AN48" s="225"/>
      <c r="AR48" s="153"/>
      <c r="AS48" s="646"/>
      <c r="AT48" s="649"/>
      <c r="AU48" s="331"/>
      <c r="AV48" s="332"/>
      <c r="AW48" s="332"/>
      <c r="AX48" s="348"/>
      <c r="AY48" s="2"/>
      <c r="AZ48" s="272"/>
      <c r="BA48" s="272"/>
      <c r="BB48" s="272"/>
      <c r="BC48" s="272"/>
      <c r="BD48" s="272"/>
      <c r="BE48" s="2"/>
      <c r="BF48" s="364"/>
      <c r="BG48" s="364"/>
      <c r="BH48" s="365"/>
      <c r="BI48" s="148"/>
      <c r="BJ48" s="148"/>
      <c r="BK48" s="148"/>
      <c r="BL48" s="153"/>
      <c r="BM48" s="157"/>
      <c r="BN48" s="148"/>
      <c r="BO48" s="174"/>
      <c r="BP48" s="162"/>
      <c r="BQ48" s="148"/>
      <c r="BR48" s="148"/>
      <c r="BS48" s="148"/>
      <c r="BU48" s="148"/>
      <c r="BV48" s="148"/>
      <c r="BW48" s="148"/>
      <c r="BY48" s="148"/>
      <c r="BZ48" s="148"/>
      <c r="CA48" s="148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0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</row>
    <row r="49" ht="6" customHeight="1" spans="1:101">
      <c r="A49" s="147"/>
      <c r="I49" s="153"/>
      <c r="J49" s="157"/>
      <c r="K49" s="148"/>
      <c r="L49" s="174"/>
      <c r="M49" s="181"/>
      <c r="N49" s="157"/>
      <c r="O49" s="148"/>
      <c r="P49" s="174"/>
      <c r="Q49" s="181"/>
      <c r="R49" s="255"/>
      <c r="S49" s="256"/>
      <c r="T49" s="257"/>
      <c r="U49" s="181"/>
      <c r="V49" s="255"/>
      <c r="W49" s="256"/>
      <c r="X49" s="257"/>
      <c r="Y49" s="181"/>
      <c r="Z49" s="255"/>
      <c r="AA49" s="256"/>
      <c r="AB49" s="257"/>
      <c r="AC49" s="162"/>
      <c r="AD49" s="255"/>
      <c r="AE49" s="256"/>
      <c r="AF49" s="257"/>
      <c r="AG49" s="162"/>
      <c r="AH49" s="220"/>
      <c r="AI49" s="211"/>
      <c r="AJ49" s="221"/>
      <c r="AK49" s="162"/>
      <c r="AL49" s="220"/>
      <c r="AM49" s="211"/>
      <c r="AN49" s="221"/>
      <c r="AR49" s="153"/>
      <c r="AS49" s="642"/>
      <c r="AT49" s="643" t="str">
        <f>附表.技能兼職計算!F6</f>
        <v>X</v>
      </c>
      <c r="AU49" s="331" t="s">
        <v>125</v>
      </c>
      <c r="AV49" s="332"/>
      <c r="AW49" s="332"/>
      <c r="AX49" s="348" t="s">
        <v>114</v>
      </c>
      <c r="AY49" s="2" t="s">
        <v>126</v>
      </c>
      <c r="AZ49" s="195"/>
      <c r="BA49" s="195"/>
      <c r="BB49" s="195"/>
      <c r="BC49" s="195"/>
      <c r="BD49" s="195"/>
      <c r="BE49" s="2" t="s">
        <v>127</v>
      </c>
      <c r="BF49" s="363" t="s">
        <v>90</v>
      </c>
      <c r="BG49" s="364"/>
      <c r="BH49" s="365" t="str">
        <f t="shared" ref="BH49" si="9">IF(OR($BF49="STR",$BF49="DEX"),"*","")</f>
        <v/>
      </c>
      <c r="BI49" s="161"/>
      <c r="BL49" s="153"/>
      <c r="BM49" s="172">
        <f>IF(AND(OR(人物卡!$AT49="X",人物卡!$AS49="X"),人物卡!$BI49&gt;=1),SUM(人物卡!$BQ49:$CA51)+3,SUM(人物卡!$BQ49:$CA51))</f>
        <v>-1</v>
      </c>
      <c r="BN49" s="152"/>
      <c r="BO49" s="171"/>
      <c r="BP49" s="370" t="s">
        <v>63</v>
      </c>
      <c r="BQ49" s="253">
        <f>IF(ISNA(VLOOKUP($BF49,附表.種族屬性調整!$M:$O,3,FALSE)),0,VLOOKUP($BF49,附表.種族屬性調整!$M:$O,3,FALSE))</f>
        <v>-1</v>
      </c>
      <c r="BR49" s="147"/>
      <c r="BS49" s="147"/>
      <c r="BT49" s="154" t="s">
        <v>65</v>
      </c>
      <c r="BU49" s="253">
        <f t="shared" ref="BU49" si="10">BI49</f>
        <v>0</v>
      </c>
      <c r="BV49" s="147"/>
      <c r="BW49" s="147"/>
      <c r="BX49" s="161"/>
      <c r="BY49" s="161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0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</row>
    <row r="50" ht="6" customHeight="1" spans="1:101">
      <c r="A50" s="158"/>
      <c r="B50" s="158"/>
      <c r="C50" s="158"/>
      <c r="D50" s="158"/>
      <c r="E50" s="158"/>
      <c r="F50" s="158"/>
      <c r="G50" s="158"/>
      <c r="H50" s="158"/>
      <c r="I50" s="153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/>
      <c r="W50"/>
      <c r="X50"/>
      <c r="Y50" s="159"/>
      <c r="Z50"/>
      <c r="AA50"/>
      <c r="AB50"/>
      <c r="AC50" s="159"/>
      <c r="AD50" s="258" t="s">
        <v>67</v>
      </c>
      <c r="AE50" s="258"/>
      <c r="AF50" s="258"/>
      <c r="AG50" s="159"/>
      <c r="AH50" s="159"/>
      <c r="AI50" s="159"/>
      <c r="AJ50" s="159"/>
      <c r="AK50" s="159"/>
      <c r="AL50" s="159"/>
      <c r="AM50" s="159"/>
      <c r="AN50" s="159"/>
      <c r="AR50" s="153"/>
      <c r="AS50" s="644"/>
      <c r="AT50" s="648"/>
      <c r="AU50" s="331"/>
      <c r="AV50" s="332"/>
      <c r="AW50" s="332"/>
      <c r="AX50" s="348"/>
      <c r="AY50" s="2"/>
      <c r="AZ50" s="195"/>
      <c r="BA50" s="195"/>
      <c r="BB50" s="195"/>
      <c r="BC50" s="195"/>
      <c r="BD50" s="195"/>
      <c r="BE50" s="2"/>
      <c r="BF50" s="364"/>
      <c r="BG50" s="364"/>
      <c r="BH50" s="365"/>
      <c r="BL50" s="153"/>
      <c r="BM50" s="162"/>
      <c r="BO50" s="178"/>
      <c r="BP50" s="162"/>
      <c r="BQ50" s="147"/>
      <c r="BU50" s="147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0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  <c r="CW50" s="153"/>
    </row>
    <row r="51" ht="6" customHeight="1" spans="1:101">
      <c r="A51" s="158"/>
      <c r="B51" s="158"/>
      <c r="C51" s="158"/>
      <c r="D51" s="158"/>
      <c r="E51" s="158"/>
      <c r="F51" s="158"/>
      <c r="G51" s="158"/>
      <c r="H51" s="158"/>
      <c r="I51" s="153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/>
      <c r="W51"/>
      <c r="X51"/>
      <c r="Y51" s="159"/>
      <c r="Z51"/>
      <c r="AA51"/>
      <c r="AB51"/>
      <c r="AC51" s="159"/>
      <c r="AD51" s="258"/>
      <c r="AE51" s="258"/>
      <c r="AF51" s="258"/>
      <c r="AG51" s="159"/>
      <c r="AH51" s="159"/>
      <c r="AI51" s="159"/>
      <c r="AJ51" s="159"/>
      <c r="AK51" s="159"/>
      <c r="AL51" s="159"/>
      <c r="AM51" s="159"/>
      <c r="AN51" s="159"/>
      <c r="AR51" s="153"/>
      <c r="AS51" s="646"/>
      <c r="AT51" s="649"/>
      <c r="AU51" s="331"/>
      <c r="AV51" s="332"/>
      <c r="AW51" s="332"/>
      <c r="AX51" s="348"/>
      <c r="AY51" s="2"/>
      <c r="AZ51" s="272"/>
      <c r="BA51" s="272"/>
      <c r="BB51" s="272"/>
      <c r="BC51" s="272"/>
      <c r="BD51" s="272"/>
      <c r="BE51" s="2"/>
      <c r="BF51" s="364"/>
      <c r="BG51" s="364"/>
      <c r="BH51" s="365"/>
      <c r="BI51" s="148"/>
      <c r="BJ51" s="148"/>
      <c r="BK51" s="148"/>
      <c r="BL51" s="153"/>
      <c r="BM51" s="157"/>
      <c r="BN51" s="148"/>
      <c r="BO51" s="174"/>
      <c r="BP51" s="162"/>
      <c r="BQ51" s="148"/>
      <c r="BR51" s="148"/>
      <c r="BS51" s="148"/>
      <c r="BU51" s="148"/>
      <c r="BV51" s="148"/>
      <c r="BW51" s="148"/>
      <c r="BY51" s="148"/>
      <c r="BZ51" s="148"/>
      <c r="CA51" s="148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0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</row>
    <row r="52" ht="6" customHeight="1" spans="1:101">
      <c r="A52" s="163" t="s">
        <v>129</v>
      </c>
      <c r="B52" s="147"/>
      <c r="C52" s="147"/>
      <c r="D52" s="147"/>
      <c r="E52" s="147"/>
      <c r="F52" s="147"/>
      <c r="G52" s="147"/>
      <c r="H52" s="147"/>
      <c r="I52" s="153"/>
      <c r="J52" s="172">
        <f>SUM(N52:AN55)</f>
        <v>3</v>
      </c>
      <c r="K52" s="152"/>
      <c r="L52" s="171"/>
      <c r="M52" s="180" t="s">
        <v>63</v>
      </c>
      <c r="N52" s="172">
        <f>附表.職業加值表!Y5</f>
        <v>3</v>
      </c>
      <c r="O52" s="152"/>
      <c r="P52" s="171"/>
      <c r="Q52" s="180" t="s">
        <v>65</v>
      </c>
      <c r="R52" s="172">
        <f>附表.職業加值表!Z5</f>
        <v>0</v>
      </c>
      <c r="S52" s="250"/>
      <c r="T52" s="251"/>
      <c r="U52" s="180" t="s">
        <v>65</v>
      </c>
      <c r="V52" s="172">
        <f>附表.職業加值表!AA5</f>
        <v>0</v>
      </c>
      <c r="W52" s="250"/>
      <c r="X52" s="251"/>
      <c r="Y52" s="180" t="s">
        <v>65</v>
      </c>
      <c r="Z52" s="172">
        <f>附表.職業加值表!AB5</f>
        <v>0</v>
      </c>
      <c r="AA52" s="250"/>
      <c r="AB52" s="251"/>
      <c r="AC52" s="249" t="s">
        <v>65</v>
      </c>
      <c r="AD52" s="172">
        <f>IF(ISNA(VLOOKUP($AD56,附表.種族屬性調整!$M:$N,2,FALSE)),0,VLOOKUP($AD56,附表.種族屬性調整!$M:$N,2,FALSE))</f>
        <v>0</v>
      </c>
      <c r="AE52" s="250"/>
      <c r="AF52" s="251"/>
      <c r="AG52" s="249" t="s">
        <v>65</v>
      </c>
      <c r="AH52" s="214"/>
      <c r="AI52" s="215"/>
      <c r="AJ52" s="216"/>
      <c r="AK52" s="249" t="s">
        <v>65</v>
      </c>
      <c r="AL52" s="214"/>
      <c r="AM52" s="215"/>
      <c r="AN52" s="216"/>
      <c r="AR52" s="153"/>
      <c r="AS52" s="642"/>
      <c r="AT52" s="643" t="str">
        <f>附表.技能兼職計算!F7</f>
        <v/>
      </c>
      <c r="AU52" s="331" t="s">
        <v>130</v>
      </c>
      <c r="AV52" s="332"/>
      <c r="AW52" s="332"/>
      <c r="AX52" s="348" t="s">
        <v>114</v>
      </c>
      <c r="BF52" s="363" t="s">
        <v>112</v>
      </c>
      <c r="BG52" s="364"/>
      <c r="BH52" s="365" t="str">
        <f t="shared" ref="BH52" si="11">IF(OR($BF52="STR",$BF52="DEX"),"*","")</f>
        <v/>
      </c>
      <c r="BI52" s="161"/>
      <c r="BL52" s="153"/>
      <c r="BM52" s="172">
        <f>IF(AND(OR(人物卡!$AT52="X",人物卡!$AS52="X"),人物卡!$BI52&gt;=1),SUM(人物卡!$BQ52:$CA54)+3,SUM(人物卡!$BQ52:$CA54))</f>
        <v>0</v>
      </c>
      <c r="BN52" s="152"/>
      <c r="BO52" s="171"/>
      <c r="BP52" s="370" t="s">
        <v>63</v>
      </c>
      <c r="BQ52" s="253">
        <f>IF(ISNA(VLOOKUP($BF52,附表.種族屬性調整!$M:$O,3,FALSE)),0,VLOOKUP($BF52,附表.種族屬性調整!$M:$O,3,FALSE))</f>
        <v>0</v>
      </c>
      <c r="BR52" s="147"/>
      <c r="BS52" s="147"/>
      <c r="BT52" s="154" t="s">
        <v>65</v>
      </c>
      <c r="BU52" s="253">
        <f t="shared" ref="BU52" si="12">BI52</f>
        <v>0</v>
      </c>
      <c r="BV52" s="147"/>
      <c r="BW52" s="147"/>
      <c r="BX52" s="161"/>
      <c r="BY52" s="161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0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</row>
    <row r="53" ht="6" customHeight="1" spans="1:101">
      <c r="A53" s="147"/>
      <c r="I53" s="153"/>
      <c r="J53" s="162"/>
      <c r="L53" s="178"/>
      <c r="M53" s="181"/>
      <c r="N53" s="162"/>
      <c r="P53" s="178"/>
      <c r="Q53" s="181"/>
      <c r="R53" s="252"/>
      <c r="S53" s="253"/>
      <c r="T53" s="254"/>
      <c r="U53" s="181"/>
      <c r="V53" s="252"/>
      <c r="W53" s="253"/>
      <c r="X53" s="254"/>
      <c r="Y53" s="181"/>
      <c r="Z53" s="252"/>
      <c r="AA53" s="253"/>
      <c r="AB53" s="254"/>
      <c r="AC53" s="162"/>
      <c r="AD53" s="252"/>
      <c r="AE53" s="253"/>
      <c r="AF53" s="254"/>
      <c r="AG53" s="162"/>
      <c r="AH53" s="224"/>
      <c r="AJ53" s="225"/>
      <c r="AK53" s="162"/>
      <c r="AL53" s="224"/>
      <c r="AN53" s="225"/>
      <c r="AR53" s="153"/>
      <c r="AS53" s="644"/>
      <c r="AT53" s="648"/>
      <c r="AU53" s="331"/>
      <c r="AV53" s="332"/>
      <c r="AW53" s="332"/>
      <c r="AX53" s="348"/>
      <c r="BF53" s="364"/>
      <c r="BG53" s="364"/>
      <c r="BH53" s="365"/>
      <c r="BL53" s="153"/>
      <c r="BM53" s="162"/>
      <c r="BO53" s="178"/>
      <c r="BP53" s="162"/>
      <c r="BQ53" s="147"/>
      <c r="BU53" s="147"/>
      <c r="CB53" s="153"/>
      <c r="CC53" s="153"/>
      <c r="CD53" s="153"/>
      <c r="CE53" s="153"/>
      <c r="CF53" s="153"/>
      <c r="CG53" s="153"/>
      <c r="CH53" s="153"/>
      <c r="CI53" s="153"/>
      <c r="CJ53" s="153"/>
      <c r="CK53" s="153"/>
      <c r="CL53" s="150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</row>
    <row r="54" ht="6" customHeight="1" spans="1:101">
      <c r="A54" s="147"/>
      <c r="I54" s="153"/>
      <c r="J54" s="162"/>
      <c r="L54" s="178"/>
      <c r="M54" s="181"/>
      <c r="N54" s="162"/>
      <c r="P54" s="178"/>
      <c r="Q54" s="181"/>
      <c r="R54" s="252"/>
      <c r="S54" s="253"/>
      <c r="T54" s="254"/>
      <c r="U54" s="181"/>
      <c r="V54" s="252"/>
      <c r="W54" s="253"/>
      <c r="X54" s="254"/>
      <c r="Y54" s="181"/>
      <c r="Z54" s="252"/>
      <c r="AA54" s="253"/>
      <c r="AB54" s="254"/>
      <c r="AC54" s="162"/>
      <c r="AD54" s="252"/>
      <c r="AE54" s="253"/>
      <c r="AF54" s="254"/>
      <c r="AG54" s="162"/>
      <c r="AH54" s="224"/>
      <c r="AJ54" s="225"/>
      <c r="AK54" s="162"/>
      <c r="AL54" s="224"/>
      <c r="AN54" s="225"/>
      <c r="AR54" s="153"/>
      <c r="AS54" s="646"/>
      <c r="AT54" s="649"/>
      <c r="AU54" s="331"/>
      <c r="AV54" s="332"/>
      <c r="AW54" s="332"/>
      <c r="AX54" s="348"/>
      <c r="BF54" s="364"/>
      <c r="BG54" s="364"/>
      <c r="BH54" s="365"/>
      <c r="BI54" s="148"/>
      <c r="BJ54" s="148"/>
      <c r="BK54" s="148"/>
      <c r="BL54" s="153"/>
      <c r="BM54" s="157"/>
      <c r="BN54" s="148"/>
      <c r="BO54" s="174"/>
      <c r="BP54" s="162"/>
      <c r="BQ54" s="148"/>
      <c r="BR54" s="148"/>
      <c r="BS54" s="148"/>
      <c r="BU54" s="148"/>
      <c r="BV54" s="148"/>
      <c r="BW54" s="148"/>
      <c r="BY54" s="148"/>
      <c r="BZ54" s="148"/>
      <c r="CA54" s="148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0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</row>
    <row r="55" ht="6" customHeight="1" spans="1:101">
      <c r="A55" s="147"/>
      <c r="I55" s="153"/>
      <c r="J55" s="157"/>
      <c r="K55" s="148"/>
      <c r="L55" s="174"/>
      <c r="M55" s="181"/>
      <c r="N55" s="157"/>
      <c r="O55" s="148"/>
      <c r="P55" s="174"/>
      <c r="Q55" s="181"/>
      <c r="R55" s="255"/>
      <c r="S55" s="256"/>
      <c r="T55" s="257"/>
      <c r="U55" s="181"/>
      <c r="V55" s="255"/>
      <c r="W55" s="256"/>
      <c r="X55" s="257"/>
      <c r="Y55" s="181"/>
      <c r="Z55" s="255"/>
      <c r="AA55" s="256"/>
      <c r="AB55" s="257"/>
      <c r="AC55" s="162"/>
      <c r="AD55" s="255"/>
      <c r="AE55" s="256"/>
      <c r="AF55" s="257"/>
      <c r="AG55" s="162"/>
      <c r="AH55" s="220"/>
      <c r="AI55" s="211"/>
      <c r="AJ55" s="221"/>
      <c r="AK55" s="162"/>
      <c r="AL55" s="220"/>
      <c r="AM55" s="211"/>
      <c r="AN55" s="221"/>
      <c r="AR55" s="153"/>
      <c r="AS55" s="642"/>
      <c r="AT55" s="643" t="str">
        <f>附表.技能兼職計算!F8</f>
        <v/>
      </c>
      <c r="AU55" s="331" t="s">
        <v>131</v>
      </c>
      <c r="AV55" s="332"/>
      <c r="AW55" s="332"/>
      <c r="AX55" s="332"/>
      <c r="AY55" s="332"/>
      <c r="BF55" s="363" t="s">
        <v>67</v>
      </c>
      <c r="BG55" s="364"/>
      <c r="BH55" s="365" t="str">
        <f t="shared" ref="BH55" si="13">IF(OR($BF55="STR",$BF55="DEX"),"*","")</f>
        <v>*</v>
      </c>
      <c r="BI55" s="161"/>
      <c r="BL55" s="153"/>
      <c r="BM55" s="172">
        <f>IF(AND(OR(人物卡!$AT55="X",人物卡!$AS55="X"),人物卡!$BI55&gt;=1),SUM(人物卡!$BQ55:$CA57)+3,SUM(人物卡!$BQ55:$CA57))</f>
        <v>3</v>
      </c>
      <c r="BN55" s="152"/>
      <c r="BO55" s="171"/>
      <c r="BP55" s="370" t="s">
        <v>63</v>
      </c>
      <c r="BQ55" s="253">
        <f>IF(ISNA(VLOOKUP($BF55,附表.種族屬性調整!$M:$O,3,FALSE)),0,VLOOKUP($BF55,附表.種族屬性調整!$M:$O,3,FALSE))</f>
        <v>3</v>
      </c>
      <c r="BR55" s="147"/>
      <c r="BS55" s="147"/>
      <c r="BT55" s="154" t="s">
        <v>65</v>
      </c>
      <c r="BU55" s="253">
        <f t="shared" ref="BU55" si="14">BI55</f>
        <v>0</v>
      </c>
      <c r="BV55" s="147"/>
      <c r="BW55" s="147"/>
      <c r="BX55" s="161"/>
      <c r="BY55" s="161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0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</row>
    <row r="56" ht="6" customHeight="1" spans="1:10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/>
      <c r="W56"/>
      <c r="X56"/>
      <c r="Y56" s="153"/>
      <c r="Z56" s="153"/>
      <c r="AA56" s="153"/>
      <c r="AB56" s="153"/>
      <c r="AC56" s="153"/>
      <c r="AD56" s="258" t="s">
        <v>108</v>
      </c>
      <c r="AE56" s="258"/>
      <c r="AF56" s="258"/>
      <c r="AG56" s="153"/>
      <c r="AH56" s="153"/>
      <c r="AL56" s="195"/>
      <c r="AM56" s="195"/>
      <c r="AN56" s="195"/>
      <c r="AO56" s="195"/>
      <c r="AP56" s="195"/>
      <c r="AQ56" s="195"/>
      <c r="AR56" s="153"/>
      <c r="AS56" s="644"/>
      <c r="AT56" s="648"/>
      <c r="AU56" s="331"/>
      <c r="AV56" s="332"/>
      <c r="AW56" s="332"/>
      <c r="AX56" s="332"/>
      <c r="AY56" s="332"/>
      <c r="BF56" s="364"/>
      <c r="BG56" s="364"/>
      <c r="BH56" s="365"/>
      <c r="BL56" s="153"/>
      <c r="BM56" s="162"/>
      <c r="BO56" s="178"/>
      <c r="BP56" s="162"/>
      <c r="BQ56" s="147"/>
      <c r="BU56" s="147"/>
      <c r="CB56" s="153"/>
      <c r="CC56" s="153"/>
      <c r="CD56" s="153"/>
      <c r="CE56" s="153"/>
      <c r="CF56" s="153"/>
      <c r="CG56" s="153"/>
      <c r="CH56" s="153"/>
      <c r="CI56" s="153"/>
      <c r="CJ56" s="153"/>
      <c r="CK56" s="153"/>
      <c r="CL56" s="150"/>
      <c r="CM56" s="153"/>
      <c r="CN56" s="153"/>
      <c r="CO56" s="153"/>
      <c r="CP56" s="153"/>
      <c r="CQ56" s="153"/>
      <c r="CR56" s="153"/>
      <c r="CS56" s="153"/>
      <c r="CT56" s="153"/>
      <c r="CU56" s="153"/>
      <c r="CV56" s="153"/>
      <c r="CW56" s="153"/>
    </row>
    <row r="57" ht="6" customHeight="1" spans="1:10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/>
      <c r="W57"/>
      <c r="X57"/>
      <c r="Y57" s="153"/>
      <c r="Z57" s="153"/>
      <c r="AA57" s="153"/>
      <c r="AB57" s="153"/>
      <c r="AC57" s="153"/>
      <c r="AD57" s="258"/>
      <c r="AE57" s="258"/>
      <c r="AF57" s="258"/>
      <c r="AG57" s="153"/>
      <c r="AH57" s="153"/>
      <c r="AL57" s="272"/>
      <c r="AM57" s="272"/>
      <c r="AN57" s="272"/>
      <c r="AO57" s="272"/>
      <c r="AP57" s="272"/>
      <c r="AQ57" s="272"/>
      <c r="AR57" s="153"/>
      <c r="AS57" s="646"/>
      <c r="AT57" s="649"/>
      <c r="AU57" s="331"/>
      <c r="AV57" s="332"/>
      <c r="AW57" s="332"/>
      <c r="AX57" s="332"/>
      <c r="AY57" s="332"/>
      <c r="BF57" s="364"/>
      <c r="BG57" s="364"/>
      <c r="BH57" s="365"/>
      <c r="BI57" s="148"/>
      <c r="BJ57" s="148"/>
      <c r="BK57" s="148"/>
      <c r="BL57" s="153"/>
      <c r="BM57" s="157"/>
      <c r="BN57" s="148"/>
      <c r="BO57" s="174"/>
      <c r="BP57" s="162"/>
      <c r="BQ57" s="148"/>
      <c r="BR57" s="148"/>
      <c r="BS57" s="148"/>
      <c r="BU57" s="148"/>
      <c r="BV57" s="148"/>
      <c r="BW57" s="148"/>
      <c r="BY57" s="148"/>
      <c r="BZ57" s="148"/>
      <c r="CA57" s="148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0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  <c r="CW57" s="153"/>
    </row>
    <row r="58" ht="6" customHeight="1" spans="1:101">
      <c r="A58" s="163" t="s">
        <v>132</v>
      </c>
      <c r="B58" s="163"/>
      <c r="C58" s="163"/>
      <c r="D58" s="163"/>
      <c r="E58" s="163"/>
      <c r="F58" s="163"/>
      <c r="G58" s="163"/>
      <c r="H58" s="163"/>
      <c r="I58"/>
      <c r="J58" s="182">
        <f>N58+R58+V58+Z58+AD58+AH58</f>
        <v>6</v>
      </c>
      <c r="K58" s="183"/>
      <c r="L58" s="184"/>
      <c r="M58" s="185" t="s">
        <v>63</v>
      </c>
      <c r="N58" s="186">
        <f>附表.職業加值表!Y2</f>
        <v>6</v>
      </c>
      <c r="O58" s="186"/>
      <c r="P58" s="186"/>
      <c r="Q58" s="226" t="s">
        <v>65</v>
      </c>
      <c r="R58" s="186">
        <f>附表.職業加值表!Z2</f>
        <v>0</v>
      </c>
      <c r="S58" s="186"/>
      <c r="T58" s="186"/>
      <c r="U58" s="226" t="s">
        <v>65</v>
      </c>
      <c r="V58" s="186">
        <f>附表.職業加值表!AA2</f>
        <v>0</v>
      </c>
      <c r="W58" s="186"/>
      <c r="X58" s="186"/>
      <c r="Y58" s="226" t="s">
        <v>65</v>
      </c>
      <c r="Z58" s="186">
        <f>附表.職業加值表!AB2</f>
        <v>0</v>
      </c>
      <c r="AA58" s="186"/>
      <c r="AB58" s="186"/>
      <c r="AC58" s="226" t="s">
        <v>65</v>
      </c>
      <c r="AD58" s="186">
        <f>IF(ISNA(VLOOKUP(A10,附表.體型負重!A:D,3,FALSE)),"0",VLOOKUP(A10,附表.體型負重!A:D,3,FALSE))</f>
        <v>0</v>
      </c>
      <c r="AE58" s="186"/>
      <c r="AF58" s="186"/>
      <c r="AG58" s="226" t="s">
        <v>65</v>
      </c>
      <c r="AH58" s="214"/>
      <c r="AI58" s="215"/>
      <c r="AJ58" s="216"/>
      <c r="AK58"/>
      <c r="AL58" s="284" t="str">
        <f>IFERROR(HLOOKUP((N58+R58+V58+Z58),附表.職業加值表!$C$1:$V$6,6,0),"-")</f>
        <v>+1</v>
      </c>
      <c r="AM58" s="285"/>
      <c r="AN58" s="285"/>
      <c r="AO58" s="285"/>
      <c r="AP58" s="285"/>
      <c r="AQ58" s="338"/>
      <c r="AR58" s="153"/>
      <c r="AS58" s="642"/>
      <c r="AT58" s="643" t="str">
        <f>附表.技能兼職計算!F9</f>
        <v/>
      </c>
      <c r="AU58" s="331" t="s">
        <v>133</v>
      </c>
      <c r="AV58" s="332"/>
      <c r="AW58" s="332"/>
      <c r="AX58" s="348" t="s">
        <v>114</v>
      </c>
      <c r="BF58" s="363" t="s">
        <v>112</v>
      </c>
      <c r="BG58" s="364"/>
      <c r="BH58" s="365" t="str">
        <f t="shared" ref="BH58" si="15">IF(OR($BF58="STR",$BF58="DEX"),"*","")</f>
        <v/>
      </c>
      <c r="BI58" s="161"/>
      <c r="BL58" s="153"/>
      <c r="BM58" s="172">
        <f>IF(AND(OR(人物卡!$AT58="X",人物卡!$AS58="X"),人物卡!$BI58&gt;=1),SUM(人物卡!$BQ58:$CA60)+3,SUM(人物卡!$BQ58:$CA60))</f>
        <v>0</v>
      </c>
      <c r="BN58" s="152"/>
      <c r="BO58" s="171"/>
      <c r="BP58" s="370" t="s">
        <v>63</v>
      </c>
      <c r="BQ58" s="253">
        <f>IF(ISNA(VLOOKUP($BF58,附表.種族屬性調整!$M:$O,3,FALSE)),0,VLOOKUP($BF58,附表.種族屬性調整!$M:$O,3,FALSE))</f>
        <v>0</v>
      </c>
      <c r="BR58" s="147"/>
      <c r="BS58" s="147"/>
      <c r="BT58" s="154" t="s">
        <v>65</v>
      </c>
      <c r="BU58" s="253">
        <f t="shared" ref="BU58" si="16">BI58</f>
        <v>0</v>
      </c>
      <c r="BV58" s="147"/>
      <c r="BW58" s="147"/>
      <c r="BX58" s="161"/>
      <c r="BY58" s="161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0"/>
      <c r="CM58" s="153"/>
      <c r="CN58" s="153"/>
      <c r="CO58" s="153"/>
      <c r="CP58" s="153"/>
      <c r="CQ58" s="153"/>
      <c r="CR58" s="153"/>
      <c r="CS58" s="153"/>
      <c r="CT58" s="153"/>
      <c r="CU58" s="153"/>
      <c r="CV58" s="153"/>
      <c r="CW58" s="153"/>
    </row>
    <row r="59" ht="6" customHeight="1" spans="1:101">
      <c r="A59" s="163"/>
      <c r="B59" s="163"/>
      <c r="C59" s="163"/>
      <c r="D59" s="163"/>
      <c r="E59" s="163"/>
      <c r="F59" s="163"/>
      <c r="G59" s="163"/>
      <c r="H59" s="163"/>
      <c r="I59"/>
      <c r="J59" s="187"/>
      <c r="K59" s="188"/>
      <c r="L59" s="189"/>
      <c r="M59" s="185"/>
      <c r="N59" s="186"/>
      <c r="O59" s="186"/>
      <c r="P59" s="186"/>
      <c r="Q59" s="226"/>
      <c r="R59" s="186"/>
      <c r="S59" s="186"/>
      <c r="T59" s="186"/>
      <c r="U59" s="226"/>
      <c r="V59" s="186"/>
      <c r="W59" s="186"/>
      <c r="X59" s="186"/>
      <c r="Y59" s="226"/>
      <c r="Z59" s="186"/>
      <c r="AA59" s="186"/>
      <c r="AB59" s="186"/>
      <c r="AC59" s="226"/>
      <c r="AD59" s="186"/>
      <c r="AE59" s="186"/>
      <c r="AF59" s="186"/>
      <c r="AG59" s="226"/>
      <c r="AH59" s="224"/>
      <c r="AJ59" s="225"/>
      <c r="AK59"/>
      <c r="AL59" s="286"/>
      <c r="AM59" s="287"/>
      <c r="AN59" s="287"/>
      <c r="AO59" s="287"/>
      <c r="AP59" s="287"/>
      <c r="AQ59" s="339"/>
      <c r="AR59" s="153"/>
      <c r="AS59" s="644"/>
      <c r="AT59" s="648"/>
      <c r="AU59" s="331"/>
      <c r="AV59" s="332"/>
      <c r="AW59" s="332"/>
      <c r="AX59" s="348"/>
      <c r="BF59" s="364"/>
      <c r="BG59" s="364"/>
      <c r="BH59" s="365"/>
      <c r="BL59" s="153"/>
      <c r="BM59" s="162"/>
      <c r="BO59" s="178"/>
      <c r="BP59" s="162"/>
      <c r="BQ59" s="147"/>
      <c r="BU59" s="147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0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  <c r="CW59" s="153"/>
    </row>
    <row r="60" ht="6" customHeight="1" spans="1:101">
      <c r="A60" s="163"/>
      <c r="B60" s="163"/>
      <c r="C60" s="163"/>
      <c r="D60" s="163"/>
      <c r="E60" s="163"/>
      <c r="F60" s="163"/>
      <c r="G60" s="163"/>
      <c r="H60" s="163"/>
      <c r="I60"/>
      <c r="J60" s="187"/>
      <c r="K60" s="188"/>
      <c r="L60" s="189"/>
      <c r="M60" s="185"/>
      <c r="N60" s="186"/>
      <c r="O60" s="186"/>
      <c r="P60" s="186"/>
      <c r="Q60" s="226"/>
      <c r="R60" s="186"/>
      <c r="S60" s="186"/>
      <c r="T60" s="186"/>
      <c r="U60" s="226"/>
      <c r="V60" s="186"/>
      <c r="W60" s="186"/>
      <c r="X60" s="186"/>
      <c r="Y60" s="226"/>
      <c r="Z60" s="186"/>
      <c r="AA60" s="186"/>
      <c r="AB60" s="186"/>
      <c r="AC60" s="226"/>
      <c r="AD60" s="186"/>
      <c r="AE60" s="186"/>
      <c r="AF60" s="186"/>
      <c r="AG60" s="226"/>
      <c r="AH60" s="224"/>
      <c r="AJ60" s="225"/>
      <c r="AK60"/>
      <c r="AL60" s="286"/>
      <c r="AM60" s="287"/>
      <c r="AN60" s="287"/>
      <c r="AO60" s="287"/>
      <c r="AP60" s="287"/>
      <c r="AQ60" s="339"/>
      <c r="AR60" s="153"/>
      <c r="AS60" s="646"/>
      <c r="AT60" s="649"/>
      <c r="AU60" s="331"/>
      <c r="AV60" s="332"/>
      <c r="AW60" s="332"/>
      <c r="AX60" s="348"/>
      <c r="BF60" s="364"/>
      <c r="BG60" s="364"/>
      <c r="BH60" s="365"/>
      <c r="BI60" s="148"/>
      <c r="BJ60" s="148"/>
      <c r="BK60" s="148"/>
      <c r="BL60" s="153"/>
      <c r="BM60" s="157"/>
      <c r="BN60" s="148"/>
      <c r="BO60" s="174"/>
      <c r="BP60" s="162"/>
      <c r="BQ60" s="148"/>
      <c r="BR60" s="148"/>
      <c r="BS60" s="148"/>
      <c r="BU60" s="148"/>
      <c r="BV60" s="148"/>
      <c r="BW60" s="148"/>
      <c r="BY60" s="148"/>
      <c r="BZ60" s="148"/>
      <c r="CA60" s="148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0"/>
      <c r="CM60" s="153"/>
      <c r="CN60" s="153"/>
      <c r="CO60" s="153"/>
      <c r="CP60" s="153"/>
      <c r="CQ60" s="153"/>
      <c r="CR60" s="153"/>
      <c r="CS60" s="153"/>
      <c r="CT60" s="153"/>
      <c r="CU60" s="153"/>
      <c r="CV60" s="153"/>
      <c r="CW60" s="153"/>
    </row>
    <row r="61" ht="6" customHeight="1" spans="1:101">
      <c r="A61" s="163"/>
      <c r="B61" s="163"/>
      <c r="C61" s="163"/>
      <c r="D61" s="163"/>
      <c r="E61" s="163"/>
      <c r="F61" s="163"/>
      <c r="G61" s="163"/>
      <c r="H61" s="163"/>
      <c r="I61"/>
      <c r="J61" s="190"/>
      <c r="K61" s="191"/>
      <c r="L61" s="192"/>
      <c r="M61" s="185"/>
      <c r="N61" s="186"/>
      <c r="O61" s="186"/>
      <c r="P61" s="186"/>
      <c r="Q61" s="226"/>
      <c r="R61" s="186"/>
      <c r="S61" s="186"/>
      <c r="T61" s="186"/>
      <c r="U61" s="226"/>
      <c r="V61" s="186"/>
      <c r="W61" s="186"/>
      <c r="X61" s="186"/>
      <c r="Y61" s="226"/>
      <c r="Z61" s="186"/>
      <c r="AA61" s="186"/>
      <c r="AB61" s="186"/>
      <c r="AC61" s="226"/>
      <c r="AD61" s="186"/>
      <c r="AE61" s="186"/>
      <c r="AF61" s="186"/>
      <c r="AG61" s="226"/>
      <c r="AH61" s="220"/>
      <c r="AI61" s="211"/>
      <c r="AJ61" s="221"/>
      <c r="AK61"/>
      <c r="AL61" s="288"/>
      <c r="AM61" s="289"/>
      <c r="AN61" s="289"/>
      <c r="AO61" s="289"/>
      <c r="AP61" s="289"/>
      <c r="AQ61" s="340"/>
      <c r="AR61" s="153"/>
      <c r="AS61" s="642"/>
      <c r="AT61" s="643" t="str">
        <f>附表.技能兼職計算!F10</f>
        <v/>
      </c>
      <c r="AU61" s="331" t="s">
        <v>134</v>
      </c>
      <c r="AV61" s="332"/>
      <c r="AW61" s="332"/>
      <c r="AX61" s="348" t="s">
        <v>114</v>
      </c>
      <c r="BF61" s="363" t="s">
        <v>67</v>
      </c>
      <c r="BG61" s="364"/>
      <c r="BH61" s="365" t="str">
        <f t="shared" ref="BH61" si="17">IF(OR($BF61="STR",$BF61="DEX"),"*","")</f>
        <v>*</v>
      </c>
      <c r="BI61" s="161"/>
      <c r="BL61" s="153"/>
      <c r="BM61" s="172">
        <f>IF(AND(OR(人物卡!$AT61="X",人物卡!$AS61="X"),人物卡!$BI61&gt;=1),SUM(人物卡!$BQ61:$CA63)+3,SUM(人物卡!$BQ61:$CA63))</f>
        <v>3</v>
      </c>
      <c r="BN61" s="152"/>
      <c r="BO61" s="171"/>
      <c r="BP61" s="370" t="s">
        <v>63</v>
      </c>
      <c r="BQ61" s="253">
        <f>IF(ISNA(VLOOKUP($BF61,附表.種族屬性調整!$M:$O,3,FALSE)),0,VLOOKUP($BF61,附表.種族屬性調整!$M:$O,3,FALSE))</f>
        <v>3</v>
      </c>
      <c r="BR61" s="147"/>
      <c r="BS61" s="147"/>
      <c r="BT61" s="154" t="s">
        <v>65</v>
      </c>
      <c r="BU61" s="253">
        <f t="shared" ref="BU61" si="18">BI61</f>
        <v>0</v>
      </c>
      <c r="BV61" s="147"/>
      <c r="BW61" s="147"/>
      <c r="BX61" s="161"/>
      <c r="BY61" s="161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0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  <c r="CW61" s="153"/>
    </row>
    <row r="62" ht="6" customHeight="1" spans="10:101"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D62" s="259" t="s">
        <v>42</v>
      </c>
      <c r="AE62" s="259"/>
      <c r="AF62" s="259"/>
      <c r="AG62" s="153"/>
      <c r="AH62" s="259"/>
      <c r="AI62" s="259"/>
      <c r="AJ62" s="259"/>
      <c r="AK62"/>
      <c r="AL62" s="290" t="s">
        <v>135</v>
      </c>
      <c r="AM62" s="290"/>
      <c r="AN62" s="290"/>
      <c r="AO62" s="290"/>
      <c r="AP62" s="290"/>
      <c r="AQ62" s="290"/>
      <c r="AR62" s="153"/>
      <c r="AS62" s="644"/>
      <c r="AT62" s="648"/>
      <c r="AU62" s="331"/>
      <c r="AV62" s="332"/>
      <c r="AW62" s="332"/>
      <c r="AX62" s="348"/>
      <c r="BF62" s="364"/>
      <c r="BG62" s="364"/>
      <c r="BH62" s="365"/>
      <c r="BL62" s="153"/>
      <c r="BM62" s="162"/>
      <c r="BO62" s="178"/>
      <c r="BP62" s="162"/>
      <c r="BQ62" s="147"/>
      <c r="BU62" s="147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  <c r="CT62" s="153"/>
      <c r="CU62" s="153"/>
      <c r="CV62" s="153"/>
      <c r="CW62" s="153"/>
    </row>
    <row r="63" ht="6" customHeight="1" spans="10:101"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D63" s="260"/>
      <c r="AE63" s="260"/>
      <c r="AF63" s="260"/>
      <c r="AG63" s="153"/>
      <c r="AH63" s="260"/>
      <c r="AI63" s="260"/>
      <c r="AJ63" s="260"/>
      <c r="AK63"/>
      <c r="AL63" s="291"/>
      <c r="AM63" s="291"/>
      <c r="AN63" s="291"/>
      <c r="AO63" s="291"/>
      <c r="AP63" s="291"/>
      <c r="AQ63" s="291"/>
      <c r="AR63" s="153"/>
      <c r="AS63" s="646"/>
      <c r="AT63" s="649"/>
      <c r="AU63" s="331"/>
      <c r="AV63" s="332"/>
      <c r="AW63" s="332"/>
      <c r="AX63" s="348"/>
      <c r="BF63" s="364"/>
      <c r="BG63" s="364"/>
      <c r="BH63" s="365"/>
      <c r="BI63" s="148"/>
      <c r="BJ63" s="148"/>
      <c r="BK63" s="148"/>
      <c r="BL63" s="153"/>
      <c r="BM63" s="157"/>
      <c r="BN63" s="148"/>
      <c r="BO63" s="174"/>
      <c r="BP63" s="162"/>
      <c r="BQ63" s="148"/>
      <c r="BR63" s="148"/>
      <c r="BS63" s="148"/>
      <c r="BU63" s="148"/>
      <c r="BV63" s="148"/>
      <c r="BW63" s="148"/>
      <c r="BY63" s="148"/>
      <c r="BZ63" s="148"/>
      <c r="CA63" s="148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0"/>
      <c r="CM63" s="153"/>
      <c r="CN63" s="153"/>
      <c r="CO63" s="153"/>
      <c r="CP63" s="153"/>
      <c r="CQ63" s="153"/>
      <c r="CR63" s="153"/>
      <c r="CS63" s="153"/>
      <c r="CT63" s="153"/>
      <c r="CU63" s="153"/>
      <c r="CV63" s="153"/>
      <c r="CW63" s="153"/>
    </row>
    <row r="64" ht="6" customHeight="1" spans="1:101">
      <c r="A64" s="163" t="s">
        <v>136</v>
      </c>
      <c r="B64" s="163"/>
      <c r="C64" s="163"/>
      <c r="D64" s="163"/>
      <c r="E64" s="163"/>
      <c r="F64" s="163"/>
      <c r="G64" s="163"/>
      <c r="H64" s="163"/>
      <c r="I64" s="153"/>
      <c r="J64" s="182">
        <f>N64+T64+X64+AB64</f>
        <v>11</v>
      </c>
      <c r="K64" s="183"/>
      <c r="L64" s="184"/>
      <c r="M64" s="185" t="s">
        <v>63</v>
      </c>
      <c r="N64" s="186">
        <f>J58</f>
        <v>6</v>
      </c>
      <c r="O64" s="186"/>
      <c r="P64" s="186"/>
      <c r="Q64" s="186"/>
      <c r="R64" s="186"/>
      <c r="S64" s="226" t="s">
        <v>65</v>
      </c>
      <c r="T64" s="186">
        <f>IF(ISNA(VLOOKUP($T68,附表.種族屬性調整!$M:$N,2,FALSE)),0,VLOOKUP($T68,附表.種族屬性調整!$M:$N,2,FALSE))</f>
        <v>5</v>
      </c>
      <c r="U64" s="186"/>
      <c r="V64" s="186"/>
      <c r="W64" s="227" t="s">
        <v>65</v>
      </c>
      <c r="X64" s="186">
        <f>IF(ISNA(VLOOKUP(A10,附表.體型負重!A:D,4,FALSE)),"0",VLOOKUP(A10,附表.體型負重!A:D,4,FALSE))</f>
        <v>0</v>
      </c>
      <c r="Y64" s="186"/>
      <c r="Z64" s="186"/>
      <c r="AA64" s="180" t="s">
        <v>65</v>
      </c>
      <c r="AB64" s="156"/>
      <c r="AC64" s="261"/>
      <c r="AD64" s="262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642"/>
      <c r="AT64" s="643" t="str">
        <f>附表.技能兼職計算!F11</f>
        <v/>
      </c>
      <c r="AU64" s="331" t="s">
        <v>137</v>
      </c>
      <c r="AV64" s="332"/>
      <c r="AW64" s="332"/>
      <c r="AX64" s="348" t="s">
        <v>114</v>
      </c>
      <c r="BF64" s="363" t="s">
        <v>67</v>
      </c>
      <c r="BG64" s="364"/>
      <c r="BH64" s="365" t="str">
        <f t="shared" ref="BH64" si="19">IF(OR($BF64="STR",$BF64="DEX"),"*","")</f>
        <v>*</v>
      </c>
      <c r="BI64" s="161"/>
      <c r="BL64" s="153"/>
      <c r="BM64" s="172">
        <f>IF(AND(OR(人物卡!$AT64="X",人物卡!$AS64="X"),人物卡!$BI64&gt;=1),SUM(人物卡!$BQ64:$CA66)+3,SUM(人物卡!$BQ64:$CA66))</f>
        <v>3</v>
      </c>
      <c r="BN64" s="152"/>
      <c r="BO64" s="171"/>
      <c r="BP64" s="370" t="s">
        <v>63</v>
      </c>
      <c r="BQ64" s="253">
        <f>IF(ISNA(VLOOKUP($BF64,附表.種族屬性調整!$M:$O,3,FALSE)),0,VLOOKUP($BF64,附表.種族屬性調整!$M:$O,3,FALSE))</f>
        <v>3</v>
      </c>
      <c r="BR64" s="147"/>
      <c r="BS64" s="147"/>
      <c r="BT64" s="154" t="s">
        <v>65</v>
      </c>
      <c r="BU64" s="253">
        <f t="shared" ref="BU64" si="20">BI64</f>
        <v>0</v>
      </c>
      <c r="BV64" s="147"/>
      <c r="BW64" s="147"/>
      <c r="BX64" s="161"/>
      <c r="BY64" s="161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0"/>
      <c r="CM64" s="153"/>
      <c r="CN64" s="153"/>
      <c r="CO64" s="153"/>
      <c r="CP64" s="153"/>
      <c r="CQ64" s="153"/>
      <c r="CR64" s="153"/>
      <c r="CS64" s="153"/>
      <c r="CT64" s="153"/>
      <c r="CU64" s="153"/>
      <c r="CV64" s="153"/>
      <c r="CW64" s="153"/>
    </row>
    <row r="65" ht="6" customHeight="1" spans="1:101">
      <c r="A65" s="163"/>
      <c r="B65" s="163"/>
      <c r="C65" s="163"/>
      <c r="D65" s="163"/>
      <c r="E65" s="163"/>
      <c r="F65" s="163"/>
      <c r="G65" s="163"/>
      <c r="H65" s="163"/>
      <c r="I65" s="153"/>
      <c r="J65" s="187"/>
      <c r="K65" s="188"/>
      <c r="L65" s="189"/>
      <c r="M65" s="185"/>
      <c r="N65" s="186"/>
      <c r="O65" s="186"/>
      <c r="P65" s="186"/>
      <c r="Q65" s="186"/>
      <c r="R65" s="186"/>
      <c r="S65" s="226"/>
      <c r="T65" s="186"/>
      <c r="U65" s="186"/>
      <c r="V65" s="186"/>
      <c r="W65" s="227"/>
      <c r="X65" s="186"/>
      <c r="Y65" s="186"/>
      <c r="Z65" s="186"/>
      <c r="AA65" s="180"/>
      <c r="AB65" s="249"/>
      <c r="AC65" s="280"/>
      <c r="AD65" s="305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644"/>
      <c r="AT65" s="648"/>
      <c r="AU65" s="331"/>
      <c r="AV65" s="332"/>
      <c r="AW65" s="332"/>
      <c r="AX65" s="348"/>
      <c r="BF65" s="364"/>
      <c r="BG65" s="364"/>
      <c r="BH65" s="365"/>
      <c r="BL65" s="153"/>
      <c r="BM65" s="162"/>
      <c r="BO65" s="178"/>
      <c r="BP65" s="162"/>
      <c r="BQ65" s="147"/>
      <c r="BU65" s="147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0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  <c r="CW65" s="153"/>
    </row>
    <row r="66" ht="6" customHeight="1" spans="1:101">
      <c r="A66" s="163"/>
      <c r="B66" s="163"/>
      <c r="C66" s="163"/>
      <c r="D66" s="163"/>
      <c r="E66" s="163"/>
      <c r="F66" s="163"/>
      <c r="G66" s="163"/>
      <c r="H66" s="163"/>
      <c r="I66" s="153"/>
      <c r="J66" s="187"/>
      <c r="K66" s="188"/>
      <c r="L66" s="189"/>
      <c r="M66" s="185"/>
      <c r="N66" s="186"/>
      <c r="O66" s="186"/>
      <c r="P66" s="186"/>
      <c r="Q66" s="186"/>
      <c r="R66" s="186"/>
      <c r="S66" s="226"/>
      <c r="T66" s="186"/>
      <c r="U66" s="186"/>
      <c r="V66" s="186"/>
      <c r="W66" s="227"/>
      <c r="X66" s="186"/>
      <c r="Y66" s="186"/>
      <c r="Z66" s="186"/>
      <c r="AA66" s="180"/>
      <c r="AB66" s="249"/>
      <c r="AC66" s="280"/>
      <c r="AD66" s="305"/>
      <c r="AE66" s="159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53"/>
      <c r="AS66" s="646"/>
      <c r="AT66" s="649"/>
      <c r="AU66" s="331"/>
      <c r="AV66" s="332"/>
      <c r="AW66" s="332"/>
      <c r="AX66" s="348"/>
      <c r="BF66" s="364"/>
      <c r="BG66" s="364"/>
      <c r="BH66" s="365"/>
      <c r="BI66" s="148"/>
      <c r="BJ66" s="148"/>
      <c r="BK66" s="148"/>
      <c r="BL66" s="153"/>
      <c r="BM66" s="157"/>
      <c r="BN66" s="148"/>
      <c r="BO66" s="174"/>
      <c r="BP66" s="162"/>
      <c r="BQ66" s="148"/>
      <c r="BR66" s="148"/>
      <c r="BS66" s="148"/>
      <c r="BU66" s="148"/>
      <c r="BV66" s="148"/>
      <c r="BW66" s="148"/>
      <c r="BY66" s="148"/>
      <c r="BZ66" s="148"/>
      <c r="CA66" s="148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0"/>
      <c r="CM66" s="153"/>
      <c r="CN66" s="153"/>
      <c r="CO66" s="153"/>
      <c r="CP66" s="153"/>
      <c r="CQ66" s="153"/>
      <c r="CR66" s="153"/>
      <c r="CS66" s="153"/>
      <c r="CT66" s="153"/>
      <c r="CU66" s="153"/>
      <c r="CV66" s="153"/>
      <c r="CW66" s="153"/>
    </row>
    <row r="67" ht="6" customHeight="1" spans="1:101">
      <c r="A67" s="163"/>
      <c r="B67" s="163"/>
      <c r="C67" s="163"/>
      <c r="D67" s="163"/>
      <c r="E67" s="163"/>
      <c r="F67" s="163"/>
      <c r="G67" s="163"/>
      <c r="H67" s="163"/>
      <c r="I67" s="153"/>
      <c r="J67" s="190"/>
      <c r="K67" s="191"/>
      <c r="L67" s="192"/>
      <c r="M67" s="185"/>
      <c r="N67" s="186"/>
      <c r="O67" s="186"/>
      <c r="P67" s="186"/>
      <c r="Q67" s="186"/>
      <c r="R67" s="186"/>
      <c r="S67" s="226"/>
      <c r="T67" s="186"/>
      <c r="U67" s="186"/>
      <c r="V67" s="186"/>
      <c r="W67" s="227"/>
      <c r="X67" s="186"/>
      <c r="Y67" s="186"/>
      <c r="Z67" s="186"/>
      <c r="AA67" s="180"/>
      <c r="AB67" s="414"/>
      <c r="AC67" s="415"/>
      <c r="AD67" s="416"/>
      <c r="AE67" s="159"/>
      <c r="AF67" s="147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47"/>
      <c r="AR67" s="153"/>
      <c r="AS67" s="642"/>
      <c r="AT67" s="643" t="str">
        <f>附表.技能兼職計算!F12</f>
        <v>X</v>
      </c>
      <c r="AU67" s="331" t="s">
        <v>138</v>
      </c>
      <c r="AV67" s="332"/>
      <c r="AW67" s="332"/>
      <c r="AX67" s="332"/>
      <c r="AY67" s="332"/>
      <c r="BF67" s="363" t="s">
        <v>112</v>
      </c>
      <c r="BG67" s="364"/>
      <c r="BH67" s="365" t="str">
        <f t="shared" ref="BH67" si="21">IF(OR($BF67="STR",$BF67="DEX"),"*","")</f>
        <v/>
      </c>
      <c r="BI67" s="161"/>
      <c r="BL67" s="153"/>
      <c r="BM67" s="172">
        <f>IF(AND(OR(人物卡!$AT67="X",人物卡!$AS67="X"),人物卡!$BI67&gt;=1),SUM(人物卡!$BQ67:$CA69)+3,SUM(人物卡!$BQ67:$CA69))</f>
        <v>0</v>
      </c>
      <c r="BN67" s="152"/>
      <c r="BO67" s="171"/>
      <c r="BP67" s="370" t="s">
        <v>63</v>
      </c>
      <c r="BQ67" s="253">
        <f>IF(ISNA(VLOOKUP($BF67,附表.種族屬性調整!$M:$O,3,FALSE)),0,VLOOKUP($BF67,附表.種族屬性調整!$M:$O,3,FALSE))</f>
        <v>0</v>
      </c>
      <c r="BR67" s="147"/>
      <c r="BS67" s="147"/>
      <c r="BT67" s="154" t="s">
        <v>65</v>
      </c>
      <c r="BU67" s="253">
        <f t="shared" ref="BU67" si="22">BI67</f>
        <v>0</v>
      </c>
      <c r="BV67" s="147"/>
      <c r="BW67" s="147"/>
      <c r="BX67" s="161"/>
      <c r="BY67" s="161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0"/>
      <c r="CM67" s="153"/>
      <c r="CN67" s="153"/>
      <c r="CO67" s="153"/>
      <c r="CP67" s="153"/>
      <c r="CQ67" s="153"/>
      <c r="CR67" s="153"/>
      <c r="CS67" s="153"/>
      <c r="CT67" s="153"/>
      <c r="CU67" s="153"/>
      <c r="CV67" s="153"/>
      <c r="CW67" s="153"/>
    </row>
    <row r="68" ht="6" customHeight="1" spans="9:101">
      <c r="I68" s="153"/>
      <c r="J68" s="259" t="s">
        <v>53</v>
      </c>
      <c r="K68" s="259"/>
      <c r="L68" s="259"/>
      <c r="M68" s="260" t="s">
        <v>139</v>
      </c>
      <c r="N68" s="260"/>
      <c r="O68" s="260"/>
      <c r="P68" s="260"/>
      <c r="Q68" s="260"/>
      <c r="R68" s="260"/>
      <c r="S68" s="260"/>
      <c r="T68" s="258" t="s">
        <v>60</v>
      </c>
      <c r="U68" s="258"/>
      <c r="V68" s="258"/>
      <c r="W68" s="14"/>
      <c r="X68" s="259" t="s">
        <v>42</v>
      </c>
      <c r="Y68" s="259"/>
      <c r="Z68" s="259"/>
      <c r="AA68" s="14"/>
      <c r="AB68" s="259" t="s">
        <v>55</v>
      </c>
      <c r="AC68" s="259"/>
      <c r="AD68" s="259"/>
      <c r="AE68" s="159"/>
      <c r="AF68" s="147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47"/>
      <c r="AR68" s="153"/>
      <c r="AS68" s="644"/>
      <c r="AT68" s="648"/>
      <c r="AU68" s="331"/>
      <c r="AV68" s="332"/>
      <c r="AW68" s="332"/>
      <c r="AX68" s="332"/>
      <c r="AY68" s="332"/>
      <c r="BF68" s="364"/>
      <c r="BG68" s="364"/>
      <c r="BH68" s="365"/>
      <c r="BL68" s="153"/>
      <c r="BM68" s="162"/>
      <c r="BO68" s="178"/>
      <c r="BP68" s="162"/>
      <c r="BQ68" s="147"/>
      <c r="BU68" s="147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0"/>
      <c r="CM68" s="153"/>
      <c r="CN68" s="153"/>
      <c r="CO68" s="153"/>
      <c r="CP68" s="153"/>
      <c r="CQ68" s="153"/>
      <c r="CR68" s="153"/>
      <c r="CS68" s="153"/>
      <c r="CT68" s="153"/>
      <c r="CU68" s="153"/>
      <c r="CV68" s="153"/>
      <c r="CW68" s="153"/>
    </row>
    <row r="69" ht="6" customHeight="1" spans="9:101">
      <c r="I69" s="153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58"/>
      <c r="U69" s="258"/>
      <c r="V69" s="258"/>
      <c r="W69" s="14"/>
      <c r="X69" s="260"/>
      <c r="Y69" s="260"/>
      <c r="Z69" s="260"/>
      <c r="AA69" s="417"/>
      <c r="AB69" s="260"/>
      <c r="AC69" s="260"/>
      <c r="AD69" s="260"/>
      <c r="AE69" s="159"/>
      <c r="AF69" s="418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47"/>
      <c r="AR69" s="153"/>
      <c r="AS69" s="646"/>
      <c r="AT69" s="649"/>
      <c r="AU69" s="331"/>
      <c r="AV69" s="332"/>
      <c r="AW69" s="332"/>
      <c r="AX69" s="332"/>
      <c r="AY69" s="332"/>
      <c r="BF69" s="364"/>
      <c r="BG69" s="364"/>
      <c r="BH69" s="365"/>
      <c r="BI69" s="148"/>
      <c r="BJ69" s="148"/>
      <c r="BK69" s="148"/>
      <c r="BL69" s="153"/>
      <c r="BM69" s="157"/>
      <c r="BN69" s="148"/>
      <c r="BO69" s="174"/>
      <c r="BP69" s="162"/>
      <c r="BQ69" s="148"/>
      <c r="BR69" s="148"/>
      <c r="BS69" s="148"/>
      <c r="BU69" s="148"/>
      <c r="BV69" s="148"/>
      <c r="BW69" s="148"/>
      <c r="BY69" s="148"/>
      <c r="BZ69" s="148"/>
      <c r="CA69" s="148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0"/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</row>
    <row r="70" ht="6" customHeight="1" spans="1:101">
      <c r="A70" s="153"/>
      <c r="B70" s="153"/>
      <c r="C70" s="153"/>
      <c r="D70" s="153"/>
      <c r="E70" s="153"/>
      <c r="F70" s="153"/>
      <c r="G70" s="153"/>
      <c r="H70" s="153"/>
      <c r="I70" s="153"/>
      <c r="J70" s="383"/>
      <c r="K70" s="383"/>
      <c r="L70" s="383"/>
      <c r="M70" s="384"/>
      <c r="N70" s="384"/>
      <c r="O70" s="384"/>
      <c r="P70" s="384"/>
      <c r="Q70" s="384"/>
      <c r="R70" s="384"/>
      <c r="S70" s="384"/>
      <c r="T70" s="394"/>
      <c r="U70" s="394"/>
      <c r="V70" s="394"/>
      <c r="W70" s="209"/>
      <c r="X70" s="394"/>
      <c r="Y70" s="394"/>
      <c r="Z70" s="394"/>
      <c r="AA70" s="384"/>
      <c r="AB70" s="384"/>
      <c r="AC70" s="384"/>
      <c r="AD70" s="384"/>
      <c r="AE70" s="153"/>
      <c r="AF70" s="147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47"/>
      <c r="AR70" s="153"/>
      <c r="AS70" s="642"/>
      <c r="AT70" s="643" t="str">
        <f>附表.技能兼職計算!F13</f>
        <v/>
      </c>
      <c r="AU70" s="331" t="s">
        <v>140</v>
      </c>
      <c r="AV70" s="332"/>
      <c r="AW70" s="332"/>
      <c r="AX70" s="348" t="s">
        <v>114</v>
      </c>
      <c r="BF70" s="363" t="s">
        <v>108</v>
      </c>
      <c r="BG70" s="364"/>
      <c r="BH70" s="365" t="str">
        <f t="shared" ref="BH70" si="23">IF(OR($BF70="STR",$BF70="DEX"),"*","")</f>
        <v/>
      </c>
      <c r="BI70" s="161"/>
      <c r="BL70" s="153"/>
      <c r="BM70" s="172">
        <f>IF(AND(OR(人物卡!$AT70="X",人物卡!$AS70="X"),人物卡!$BI70&gt;=1),SUM(人物卡!$BQ70:$CA72)+3,SUM(人物卡!$BQ70:$CA72))</f>
        <v>0</v>
      </c>
      <c r="BN70" s="152"/>
      <c r="BO70" s="171"/>
      <c r="BP70" s="370" t="s">
        <v>63</v>
      </c>
      <c r="BQ70" s="253">
        <f>IF(ISNA(VLOOKUP($BF70,附表.種族屬性調整!$M:$O,3,FALSE)),0,VLOOKUP($BF70,附表.種族屬性調整!$M:$O,3,FALSE))</f>
        <v>0</v>
      </c>
      <c r="BR70" s="147"/>
      <c r="BS70" s="147"/>
      <c r="BT70" s="154" t="s">
        <v>65</v>
      </c>
      <c r="BU70" s="253">
        <f t="shared" ref="BU70" si="24">BI70</f>
        <v>0</v>
      </c>
      <c r="BV70" s="147"/>
      <c r="BW70" s="147"/>
      <c r="BX70" s="161"/>
      <c r="BY70" s="161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0"/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</row>
    <row r="71" ht="6" customHeight="1" spans="1:101">
      <c r="A71" s="163" t="s">
        <v>141</v>
      </c>
      <c r="B71" s="163"/>
      <c r="C71" s="163"/>
      <c r="D71" s="163"/>
      <c r="E71" s="163"/>
      <c r="F71" s="163"/>
      <c r="G71" s="163"/>
      <c r="H71" s="163"/>
      <c r="I71" s="153"/>
      <c r="J71" s="182">
        <f>N71+T71+X71+AB71+AF71+AJ71+AN71</f>
        <v>24</v>
      </c>
      <c r="K71" s="183"/>
      <c r="L71" s="184"/>
      <c r="M71" s="185" t="s">
        <v>63</v>
      </c>
      <c r="N71" s="186">
        <f>J58</f>
        <v>6</v>
      </c>
      <c r="O71" s="186"/>
      <c r="P71" s="186"/>
      <c r="Q71" s="186"/>
      <c r="R71" s="186"/>
      <c r="S71" s="226" t="s">
        <v>65</v>
      </c>
      <c r="T71" s="186">
        <f>IF(ISNA(VLOOKUP($T75,附表.種族屬性調整!$M:$N,2,FALSE)),0,VLOOKUP($T75,附表.種族屬性調整!$M:$N,2,FALSE))</f>
        <v>5</v>
      </c>
      <c r="U71" s="186"/>
      <c r="V71" s="186"/>
      <c r="W71" s="279" t="s">
        <v>65</v>
      </c>
      <c r="X71" s="186">
        <f>IF(ISNA(VLOOKUP($X75,附表.種族屬性調整!$M:$N,2,FALSE)),0,VLOOKUP($X75,附表.種族屬性調整!$M:$N,2,FALSE))</f>
        <v>3</v>
      </c>
      <c r="Y71" s="186"/>
      <c r="Z71" s="186"/>
      <c r="AA71" s="227" t="s">
        <v>65</v>
      </c>
      <c r="AB71" s="186">
        <f>IF(ISNA(VLOOKUP(A10,附表.體型負重!A:D,4,FALSE)),"0",VLOOKUP(A10,附表.體型負重!A:D,4,FALSE))</f>
        <v>0</v>
      </c>
      <c r="AC71" s="186"/>
      <c r="AD71" s="186"/>
      <c r="AE71" s="279" t="s">
        <v>65</v>
      </c>
      <c r="AF71" s="186">
        <f>AY19+BB19+BE19+BH19+BK19+BN19+BQ19+BT19+BW19</f>
        <v>0</v>
      </c>
      <c r="AG71" s="186"/>
      <c r="AH71" s="186"/>
      <c r="AI71" s="279" t="s">
        <v>65</v>
      </c>
      <c r="AJ71" s="422"/>
      <c r="AK71" s="422"/>
      <c r="AL71" s="422"/>
      <c r="AM71" s="279" t="s">
        <v>65</v>
      </c>
      <c r="AN71" s="423">
        <v>10</v>
      </c>
      <c r="AO71" s="423"/>
      <c r="AP71" s="423"/>
      <c r="AQ71" s="147"/>
      <c r="AR71" s="153"/>
      <c r="AS71" s="644"/>
      <c r="AT71" s="648"/>
      <c r="AU71" s="331"/>
      <c r="AV71" s="332"/>
      <c r="AW71" s="332"/>
      <c r="AX71" s="348"/>
      <c r="BF71" s="364"/>
      <c r="BG71" s="364"/>
      <c r="BH71" s="365"/>
      <c r="BL71" s="153"/>
      <c r="BM71" s="162"/>
      <c r="BO71" s="178"/>
      <c r="BP71" s="162"/>
      <c r="BQ71" s="147"/>
      <c r="BU71" s="147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0"/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</row>
    <row r="72" ht="6" customHeight="1" spans="1:101">
      <c r="A72" s="163"/>
      <c r="B72" s="163"/>
      <c r="C72" s="163"/>
      <c r="D72" s="163"/>
      <c r="E72" s="163"/>
      <c r="F72" s="163"/>
      <c r="G72" s="163"/>
      <c r="H72" s="163"/>
      <c r="I72" s="153"/>
      <c r="J72" s="187"/>
      <c r="K72" s="188"/>
      <c r="L72" s="189"/>
      <c r="M72" s="185"/>
      <c r="N72" s="186"/>
      <c r="O72" s="186"/>
      <c r="P72" s="186"/>
      <c r="Q72" s="186"/>
      <c r="R72" s="186"/>
      <c r="S72" s="226"/>
      <c r="T72" s="186"/>
      <c r="U72" s="186"/>
      <c r="V72" s="186"/>
      <c r="W72" s="279"/>
      <c r="X72" s="186"/>
      <c r="Y72" s="186"/>
      <c r="Z72" s="186"/>
      <c r="AA72" s="227"/>
      <c r="AB72" s="186"/>
      <c r="AC72" s="186"/>
      <c r="AD72" s="186"/>
      <c r="AE72" s="279"/>
      <c r="AF72" s="186"/>
      <c r="AG72" s="186"/>
      <c r="AH72" s="186"/>
      <c r="AI72" s="279"/>
      <c r="AJ72" s="422"/>
      <c r="AK72" s="422"/>
      <c r="AL72" s="422"/>
      <c r="AM72" s="279"/>
      <c r="AN72" s="423"/>
      <c r="AO72" s="423"/>
      <c r="AP72" s="423"/>
      <c r="AQ72" s="147"/>
      <c r="AR72" s="153"/>
      <c r="AS72" s="646"/>
      <c r="AT72" s="649"/>
      <c r="AU72" s="331"/>
      <c r="AV72" s="332"/>
      <c r="AW72" s="332"/>
      <c r="AX72" s="348"/>
      <c r="BF72" s="364"/>
      <c r="BG72" s="364"/>
      <c r="BH72" s="365"/>
      <c r="BI72" s="148"/>
      <c r="BJ72" s="148"/>
      <c r="BK72" s="148"/>
      <c r="BL72" s="153"/>
      <c r="BM72" s="157"/>
      <c r="BN72" s="148"/>
      <c r="BO72" s="174"/>
      <c r="BP72" s="162"/>
      <c r="BQ72" s="148"/>
      <c r="BR72" s="148"/>
      <c r="BS72" s="148"/>
      <c r="BU72" s="148"/>
      <c r="BV72" s="148"/>
      <c r="BW72" s="148"/>
      <c r="BY72" s="148"/>
      <c r="BZ72" s="148"/>
      <c r="CA72" s="148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0"/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</row>
    <row r="73" ht="6" customHeight="1" spans="1:101">
      <c r="A73" s="163"/>
      <c r="B73" s="163"/>
      <c r="C73" s="163"/>
      <c r="D73" s="163"/>
      <c r="E73" s="163"/>
      <c r="F73" s="163"/>
      <c r="G73" s="163"/>
      <c r="H73" s="163"/>
      <c r="I73" s="153"/>
      <c r="J73" s="187"/>
      <c r="K73" s="188"/>
      <c r="L73" s="189"/>
      <c r="M73" s="185"/>
      <c r="N73" s="186"/>
      <c r="O73" s="186"/>
      <c r="P73" s="186"/>
      <c r="Q73" s="186"/>
      <c r="R73" s="186"/>
      <c r="S73" s="226"/>
      <c r="T73" s="186"/>
      <c r="U73" s="186"/>
      <c r="V73" s="186"/>
      <c r="W73" s="279"/>
      <c r="X73" s="186"/>
      <c r="Y73" s="186"/>
      <c r="Z73" s="186"/>
      <c r="AA73" s="227"/>
      <c r="AB73" s="186"/>
      <c r="AC73" s="186"/>
      <c r="AD73" s="186"/>
      <c r="AE73" s="279"/>
      <c r="AF73" s="186"/>
      <c r="AG73" s="186"/>
      <c r="AH73" s="186"/>
      <c r="AI73" s="279"/>
      <c r="AJ73" s="422"/>
      <c r="AK73" s="422"/>
      <c r="AL73" s="422"/>
      <c r="AM73" s="279"/>
      <c r="AN73" s="423"/>
      <c r="AO73" s="423"/>
      <c r="AP73" s="423"/>
      <c r="AQ73" s="147"/>
      <c r="AR73" s="153"/>
      <c r="AS73" s="642"/>
      <c r="AT73" s="643" t="str">
        <f>附表.技能兼職計算!F14</f>
        <v>X</v>
      </c>
      <c r="AU73" s="331" t="s">
        <v>142</v>
      </c>
      <c r="AV73" s="332"/>
      <c r="AW73" s="332"/>
      <c r="AX73" s="348" t="s">
        <v>114</v>
      </c>
      <c r="BF73" s="363" t="s">
        <v>112</v>
      </c>
      <c r="BG73" s="364"/>
      <c r="BH73" s="365" t="str">
        <f t="shared" ref="BH73" si="25">IF(OR($BF73="STR",$BF73="DEX"),"*","")</f>
        <v/>
      </c>
      <c r="BI73" s="161"/>
      <c r="BL73" s="153"/>
      <c r="BM73" s="172">
        <f>IF(AND(OR(人物卡!$AT73="X",人物卡!$AS73="X"),人物卡!$BI73&gt;=1),SUM(人物卡!$BQ73:$CA75)+3,SUM(人物卡!$BQ73:$CA75))</f>
        <v>0</v>
      </c>
      <c r="BN73" s="152"/>
      <c r="BO73" s="171"/>
      <c r="BP73" s="370" t="s">
        <v>63</v>
      </c>
      <c r="BQ73" s="253">
        <f>IF(ISNA(VLOOKUP($BF73,附表.種族屬性調整!$M:$O,3,FALSE)),0,VLOOKUP($BF73,附表.種族屬性調整!$M:$O,3,FALSE))</f>
        <v>0</v>
      </c>
      <c r="BR73" s="147"/>
      <c r="BS73" s="147"/>
      <c r="BT73" s="154" t="s">
        <v>65</v>
      </c>
      <c r="BU73" s="253">
        <f t="shared" ref="BU73" si="26">BI73</f>
        <v>0</v>
      </c>
      <c r="BV73" s="147"/>
      <c r="BW73" s="147"/>
      <c r="BX73" s="161"/>
      <c r="BY73" s="161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0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</row>
    <row r="74" ht="6" customHeight="1" spans="1:101">
      <c r="A74" s="163"/>
      <c r="B74" s="163"/>
      <c r="C74" s="163"/>
      <c r="D74" s="163"/>
      <c r="E74" s="163"/>
      <c r="F74" s="163"/>
      <c r="G74" s="163"/>
      <c r="H74" s="163"/>
      <c r="I74" s="153"/>
      <c r="J74" s="190"/>
      <c r="K74" s="191"/>
      <c r="L74" s="192"/>
      <c r="M74" s="185"/>
      <c r="N74" s="186"/>
      <c r="O74" s="186"/>
      <c r="P74" s="186"/>
      <c r="Q74" s="186"/>
      <c r="R74" s="186"/>
      <c r="S74" s="226"/>
      <c r="T74" s="186"/>
      <c r="U74" s="186"/>
      <c r="V74" s="186"/>
      <c r="W74" s="279"/>
      <c r="X74" s="186"/>
      <c r="Y74" s="186"/>
      <c r="Z74" s="186"/>
      <c r="AA74" s="227"/>
      <c r="AB74" s="186"/>
      <c r="AC74" s="186"/>
      <c r="AD74" s="186"/>
      <c r="AE74" s="279"/>
      <c r="AF74" s="186"/>
      <c r="AG74" s="186"/>
      <c r="AH74" s="186"/>
      <c r="AI74" s="279"/>
      <c r="AJ74" s="422"/>
      <c r="AK74" s="422"/>
      <c r="AL74" s="422"/>
      <c r="AM74" s="279"/>
      <c r="AN74" s="423"/>
      <c r="AO74" s="423"/>
      <c r="AP74" s="423"/>
      <c r="AQ74" s="147"/>
      <c r="AR74" s="153"/>
      <c r="AS74" s="644"/>
      <c r="AT74" s="648"/>
      <c r="AU74" s="331"/>
      <c r="AV74" s="332"/>
      <c r="AW74" s="332"/>
      <c r="AX74" s="348"/>
      <c r="BF74" s="364"/>
      <c r="BG74" s="364"/>
      <c r="BH74" s="365"/>
      <c r="BL74" s="153"/>
      <c r="BM74" s="162"/>
      <c r="BO74" s="178"/>
      <c r="BP74" s="162"/>
      <c r="BQ74" s="147"/>
      <c r="BU74" s="147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0"/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</row>
    <row r="75" ht="6" customHeight="1" spans="10:101">
      <c r="J75" s="259" t="s">
        <v>53</v>
      </c>
      <c r="K75" s="259"/>
      <c r="L75" s="259"/>
      <c r="M75" s="260" t="s">
        <v>139</v>
      </c>
      <c r="N75" s="260"/>
      <c r="O75" s="260"/>
      <c r="P75" s="260"/>
      <c r="Q75" s="260"/>
      <c r="R75" s="260"/>
      <c r="S75" s="260"/>
      <c r="T75" s="258" t="s">
        <v>60</v>
      </c>
      <c r="U75" s="258"/>
      <c r="V75" s="258"/>
      <c r="W75" s="14"/>
      <c r="X75" s="258" t="s">
        <v>67</v>
      </c>
      <c r="Y75" s="258"/>
      <c r="Z75" s="258"/>
      <c r="AB75" s="259" t="s">
        <v>42</v>
      </c>
      <c r="AC75" s="259"/>
      <c r="AD75" s="259"/>
      <c r="AE75" s="153"/>
      <c r="AF75" s="259" t="s">
        <v>143</v>
      </c>
      <c r="AG75" s="259"/>
      <c r="AH75" s="259"/>
      <c r="AI75" s="164"/>
      <c r="AJ75" s="259" t="s">
        <v>55</v>
      </c>
      <c r="AK75" s="259"/>
      <c r="AL75" s="259"/>
      <c r="AM75" s="164"/>
      <c r="AN75" s="164"/>
      <c r="AO75" s="164"/>
      <c r="AP75" s="164"/>
      <c r="AQ75" s="147"/>
      <c r="AR75" s="153"/>
      <c r="AS75" s="646"/>
      <c r="AT75" s="649"/>
      <c r="AU75" s="331"/>
      <c r="AV75" s="332"/>
      <c r="AW75" s="332"/>
      <c r="AX75" s="348"/>
      <c r="BF75" s="364"/>
      <c r="BG75" s="364"/>
      <c r="BH75" s="365"/>
      <c r="BI75" s="148"/>
      <c r="BJ75" s="148"/>
      <c r="BK75" s="148"/>
      <c r="BL75" s="153"/>
      <c r="BM75" s="157"/>
      <c r="BN75" s="148"/>
      <c r="BO75" s="174"/>
      <c r="BP75" s="162"/>
      <c r="BQ75" s="148"/>
      <c r="BR75" s="148"/>
      <c r="BS75" s="148"/>
      <c r="BU75" s="148"/>
      <c r="BV75" s="148"/>
      <c r="BW75" s="148"/>
      <c r="BY75" s="148"/>
      <c r="BZ75" s="148"/>
      <c r="CA75" s="148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</row>
    <row r="76" ht="6" customHeight="1" spans="10:101"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58"/>
      <c r="U76" s="258"/>
      <c r="V76" s="258"/>
      <c r="W76" s="14"/>
      <c r="X76" s="258"/>
      <c r="Y76" s="258"/>
      <c r="Z76" s="258"/>
      <c r="AB76" s="260"/>
      <c r="AC76" s="260"/>
      <c r="AD76" s="260"/>
      <c r="AE76" s="153"/>
      <c r="AF76" s="260"/>
      <c r="AG76" s="260"/>
      <c r="AH76" s="260"/>
      <c r="AI76" s="164"/>
      <c r="AJ76" s="260"/>
      <c r="AK76" s="260"/>
      <c r="AL76" s="260"/>
      <c r="AM76" s="164"/>
      <c r="AN76" s="164"/>
      <c r="AO76" s="164"/>
      <c r="AP76" s="164"/>
      <c r="AQ76" s="147"/>
      <c r="AR76" s="153"/>
      <c r="AS76" s="642"/>
      <c r="AT76" s="643" t="str">
        <f>附表.技能兼職計算!F15</f>
        <v/>
      </c>
      <c r="AU76" s="331" t="s">
        <v>144</v>
      </c>
      <c r="AV76" s="332"/>
      <c r="AW76" s="332"/>
      <c r="AX76" s="332"/>
      <c r="AY76" s="332"/>
      <c r="BF76" s="363" t="s">
        <v>90</v>
      </c>
      <c r="BG76" s="364"/>
      <c r="BH76" s="365" t="str">
        <f t="shared" ref="BH76" si="27">IF(OR($BF76="STR",$BF76="DEX"),"*","")</f>
        <v/>
      </c>
      <c r="BI76" s="161"/>
      <c r="BL76" s="153"/>
      <c r="BM76" s="172">
        <f>IF(AND(OR(人物卡!$AT76="X",人物卡!$AS76="X"),人物卡!$BI76&gt;=1),SUM(人物卡!$BQ76:$CA78)+3,SUM(人物卡!$BQ76:$CA78))</f>
        <v>-1</v>
      </c>
      <c r="BN76" s="152"/>
      <c r="BO76" s="171"/>
      <c r="BP76" s="370" t="s">
        <v>63</v>
      </c>
      <c r="BQ76" s="253">
        <f>IF(ISNA(VLOOKUP($BF76,附表.種族屬性調整!$M:$O,3,FALSE)),0,VLOOKUP($BF76,附表.種族屬性調整!$M:$O,3,FALSE))</f>
        <v>-1</v>
      </c>
      <c r="BR76" s="147"/>
      <c r="BS76" s="147"/>
      <c r="BT76" s="154" t="s">
        <v>65</v>
      </c>
      <c r="BU76" s="253">
        <f t="shared" ref="BU76" si="28">BI76</f>
        <v>0</v>
      </c>
      <c r="BV76" s="147"/>
      <c r="BW76" s="147"/>
      <c r="BX76" s="161"/>
      <c r="BY76" s="161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0"/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</row>
    <row r="77" ht="6" customHeight="1" spans="33:101"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47"/>
      <c r="AR77" s="153"/>
      <c r="AS77" s="644"/>
      <c r="AT77" s="648"/>
      <c r="AU77" s="331"/>
      <c r="AV77" s="332"/>
      <c r="AW77" s="332"/>
      <c r="AX77" s="332"/>
      <c r="AY77" s="332"/>
      <c r="BF77" s="364"/>
      <c r="BG77" s="364"/>
      <c r="BH77" s="365"/>
      <c r="BL77" s="153"/>
      <c r="BM77" s="162"/>
      <c r="BO77" s="178"/>
      <c r="BP77" s="162"/>
      <c r="BQ77" s="147"/>
      <c r="BU77" s="147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</row>
    <row r="78" ht="6" customHeight="1" spans="1:101">
      <c r="A78" s="155" t="s">
        <v>145</v>
      </c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646"/>
      <c r="AT78" s="649"/>
      <c r="AU78" s="331"/>
      <c r="AV78" s="332"/>
      <c r="AW78" s="332"/>
      <c r="AX78" s="332"/>
      <c r="AY78" s="332"/>
      <c r="BF78" s="364"/>
      <c r="BG78" s="364"/>
      <c r="BH78" s="365"/>
      <c r="BI78" s="148"/>
      <c r="BJ78" s="148"/>
      <c r="BK78" s="148"/>
      <c r="BL78" s="153"/>
      <c r="BM78" s="157"/>
      <c r="BN78" s="148"/>
      <c r="BO78" s="174"/>
      <c r="BP78" s="162"/>
      <c r="BQ78" s="148"/>
      <c r="BR78" s="148"/>
      <c r="BS78" s="148"/>
      <c r="BU78" s="148"/>
      <c r="BV78" s="148"/>
      <c r="BW78" s="148"/>
      <c r="BY78" s="148"/>
      <c r="BZ78" s="148"/>
      <c r="CA78" s="148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0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</row>
    <row r="79" ht="6" customHeight="1" spans="1:101">
      <c r="A79" s="147"/>
      <c r="N79" s="385" t="s">
        <v>146</v>
      </c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378"/>
      <c r="AC79" s="385" t="s">
        <v>147</v>
      </c>
      <c r="AD79" s="152"/>
      <c r="AE79" s="152"/>
      <c r="AF79" s="152"/>
      <c r="AG79" s="152"/>
      <c r="AH79" s="152"/>
      <c r="AI79" s="152"/>
      <c r="AJ79" s="378"/>
      <c r="AK79" s="385" t="s">
        <v>148</v>
      </c>
      <c r="AL79" s="152"/>
      <c r="AM79" s="152"/>
      <c r="AN79" s="152"/>
      <c r="AO79" s="152"/>
      <c r="AP79" s="152"/>
      <c r="AQ79" s="171"/>
      <c r="AR79" s="153"/>
      <c r="AS79" s="642"/>
      <c r="AT79" s="643" t="str">
        <f>附表.技能兼職計算!F16</f>
        <v>X</v>
      </c>
      <c r="AU79" s="331" t="s">
        <v>149</v>
      </c>
      <c r="AV79" s="332"/>
      <c r="AW79" s="332"/>
      <c r="AX79" s="332"/>
      <c r="AY79" s="332"/>
      <c r="BF79" s="363" t="s">
        <v>90</v>
      </c>
      <c r="BG79" s="364"/>
      <c r="BH79" s="365" t="str">
        <f t="shared" ref="BH79" si="29">IF(OR($BF79="STR",$BF79="DEX"),"*","")</f>
        <v/>
      </c>
      <c r="BI79" s="161"/>
      <c r="BL79" s="153"/>
      <c r="BM79" s="172">
        <f>IF(AND(OR(人物卡!$AT79="X",人物卡!$AS79="X"),人物卡!$BI79&gt;=1),SUM(人物卡!$BQ79:$CA81)+3,SUM(人物卡!$BQ79:$CA81))</f>
        <v>-1</v>
      </c>
      <c r="BN79" s="152"/>
      <c r="BO79" s="171"/>
      <c r="BP79" s="370" t="s">
        <v>63</v>
      </c>
      <c r="BQ79" s="253">
        <f>IF(ISNA(VLOOKUP($BF79,附表.種族屬性調整!$M:$O,3,FALSE)),0,VLOOKUP($BF79,附表.種族屬性調整!$M:$O,3,FALSE))</f>
        <v>-1</v>
      </c>
      <c r="BR79" s="147"/>
      <c r="BS79" s="147"/>
      <c r="BT79" s="154" t="s">
        <v>65</v>
      </c>
      <c r="BU79" s="253">
        <f t="shared" ref="BU79" si="30">BI79</f>
        <v>0</v>
      </c>
      <c r="BV79" s="147"/>
      <c r="BW79" s="147"/>
      <c r="BX79" s="161"/>
      <c r="BY79" s="161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0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</row>
    <row r="80" ht="6" customHeight="1" spans="1:101">
      <c r="A80" s="147"/>
      <c r="N80" s="381"/>
      <c r="AB80" s="380"/>
      <c r="AC80" s="381"/>
      <c r="AJ80" s="380"/>
      <c r="AK80" s="381"/>
      <c r="AQ80" s="178"/>
      <c r="AR80" s="153"/>
      <c r="AS80" s="644"/>
      <c r="AT80" s="648"/>
      <c r="AU80" s="331"/>
      <c r="AV80" s="332"/>
      <c r="AW80" s="332"/>
      <c r="AX80" s="332"/>
      <c r="AY80" s="332"/>
      <c r="BF80" s="364"/>
      <c r="BG80" s="364"/>
      <c r="BH80" s="365"/>
      <c r="BL80" s="153"/>
      <c r="BM80" s="162"/>
      <c r="BO80" s="178"/>
      <c r="BP80" s="162"/>
      <c r="BQ80" s="147"/>
      <c r="BU80" s="147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0"/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</row>
    <row r="81" ht="6" customHeight="1" spans="1:101">
      <c r="A81" s="147"/>
      <c r="N81" s="381"/>
      <c r="O81" s="147"/>
      <c r="P81" s="147"/>
      <c r="Q81" s="147"/>
      <c r="R81" s="147"/>
      <c r="S81" s="147"/>
      <c r="T81" s="147"/>
      <c r="U81" s="147"/>
      <c r="V81" s="147"/>
      <c r="W81" s="148"/>
      <c r="X81" s="148"/>
      <c r="Y81" s="148"/>
      <c r="Z81" s="148"/>
      <c r="AA81" s="148"/>
      <c r="AB81" s="410"/>
      <c r="AC81" s="393"/>
      <c r="AD81" s="148"/>
      <c r="AE81" s="148"/>
      <c r="AF81" s="148"/>
      <c r="AG81" s="148"/>
      <c r="AH81" s="148"/>
      <c r="AI81" s="148"/>
      <c r="AJ81" s="410"/>
      <c r="AK81" s="393"/>
      <c r="AL81" s="148"/>
      <c r="AM81" s="148"/>
      <c r="AN81" s="148"/>
      <c r="AO81" s="148"/>
      <c r="AP81" s="148"/>
      <c r="AQ81" s="174"/>
      <c r="AR81" s="153"/>
      <c r="AS81" s="646"/>
      <c r="AT81" s="649"/>
      <c r="AU81" s="331"/>
      <c r="AV81" s="332"/>
      <c r="AW81" s="332"/>
      <c r="AX81" s="332"/>
      <c r="AY81" s="332"/>
      <c r="BF81" s="364"/>
      <c r="BG81" s="364"/>
      <c r="BH81" s="365"/>
      <c r="BI81" s="148"/>
      <c r="BJ81" s="148"/>
      <c r="BK81" s="148"/>
      <c r="BL81" s="153"/>
      <c r="BM81" s="157"/>
      <c r="BN81" s="148"/>
      <c r="BO81" s="174"/>
      <c r="BP81" s="162"/>
      <c r="BQ81" s="148"/>
      <c r="BR81" s="148"/>
      <c r="BS81" s="148"/>
      <c r="BU81" s="148"/>
      <c r="BV81" s="148"/>
      <c r="BW81" s="148"/>
      <c r="BY81" s="148"/>
      <c r="BZ81" s="148"/>
      <c r="CA81" s="148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0"/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</row>
    <row r="82" ht="6" customHeight="1" spans="1:101">
      <c r="A82" s="350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386" t="s">
        <v>150</v>
      </c>
      <c r="O82" s="387"/>
      <c r="P82" s="388"/>
      <c r="Q82" s="395" t="s">
        <v>60</v>
      </c>
      <c r="R82" s="396"/>
      <c r="S82" s="397"/>
      <c r="T82" s="386" t="s">
        <v>151</v>
      </c>
      <c r="U82" s="387"/>
      <c r="V82" s="388"/>
      <c r="W82" s="386" t="s">
        <v>55</v>
      </c>
      <c r="X82" s="387"/>
      <c r="Y82" s="388"/>
      <c r="Z82" s="419" t="s">
        <v>152</v>
      </c>
      <c r="AA82" s="419"/>
      <c r="AB82" s="419"/>
      <c r="AC82" s="276"/>
      <c r="AD82" s="311"/>
      <c r="AE82" s="311"/>
      <c r="AF82" s="311"/>
      <c r="AG82" s="311"/>
      <c r="AH82" s="311"/>
      <c r="AI82" s="311"/>
      <c r="AJ82" s="312"/>
      <c r="AK82" s="350"/>
      <c r="AL82" s="152"/>
      <c r="AM82" s="152"/>
      <c r="AN82" s="152"/>
      <c r="AO82" s="152"/>
      <c r="AP82" s="152"/>
      <c r="AQ82" s="171"/>
      <c r="AR82" s="153"/>
      <c r="AS82" s="642"/>
      <c r="AT82" s="643" t="str">
        <f>附表.技能兼職計算!F17</f>
        <v>X</v>
      </c>
      <c r="AU82" s="331" t="s">
        <v>153</v>
      </c>
      <c r="AV82" s="332"/>
      <c r="AW82" s="332"/>
      <c r="AX82" s="332"/>
      <c r="AY82" s="332"/>
      <c r="BF82" s="363" t="s">
        <v>90</v>
      </c>
      <c r="BG82" s="364"/>
      <c r="BH82" s="365" t="str">
        <f t="shared" ref="BH82" si="31">IF(OR($BF82="STR",$BF82="DEX"),"*","")</f>
        <v/>
      </c>
      <c r="BI82" s="161"/>
      <c r="BL82" s="153"/>
      <c r="BM82" s="172">
        <f>IF(AND(OR(人物卡!$AT82="X",人物卡!$AS82="X"),人物卡!$BI82&gt;=1),SUM(人物卡!$BQ82:$CA84)+3,SUM(人物卡!$BQ82:$CA84))</f>
        <v>-1</v>
      </c>
      <c r="BN82" s="152"/>
      <c r="BO82" s="171"/>
      <c r="BP82" s="370" t="s">
        <v>63</v>
      </c>
      <c r="BQ82" s="253">
        <f>IF(ISNA(VLOOKUP($BF82,附表.種族屬性調整!$M:$O,3,FALSE)),0,VLOOKUP($BF82,附表.種族屬性調整!$M:$O,3,FALSE))</f>
        <v>-1</v>
      </c>
      <c r="BR82" s="147"/>
      <c r="BS82" s="147"/>
      <c r="BT82" s="154" t="s">
        <v>65</v>
      </c>
      <c r="BU82" s="253">
        <f t="shared" ref="BU82" si="32">BI82</f>
        <v>0</v>
      </c>
      <c r="BV82" s="147"/>
      <c r="BW82" s="147"/>
      <c r="BX82" s="161"/>
      <c r="BY82" s="161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0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</row>
    <row r="83" ht="6" customHeight="1" spans="1:101">
      <c r="A83" s="162"/>
      <c r="M83" s="147"/>
      <c r="N83" s="389"/>
      <c r="O83" s="390"/>
      <c r="P83" s="391"/>
      <c r="Q83" s="398"/>
      <c r="R83" s="399"/>
      <c r="S83" s="400"/>
      <c r="T83" s="389"/>
      <c r="U83" s="390"/>
      <c r="V83" s="391"/>
      <c r="W83" s="389"/>
      <c r="X83" s="390"/>
      <c r="Y83" s="391"/>
      <c r="Z83" s="419"/>
      <c r="AA83" s="419"/>
      <c r="AB83" s="419"/>
      <c r="AC83" s="420"/>
      <c r="AD83" s="421"/>
      <c r="AE83" s="421"/>
      <c r="AF83" s="421"/>
      <c r="AG83" s="421"/>
      <c r="AH83" s="421"/>
      <c r="AI83" s="421"/>
      <c r="AJ83" s="424"/>
      <c r="AK83" s="162"/>
      <c r="AQ83" s="178"/>
      <c r="AR83" s="153"/>
      <c r="AS83" s="644"/>
      <c r="AT83" s="648"/>
      <c r="AU83" s="331"/>
      <c r="AV83" s="332"/>
      <c r="AW83" s="332"/>
      <c r="AX83" s="332"/>
      <c r="AY83" s="332"/>
      <c r="BF83" s="364"/>
      <c r="BG83" s="364"/>
      <c r="BH83" s="365"/>
      <c r="BL83" s="153"/>
      <c r="BM83" s="162"/>
      <c r="BO83" s="178"/>
      <c r="BP83" s="162"/>
      <c r="BQ83" s="147"/>
      <c r="BU83" s="147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0"/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</row>
    <row r="84" ht="6" customHeight="1" spans="1:101">
      <c r="A84" s="162"/>
      <c r="M84" s="147"/>
      <c r="N84" s="186">
        <f>$J$58</f>
        <v>6</v>
      </c>
      <c r="O84" s="186"/>
      <c r="P84" s="186"/>
      <c r="Q84" s="186">
        <f>IF(ISNA(VLOOKUP($Q82,附表.種族屬性調整!$M:$N,2,FALSE)),0,VLOOKUP($Q82,附表.種族屬性調整!$M:$N,2,FALSE))</f>
        <v>5</v>
      </c>
      <c r="R84" s="186"/>
      <c r="S84" s="186"/>
      <c r="T84" s="401">
        <v>0</v>
      </c>
      <c r="U84" s="402"/>
      <c r="V84" s="403"/>
      <c r="W84" s="401">
        <v>0</v>
      </c>
      <c r="X84" s="402"/>
      <c r="Y84" s="403"/>
      <c r="Z84" s="186">
        <f>$N84+$Q84+$T84+$W84</f>
        <v>11</v>
      </c>
      <c r="AA84" s="186"/>
      <c r="AB84" s="186"/>
      <c r="AC84" s="420"/>
      <c r="AD84" s="421"/>
      <c r="AE84" s="421"/>
      <c r="AF84" s="421"/>
      <c r="AG84" s="421"/>
      <c r="AH84" s="421"/>
      <c r="AI84" s="421"/>
      <c r="AJ84" s="424"/>
      <c r="AK84" s="162"/>
      <c r="AQ84" s="178"/>
      <c r="AR84" s="153"/>
      <c r="AS84" s="646"/>
      <c r="AT84" s="649"/>
      <c r="AU84" s="331"/>
      <c r="AV84" s="332"/>
      <c r="AW84" s="332"/>
      <c r="AX84" s="332"/>
      <c r="AY84" s="332"/>
      <c r="BF84" s="364"/>
      <c r="BG84" s="364"/>
      <c r="BH84" s="365"/>
      <c r="BI84" s="148"/>
      <c r="BJ84" s="148"/>
      <c r="BK84" s="148"/>
      <c r="BL84" s="153"/>
      <c r="BM84" s="157"/>
      <c r="BN84" s="148"/>
      <c r="BO84" s="174"/>
      <c r="BP84" s="162"/>
      <c r="BQ84" s="148"/>
      <c r="BR84" s="148"/>
      <c r="BS84" s="148"/>
      <c r="BU84" s="148"/>
      <c r="BV84" s="148"/>
      <c r="BW84" s="148"/>
      <c r="BY84" s="148"/>
      <c r="BZ84" s="148"/>
      <c r="CA84" s="148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0"/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</row>
    <row r="85" ht="6" customHeight="1" spans="1:101">
      <c r="A85" s="162"/>
      <c r="M85" s="147"/>
      <c r="N85" s="186"/>
      <c r="O85" s="186"/>
      <c r="P85" s="186"/>
      <c r="Q85" s="186"/>
      <c r="R85" s="186"/>
      <c r="S85" s="186"/>
      <c r="T85" s="404"/>
      <c r="U85" s="405"/>
      <c r="V85" s="406"/>
      <c r="W85" s="404"/>
      <c r="X85" s="405"/>
      <c r="Y85" s="406"/>
      <c r="Z85" s="186"/>
      <c r="AA85" s="186"/>
      <c r="AB85" s="186"/>
      <c r="AC85" s="420"/>
      <c r="AD85" s="421"/>
      <c r="AE85" s="421"/>
      <c r="AF85" s="421"/>
      <c r="AG85" s="421"/>
      <c r="AH85" s="421"/>
      <c r="AI85" s="421"/>
      <c r="AJ85" s="424"/>
      <c r="AK85" s="162"/>
      <c r="AQ85" s="178"/>
      <c r="AR85" s="153"/>
      <c r="AS85" s="642"/>
      <c r="AT85" s="643" t="str">
        <f>附表.技能兼職計算!F18</f>
        <v/>
      </c>
      <c r="AU85" s="331" t="s">
        <v>154</v>
      </c>
      <c r="AV85" s="332"/>
      <c r="AW85" s="332"/>
      <c r="AX85" s="332"/>
      <c r="AY85" s="332"/>
      <c r="BF85" s="363" t="s">
        <v>90</v>
      </c>
      <c r="BG85" s="364"/>
      <c r="BH85" s="365" t="str">
        <f t="shared" ref="BH85" si="33">IF(OR($BF85="STR",$BF85="DEX"),"*","")</f>
        <v/>
      </c>
      <c r="BI85" s="161">
        <v>3</v>
      </c>
      <c r="BL85" s="153"/>
      <c r="BM85" s="172">
        <f>IF(AND(OR(人物卡!$AT85="X",人物卡!$AS85="X"),人物卡!$BI85&gt;=1),SUM(人物卡!$BQ85:$CA87)+3,SUM(人物卡!$BQ85:$CA87))</f>
        <v>2</v>
      </c>
      <c r="BN85" s="152"/>
      <c r="BO85" s="171"/>
      <c r="BP85" s="370" t="s">
        <v>63</v>
      </c>
      <c r="BQ85" s="253">
        <f>IF(ISNA(VLOOKUP($BF85,附表.種族屬性調整!$M:$O,3,FALSE)),0,VLOOKUP($BF85,附表.種族屬性調整!$M:$O,3,FALSE))</f>
        <v>-1</v>
      </c>
      <c r="BR85" s="147"/>
      <c r="BS85" s="147"/>
      <c r="BT85" s="154" t="s">
        <v>65</v>
      </c>
      <c r="BU85" s="253">
        <f t="shared" ref="BU85" si="34">BI85</f>
        <v>3</v>
      </c>
      <c r="BV85" s="147"/>
      <c r="BW85" s="147"/>
      <c r="BX85" s="161"/>
      <c r="BY85" s="161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0"/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</row>
    <row r="86" ht="6" customHeight="1" spans="1:101">
      <c r="A86" s="162"/>
      <c r="M86" s="147"/>
      <c r="N86" s="186"/>
      <c r="O86" s="186"/>
      <c r="P86" s="186"/>
      <c r="Q86" s="186"/>
      <c r="R86" s="186"/>
      <c r="S86" s="186"/>
      <c r="T86" s="404"/>
      <c r="U86" s="405"/>
      <c r="V86" s="406"/>
      <c r="W86" s="404"/>
      <c r="X86" s="405"/>
      <c r="Y86" s="406"/>
      <c r="Z86" s="186"/>
      <c r="AA86" s="186"/>
      <c r="AB86" s="186"/>
      <c r="AC86" s="420"/>
      <c r="AD86" s="421"/>
      <c r="AE86" s="421"/>
      <c r="AF86" s="421"/>
      <c r="AG86" s="421"/>
      <c r="AH86" s="421"/>
      <c r="AI86" s="421"/>
      <c r="AJ86" s="424"/>
      <c r="AK86" s="162"/>
      <c r="AQ86" s="178"/>
      <c r="AR86" s="153"/>
      <c r="AS86" s="644"/>
      <c r="AT86" s="648"/>
      <c r="AU86" s="331"/>
      <c r="AV86" s="332"/>
      <c r="AW86" s="332"/>
      <c r="AX86" s="332"/>
      <c r="AY86" s="332"/>
      <c r="BF86" s="364"/>
      <c r="BG86" s="364"/>
      <c r="BH86" s="365"/>
      <c r="BL86" s="153"/>
      <c r="BM86" s="162"/>
      <c r="BO86" s="178"/>
      <c r="BP86" s="162"/>
      <c r="BQ86" s="147"/>
      <c r="BU86" s="147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0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</row>
    <row r="87" ht="6" customHeight="1" spans="1:101">
      <c r="A87" s="157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86"/>
      <c r="O87" s="186"/>
      <c r="P87" s="186"/>
      <c r="Q87" s="186"/>
      <c r="R87" s="186"/>
      <c r="S87" s="186"/>
      <c r="T87" s="407"/>
      <c r="U87" s="408"/>
      <c r="V87" s="409"/>
      <c r="W87" s="407"/>
      <c r="X87" s="408"/>
      <c r="Y87" s="409"/>
      <c r="Z87" s="186"/>
      <c r="AA87" s="186"/>
      <c r="AB87" s="186"/>
      <c r="AC87" s="314"/>
      <c r="AD87" s="315"/>
      <c r="AE87" s="315"/>
      <c r="AF87" s="315"/>
      <c r="AG87" s="315"/>
      <c r="AH87" s="315"/>
      <c r="AI87" s="315"/>
      <c r="AJ87" s="316"/>
      <c r="AK87" s="157"/>
      <c r="AL87" s="148"/>
      <c r="AM87" s="148"/>
      <c r="AN87" s="148"/>
      <c r="AO87" s="148"/>
      <c r="AP87" s="148"/>
      <c r="AQ87" s="174"/>
      <c r="AR87" s="153"/>
      <c r="AS87" s="646"/>
      <c r="AT87" s="649"/>
      <c r="AU87" s="331"/>
      <c r="AV87" s="332"/>
      <c r="AW87" s="332"/>
      <c r="AX87" s="332"/>
      <c r="AY87" s="332"/>
      <c r="BF87" s="364"/>
      <c r="BG87" s="364"/>
      <c r="BH87" s="365"/>
      <c r="BI87" s="148"/>
      <c r="BJ87" s="148"/>
      <c r="BK87" s="148"/>
      <c r="BL87" s="153"/>
      <c r="BM87" s="157"/>
      <c r="BN87" s="148"/>
      <c r="BO87" s="174"/>
      <c r="BP87" s="162"/>
      <c r="BQ87" s="148"/>
      <c r="BR87" s="148"/>
      <c r="BS87" s="148"/>
      <c r="BU87" s="148"/>
      <c r="BV87" s="148"/>
      <c r="BW87" s="148"/>
      <c r="BY87" s="148"/>
      <c r="BZ87" s="148"/>
      <c r="CA87" s="148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0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</row>
    <row r="88" ht="6" customHeight="1" spans="1:101">
      <c r="A88" s="377" t="s">
        <v>155</v>
      </c>
      <c r="B88" s="152"/>
      <c r="C88" s="152"/>
      <c r="D88" s="152"/>
      <c r="E88" s="152"/>
      <c r="F88" s="152"/>
      <c r="G88" s="378"/>
      <c r="H88" s="379" t="s">
        <v>156</v>
      </c>
      <c r="I88" s="152"/>
      <c r="J88" s="152"/>
      <c r="K88" s="152"/>
      <c r="L88" s="152"/>
      <c r="M88" s="152"/>
      <c r="N88" s="380"/>
      <c r="O88" s="392" t="s">
        <v>157</v>
      </c>
      <c r="P88" s="147"/>
      <c r="Q88" s="147"/>
      <c r="R88" s="392" t="s">
        <v>158</v>
      </c>
      <c r="S88" s="147"/>
      <c r="T88" s="380"/>
      <c r="U88" s="392" t="s">
        <v>159</v>
      </c>
      <c r="V88" s="147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3"/>
      <c r="AS88" s="642"/>
      <c r="AT88" s="643" t="str">
        <f>附表.技能兼職計算!F19</f>
        <v/>
      </c>
      <c r="AU88" s="331" t="s">
        <v>160</v>
      </c>
      <c r="AV88" s="332"/>
      <c r="AW88" s="332"/>
      <c r="AX88" s="332"/>
      <c r="AY88" s="332"/>
      <c r="BF88" s="363" t="s">
        <v>90</v>
      </c>
      <c r="BG88" s="364"/>
      <c r="BH88" s="365" t="str">
        <f t="shared" ref="BH88" si="35">IF(OR($BF88="STR",$BF88="DEX"),"*","")</f>
        <v/>
      </c>
      <c r="BI88" s="161">
        <v>3</v>
      </c>
      <c r="BL88" s="153"/>
      <c r="BM88" s="172">
        <f>IF(AND(OR(人物卡!$AT88="X",人物卡!$AS88="X"),人物卡!$BI88&gt;=1),SUM(人物卡!$BQ88:$CA90)+3,SUM(人物卡!$BQ88:$CA90))</f>
        <v>2</v>
      </c>
      <c r="BN88" s="152"/>
      <c r="BO88" s="171"/>
      <c r="BP88" s="370" t="s">
        <v>63</v>
      </c>
      <c r="BQ88" s="253">
        <f>IF(ISNA(VLOOKUP($BF88,附表.種族屬性調整!$M:$O,3,FALSE)),0,VLOOKUP($BF88,附表.種族屬性調整!$M:$O,3,FALSE))</f>
        <v>-1</v>
      </c>
      <c r="BR88" s="147"/>
      <c r="BS88" s="147"/>
      <c r="BT88" s="154" t="s">
        <v>65</v>
      </c>
      <c r="BU88" s="253">
        <f t="shared" ref="BU88" si="36">BI88</f>
        <v>3</v>
      </c>
      <c r="BV88" s="147"/>
      <c r="BW88" s="147"/>
      <c r="BX88" s="161"/>
      <c r="BY88" s="161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0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</row>
    <row r="89" ht="6" customHeight="1" spans="1:101">
      <c r="A89" s="147"/>
      <c r="G89" s="380"/>
      <c r="H89" s="381"/>
      <c r="N89" s="380"/>
      <c r="O89" s="381"/>
      <c r="R89" s="381"/>
      <c r="T89" s="380"/>
      <c r="U89" s="381"/>
      <c r="AR89" s="153"/>
      <c r="AS89" s="644"/>
      <c r="AT89" s="648"/>
      <c r="AU89" s="331"/>
      <c r="AV89" s="332"/>
      <c r="AW89" s="332"/>
      <c r="AX89" s="332"/>
      <c r="AY89" s="332"/>
      <c r="BF89" s="364"/>
      <c r="BG89" s="364"/>
      <c r="BH89" s="365"/>
      <c r="BL89" s="153"/>
      <c r="BM89" s="162"/>
      <c r="BO89" s="178"/>
      <c r="BP89" s="162"/>
      <c r="BQ89" s="147"/>
      <c r="BU89" s="147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0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</row>
    <row r="90" ht="6" customHeight="1" spans="1:101">
      <c r="A90" s="147"/>
      <c r="G90" s="380"/>
      <c r="H90" s="381"/>
      <c r="N90" s="380"/>
      <c r="O90" s="393"/>
      <c r="P90" s="148"/>
      <c r="Q90" s="148"/>
      <c r="R90" s="393"/>
      <c r="S90" s="148"/>
      <c r="T90" s="410"/>
      <c r="U90" s="393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53"/>
      <c r="AS90" s="646"/>
      <c r="AT90" s="649"/>
      <c r="AU90" s="331"/>
      <c r="AV90" s="332"/>
      <c r="AW90" s="332"/>
      <c r="AX90" s="332"/>
      <c r="AY90" s="332"/>
      <c r="BF90" s="364"/>
      <c r="BG90" s="364"/>
      <c r="BH90" s="365"/>
      <c r="BI90" s="148"/>
      <c r="BJ90" s="148"/>
      <c r="BK90" s="148"/>
      <c r="BL90" s="153"/>
      <c r="BM90" s="157"/>
      <c r="BN90" s="148"/>
      <c r="BO90" s="174"/>
      <c r="BP90" s="162"/>
      <c r="BQ90" s="148"/>
      <c r="BR90" s="148"/>
      <c r="BS90" s="148"/>
      <c r="BU90" s="148"/>
      <c r="BV90" s="148"/>
      <c r="BW90" s="148"/>
      <c r="BY90" s="148"/>
      <c r="BZ90" s="148"/>
      <c r="CA90" s="148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0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</row>
    <row r="91" ht="6" customHeight="1" spans="1:101">
      <c r="A91" s="350"/>
      <c r="B91" s="152"/>
      <c r="C91" s="152"/>
      <c r="D91" s="152"/>
      <c r="E91" s="152"/>
      <c r="F91" s="152"/>
      <c r="G91" s="171"/>
      <c r="H91" s="382"/>
      <c r="I91" s="152"/>
      <c r="J91" s="152"/>
      <c r="K91" s="152"/>
      <c r="L91" s="152"/>
      <c r="M91" s="152"/>
      <c r="N91" s="171"/>
      <c r="O91" s="350"/>
      <c r="P91" s="152"/>
      <c r="Q91" s="171"/>
      <c r="R91" s="350"/>
      <c r="S91" s="152"/>
      <c r="T91" s="171"/>
      <c r="U91" s="41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425"/>
      <c r="AR91" s="153"/>
      <c r="AS91" s="642"/>
      <c r="AT91" s="643" t="str">
        <f>附表.技能兼職計算!F20</f>
        <v/>
      </c>
      <c r="AU91" s="331" t="s">
        <v>161</v>
      </c>
      <c r="AV91" s="332"/>
      <c r="AW91" s="332"/>
      <c r="AX91" s="332"/>
      <c r="AY91" s="332"/>
      <c r="BF91" s="363" t="s">
        <v>90</v>
      </c>
      <c r="BG91" s="364"/>
      <c r="BH91" s="365" t="str">
        <f t="shared" ref="BH91" si="37">IF(OR($BF91="STR",$BF91="DEX"),"*","")</f>
        <v/>
      </c>
      <c r="BI91" s="161"/>
      <c r="BL91" s="153"/>
      <c r="BM91" s="172">
        <f>IF(AND(OR(人物卡!$AT91="X",人物卡!$AS91="X"),人物卡!$BI91&gt;=1),SUM(人物卡!$BQ91:$CA93)+3,SUM(人物卡!$BQ91:$CA93))</f>
        <v>-1</v>
      </c>
      <c r="BN91" s="152"/>
      <c r="BO91" s="171"/>
      <c r="BP91" s="370" t="s">
        <v>63</v>
      </c>
      <c r="BQ91" s="253">
        <f>IF(ISNA(VLOOKUP($BF91,附表.種族屬性調整!$M:$O,3,FALSE)),0,VLOOKUP($BF91,附表.種族屬性調整!$M:$O,3,FALSE))</f>
        <v>-1</v>
      </c>
      <c r="BR91" s="147"/>
      <c r="BS91" s="147"/>
      <c r="BT91" s="154" t="s">
        <v>65</v>
      </c>
      <c r="BU91" s="253">
        <f t="shared" ref="BU91" si="38">BI91</f>
        <v>0</v>
      </c>
      <c r="BV91" s="147"/>
      <c r="BW91" s="147"/>
      <c r="BX91" s="161"/>
      <c r="BY91" s="161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</row>
    <row r="92" ht="6" customHeight="1" spans="1:101">
      <c r="A92" s="162"/>
      <c r="G92" s="178"/>
      <c r="H92" s="162"/>
      <c r="N92" s="178"/>
      <c r="O92" s="162"/>
      <c r="Q92" s="178"/>
      <c r="R92" s="162"/>
      <c r="T92" s="178"/>
      <c r="U92" s="412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426"/>
      <c r="AR92" s="153"/>
      <c r="AS92" s="644"/>
      <c r="AT92" s="648"/>
      <c r="AU92" s="331"/>
      <c r="AV92" s="332"/>
      <c r="AW92" s="332"/>
      <c r="AX92" s="332"/>
      <c r="AY92" s="332"/>
      <c r="BF92" s="364"/>
      <c r="BG92" s="364"/>
      <c r="BH92" s="365"/>
      <c r="BL92" s="153"/>
      <c r="BM92" s="162"/>
      <c r="BO92" s="178"/>
      <c r="BP92" s="162"/>
      <c r="BQ92" s="147"/>
      <c r="BU92" s="147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</row>
    <row r="93" ht="6" customHeight="1" spans="1:101">
      <c r="A93" s="162"/>
      <c r="G93" s="178"/>
      <c r="H93" s="162"/>
      <c r="N93" s="178"/>
      <c r="O93" s="162"/>
      <c r="Q93" s="178"/>
      <c r="R93" s="162"/>
      <c r="T93" s="178"/>
      <c r="U93" s="412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426"/>
      <c r="AR93" s="153"/>
      <c r="AS93" s="646"/>
      <c r="AT93" s="649"/>
      <c r="AU93" s="331"/>
      <c r="AV93" s="332"/>
      <c r="AW93" s="332"/>
      <c r="AX93" s="332"/>
      <c r="AY93" s="332"/>
      <c r="BF93" s="364"/>
      <c r="BG93" s="364"/>
      <c r="BH93" s="365"/>
      <c r="BI93" s="148"/>
      <c r="BJ93" s="148"/>
      <c r="BK93" s="148"/>
      <c r="BL93" s="153"/>
      <c r="BM93" s="157"/>
      <c r="BN93" s="148"/>
      <c r="BO93" s="174"/>
      <c r="BP93" s="162"/>
      <c r="BQ93" s="148"/>
      <c r="BR93" s="148"/>
      <c r="BS93" s="148"/>
      <c r="BU93" s="148"/>
      <c r="BV93" s="148"/>
      <c r="BW93" s="148"/>
      <c r="BY93" s="148"/>
      <c r="BZ93" s="148"/>
      <c r="CA93" s="148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209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</row>
    <row r="94" ht="6" customHeight="1" spans="1:101">
      <c r="A94" s="162"/>
      <c r="G94" s="178"/>
      <c r="H94" s="162"/>
      <c r="N94" s="178"/>
      <c r="O94" s="162"/>
      <c r="Q94" s="178"/>
      <c r="R94" s="162"/>
      <c r="T94" s="178"/>
      <c r="U94" s="412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426"/>
      <c r="AR94" s="153"/>
      <c r="AS94" s="642"/>
      <c r="AT94" s="643" t="str">
        <f>附表.技能兼職計算!F21</f>
        <v/>
      </c>
      <c r="AU94" s="331" t="s">
        <v>162</v>
      </c>
      <c r="AV94" s="332"/>
      <c r="AW94" s="332"/>
      <c r="AX94" s="332"/>
      <c r="AY94" s="332"/>
      <c r="BF94" s="363" t="s">
        <v>90</v>
      </c>
      <c r="BG94" s="364"/>
      <c r="BH94" s="365" t="str">
        <f t="shared" ref="BH94" si="39">IF(OR($BF94="STR",$BF94="DEX"),"*","")</f>
        <v/>
      </c>
      <c r="BI94" s="161"/>
      <c r="BL94" s="153"/>
      <c r="BM94" s="172">
        <f>IF(AND(OR(人物卡!$AT94="X",人物卡!$AS94="X"),人物卡!$BI94&gt;=1),SUM(人物卡!$BQ94:$CA96)+3,SUM(人物卡!$BQ94:$CA96))</f>
        <v>-1</v>
      </c>
      <c r="BN94" s="152"/>
      <c r="BO94" s="171"/>
      <c r="BP94" s="370" t="s">
        <v>63</v>
      </c>
      <c r="BQ94" s="253">
        <f>IF(ISNA(VLOOKUP($BF94,附表.種族屬性調整!$M:$O,3,FALSE)),0,VLOOKUP($BF94,附表.種族屬性調整!$M:$O,3,FALSE))</f>
        <v>-1</v>
      </c>
      <c r="BR94" s="147"/>
      <c r="BS94" s="147"/>
      <c r="BT94" s="154" t="s">
        <v>65</v>
      </c>
      <c r="BU94" s="253">
        <f t="shared" ref="BU94" si="40">BI94</f>
        <v>0</v>
      </c>
      <c r="BV94" s="147"/>
      <c r="BW94" s="147"/>
      <c r="BX94" s="161"/>
      <c r="BY94" s="161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0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</row>
    <row r="95" ht="6" customHeight="1" spans="1:101">
      <c r="A95" s="157"/>
      <c r="B95" s="148"/>
      <c r="C95" s="148"/>
      <c r="D95" s="148"/>
      <c r="E95" s="148"/>
      <c r="F95" s="148"/>
      <c r="G95" s="174"/>
      <c r="H95" s="157"/>
      <c r="I95" s="148"/>
      <c r="J95" s="148"/>
      <c r="K95" s="148"/>
      <c r="L95" s="148"/>
      <c r="M95" s="148"/>
      <c r="N95" s="174"/>
      <c r="O95" s="157"/>
      <c r="P95" s="148"/>
      <c r="Q95" s="174"/>
      <c r="R95" s="157"/>
      <c r="S95" s="148"/>
      <c r="T95" s="174"/>
      <c r="U95" s="41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427"/>
      <c r="AR95" s="153"/>
      <c r="AS95" s="644"/>
      <c r="AT95" s="648"/>
      <c r="AU95" s="331"/>
      <c r="AV95" s="332"/>
      <c r="AW95" s="332"/>
      <c r="AX95" s="332"/>
      <c r="AY95" s="332"/>
      <c r="BF95" s="364"/>
      <c r="BG95" s="364"/>
      <c r="BH95" s="365"/>
      <c r="BL95" s="153"/>
      <c r="BM95" s="162"/>
      <c r="BO95" s="178"/>
      <c r="BP95" s="162"/>
      <c r="BQ95" s="147"/>
      <c r="BU95" s="147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0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</row>
    <row r="96" ht="6" customHeight="1" spans="44:101">
      <c r="AR96" s="153"/>
      <c r="AS96" s="646"/>
      <c r="AT96" s="649"/>
      <c r="AU96" s="331"/>
      <c r="AV96" s="332"/>
      <c r="AW96" s="332"/>
      <c r="AX96" s="332"/>
      <c r="AY96" s="332"/>
      <c r="BF96" s="364"/>
      <c r="BG96" s="364"/>
      <c r="BH96" s="365"/>
      <c r="BI96" s="148"/>
      <c r="BJ96" s="148"/>
      <c r="BK96" s="148"/>
      <c r="BL96" s="153"/>
      <c r="BM96" s="157"/>
      <c r="BN96" s="148"/>
      <c r="BO96" s="174"/>
      <c r="BP96" s="162"/>
      <c r="BQ96" s="148"/>
      <c r="BR96" s="148"/>
      <c r="BS96" s="148"/>
      <c r="BU96" s="148"/>
      <c r="BV96" s="148"/>
      <c r="BW96" s="148"/>
      <c r="BY96" s="148"/>
      <c r="BZ96" s="148"/>
      <c r="CA96" s="148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0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</row>
    <row r="97" ht="6" customHeight="1" spans="1:101">
      <c r="A97" s="155" t="s">
        <v>145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642"/>
      <c r="AT97" s="643" t="str">
        <f>附表.技能兼職計算!F22</f>
        <v/>
      </c>
      <c r="AU97" s="331" t="s">
        <v>163</v>
      </c>
      <c r="AV97" s="332"/>
      <c r="AW97" s="332"/>
      <c r="AX97" s="332"/>
      <c r="AY97" s="332"/>
      <c r="BF97" s="363" t="s">
        <v>90</v>
      </c>
      <c r="BG97" s="364"/>
      <c r="BH97" s="365" t="str">
        <f t="shared" ref="BH97" si="41">IF(OR($BF97="STR",$BF97="DEX"),"*","")</f>
        <v/>
      </c>
      <c r="BI97" s="161"/>
      <c r="BL97" s="153"/>
      <c r="BM97" s="172">
        <f>IF(AND(OR(人物卡!$AT97="X",人物卡!$AS97="X"),人物卡!$BI97&gt;=1),SUM(人物卡!$BQ97:$CA99)+3,SUM(人物卡!$BQ97:$CA99))</f>
        <v>-1</v>
      </c>
      <c r="BN97" s="152"/>
      <c r="BO97" s="171"/>
      <c r="BP97" s="370" t="s">
        <v>63</v>
      </c>
      <c r="BQ97" s="253">
        <f>IF(ISNA(VLOOKUP($BF97,附表.種族屬性調整!$M:$O,3,FALSE)),0,VLOOKUP($BF97,附表.種族屬性調整!$M:$O,3,FALSE))</f>
        <v>-1</v>
      </c>
      <c r="BR97" s="147"/>
      <c r="BS97" s="147"/>
      <c r="BT97" s="154" t="s">
        <v>65</v>
      </c>
      <c r="BU97" s="253">
        <f t="shared" ref="BU97" si="42">BI97</f>
        <v>0</v>
      </c>
      <c r="BV97" s="147"/>
      <c r="BW97" s="147"/>
      <c r="BX97" s="161"/>
      <c r="BY97" s="161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</row>
    <row r="98" ht="6" customHeight="1" spans="1:101">
      <c r="A98" s="147"/>
      <c r="N98" s="385" t="s">
        <v>146</v>
      </c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378"/>
      <c r="AC98" s="385" t="s">
        <v>147</v>
      </c>
      <c r="AD98" s="152"/>
      <c r="AE98" s="152"/>
      <c r="AF98" s="152"/>
      <c r="AG98" s="152"/>
      <c r="AH98" s="152"/>
      <c r="AI98" s="152"/>
      <c r="AJ98" s="378"/>
      <c r="AK98" s="385" t="s">
        <v>148</v>
      </c>
      <c r="AL98" s="152"/>
      <c r="AM98" s="152"/>
      <c r="AN98" s="152"/>
      <c r="AO98" s="152"/>
      <c r="AP98" s="152"/>
      <c r="AQ98" s="171"/>
      <c r="AR98" s="153"/>
      <c r="AS98" s="644"/>
      <c r="AT98" s="648"/>
      <c r="AU98" s="331"/>
      <c r="AV98" s="332"/>
      <c r="AW98" s="332"/>
      <c r="AX98" s="332"/>
      <c r="AY98" s="332"/>
      <c r="BF98" s="364"/>
      <c r="BG98" s="364"/>
      <c r="BH98" s="365"/>
      <c r="BL98" s="153"/>
      <c r="BM98" s="162"/>
      <c r="BO98" s="178"/>
      <c r="BP98" s="162"/>
      <c r="BQ98" s="147"/>
      <c r="BU98" s="147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0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</row>
    <row r="99" ht="6" customHeight="1" spans="1:101">
      <c r="A99" s="147"/>
      <c r="N99" s="381"/>
      <c r="AB99" s="380"/>
      <c r="AC99" s="381"/>
      <c r="AJ99" s="380"/>
      <c r="AK99" s="381"/>
      <c r="AQ99" s="178"/>
      <c r="AR99" s="153"/>
      <c r="AS99" s="646"/>
      <c r="AT99" s="649"/>
      <c r="AU99" s="331"/>
      <c r="AV99" s="332"/>
      <c r="AW99" s="332"/>
      <c r="AX99" s="332"/>
      <c r="AY99" s="332"/>
      <c r="BF99" s="364"/>
      <c r="BG99" s="364"/>
      <c r="BH99" s="365"/>
      <c r="BI99" s="148"/>
      <c r="BJ99" s="148"/>
      <c r="BK99" s="148"/>
      <c r="BL99" s="153"/>
      <c r="BM99" s="157"/>
      <c r="BN99" s="148"/>
      <c r="BO99" s="174"/>
      <c r="BP99" s="162"/>
      <c r="BQ99" s="148"/>
      <c r="BR99" s="148"/>
      <c r="BS99" s="148"/>
      <c r="BU99" s="148"/>
      <c r="BV99" s="148"/>
      <c r="BW99" s="148"/>
      <c r="BY99" s="148"/>
      <c r="BZ99" s="148"/>
      <c r="CA99" s="148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</row>
    <row r="100" ht="6" customHeight="1" spans="1:101">
      <c r="A100" s="147"/>
      <c r="N100" s="381"/>
      <c r="O100" s="147"/>
      <c r="P100" s="147"/>
      <c r="Q100" s="147"/>
      <c r="R100" s="147"/>
      <c r="S100" s="147"/>
      <c r="T100" s="147"/>
      <c r="U100" s="147"/>
      <c r="V100" s="147"/>
      <c r="W100" s="148"/>
      <c r="X100" s="148"/>
      <c r="Y100" s="148"/>
      <c r="Z100" s="148"/>
      <c r="AA100" s="148"/>
      <c r="AB100" s="410"/>
      <c r="AC100" s="393"/>
      <c r="AD100" s="148"/>
      <c r="AE100" s="148"/>
      <c r="AF100" s="148"/>
      <c r="AG100" s="148"/>
      <c r="AH100" s="148"/>
      <c r="AI100" s="148"/>
      <c r="AJ100" s="410"/>
      <c r="AK100" s="393"/>
      <c r="AL100" s="148"/>
      <c r="AM100" s="148"/>
      <c r="AN100" s="148"/>
      <c r="AO100" s="148"/>
      <c r="AP100" s="148"/>
      <c r="AQ100" s="174"/>
      <c r="AR100" s="153"/>
      <c r="AS100" s="642"/>
      <c r="AT100" s="643" t="str">
        <f>附表.技能兼職計算!F23</f>
        <v/>
      </c>
      <c r="AU100" s="331" t="s">
        <v>164</v>
      </c>
      <c r="AV100" s="332"/>
      <c r="AW100" s="332"/>
      <c r="AX100" s="332"/>
      <c r="AY100" s="332"/>
      <c r="BF100" s="363" t="s">
        <v>90</v>
      </c>
      <c r="BG100" s="364"/>
      <c r="BH100" s="365" t="str">
        <f t="shared" ref="BH100" si="43">IF(OR($BF100="STR",$BF100="DEX"),"*","")</f>
        <v/>
      </c>
      <c r="BI100" s="161"/>
      <c r="BL100" s="153"/>
      <c r="BM100" s="172">
        <f>IF(AND(OR(人物卡!$AT100="X",人物卡!$AS100="X"),人物卡!$BI100&gt;=1),SUM(人物卡!$BQ100:$CA102)+3,SUM(人物卡!$BQ100:$CA102))</f>
        <v>-1</v>
      </c>
      <c r="BN100" s="152"/>
      <c r="BO100" s="171"/>
      <c r="BP100" s="370" t="s">
        <v>63</v>
      </c>
      <c r="BQ100" s="253">
        <f>IF(ISNA(VLOOKUP($BF100,附表.種族屬性調整!$M:$O,3,FALSE)),0,VLOOKUP($BF100,附表.種族屬性調整!$M:$O,3,FALSE))</f>
        <v>-1</v>
      </c>
      <c r="BR100" s="147"/>
      <c r="BS100" s="147"/>
      <c r="BT100" s="154" t="s">
        <v>65</v>
      </c>
      <c r="BU100" s="253">
        <f t="shared" ref="BU100" si="44">BI100</f>
        <v>0</v>
      </c>
      <c r="BV100" s="147"/>
      <c r="BW100" s="147"/>
      <c r="BX100" s="161"/>
      <c r="BY100" s="161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0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</row>
    <row r="101" ht="6" customHeight="1" spans="1:101">
      <c r="A101" s="350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386" t="s">
        <v>150</v>
      </c>
      <c r="O101" s="387"/>
      <c r="P101" s="388"/>
      <c r="Q101" s="395" t="s">
        <v>60</v>
      </c>
      <c r="R101" s="396"/>
      <c r="S101" s="397"/>
      <c r="T101" s="386" t="s">
        <v>151</v>
      </c>
      <c r="U101" s="387"/>
      <c r="V101" s="388"/>
      <c r="W101" s="386" t="s">
        <v>55</v>
      </c>
      <c r="X101" s="387"/>
      <c r="Y101" s="388"/>
      <c r="Z101" s="419" t="s">
        <v>152</v>
      </c>
      <c r="AA101" s="419"/>
      <c r="AB101" s="419"/>
      <c r="AC101" s="350"/>
      <c r="AD101" s="152"/>
      <c r="AE101" s="152"/>
      <c r="AF101" s="152"/>
      <c r="AG101" s="152"/>
      <c r="AH101" s="152"/>
      <c r="AI101" s="152"/>
      <c r="AJ101" s="171"/>
      <c r="AK101" s="350"/>
      <c r="AL101" s="152"/>
      <c r="AM101" s="152"/>
      <c r="AN101" s="152"/>
      <c r="AO101" s="152"/>
      <c r="AP101" s="152"/>
      <c r="AQ101" s="171"/>
      <c r="AR101" s="153"/>
      <c r="AS101" s="644"/>
      <c r="AT101" s="648"/>
      <c r="AU101" s="331"/>
      <c r="AV101" s="332"/>
      <c r="AW101" s="332"/>
      <c r="AX101" s="332"/>
      <c r="AY101" s="332"/>
      <c r="BF101" s="364"/>
      <c r="BG101" s="364"/>
      <c r="BH101" s="365"/>
      <c r="BL101" s="153"/>
      <c r="BM101" s="162"/>
      <c r="BO101" s="178"/>
      <c r="BP101" s="162"/>
      <c r="BQ101" s="147"/>
      <c r="BU101" s="147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0"/>
      <c r="CM101" s="153"/>
      <c r="CN101" s="153"/>
      <c r="CO101" s="153"/>
      <c r="CP101" s="153"/>
      <c r="CQ101" s="153"/>
      <c r="CR101" s="153"/>
      <c r="CS101" s="153"/>
      <c r="CT101" s="153"/>
      <c r="CU101" s="153"/>
      <c r="CV101" s="153"/>
      <c r="CW101" s="153"/>
    </row>
    <row r="102" ht="6" customHeight="1" spans="1:101">
      <c r="A102" s="162"/>
      <c r="M102" s="147"/>
      <c r="N102" s="389"/>
      <c r="O102" s="390"/>
      <c r="P102" s="391"/>
      <c r="Q102" s="398"/>
      <c r="R102" s="399"/>
      <c r="S102" s="400"/>
      <c r="T102" s="389"/>
      <c r="U102" s="390"/>
      <c r="V102" s="391"/>
      <c r="W102" s="389"/>
      <c r="X102" s="390"/>
      <c r="Y102" s="391"/>
      <c r="Z102" s="419"/>
      <c r="AA102" s="419"/>
      <c r="AB102" s="419"/>
      <c r="AC102" s="162"/>
      <c r="AJ102" s="178"/>
      <c r="AK102" s="162"/>
      <c r="AQ102" s="178"/>
      <c r="AR102" s="153"/>
      <c r="AS102" s="646"/>
      <c r="AT102" s="649"/>
      <c r="AU102" s="331"/>
      <c r="AV102" s="332"/>
      <c r="AW102" s="332"/>
      <c r="AX102" s="332"/>
      <c r="AY102" s="332"/>
      <c r="BF102" s="364"/>
      <c r="BG102" s="364"/>
      <c r="BH102" s="365"/>
      <c r="BI102" s="148"/>
      <c r="BJ102" s="148"/>
      <c r="BK102" s="148"/>
      <c r="BL102" s="153"/>
      <c r="BM102" s="157"/>
      <c r="BN102" s="148"/>
      <c r="BO102" s="174"/>
      <c r="BP102" s="162"/>
      <c r="BQ102" s="148"/>
      <c r="BR102" s="148"/>
      <c r="BS102" s="148"/>
      <c r="BU102" s="148"/>
      <c r="BV102" s="148"/>
      <c r="BW102" s="148"/>
      <c r="BY102" s="148"/>
      <c r="BZ102" s="148"/>
      <c r="CA102" s="148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  <c r="CT102" s="153"/>
      <c r="CU102" s="153"/>
      <c r="CV102" s="153"/>
      <c r="CW102" s="153"/>
    </row>
    <row r="103" ht="6" customHeight="1" spans="1:101">
      <c r="A103" s="162"/>
      <c r="M103" s="147"/>
      <c r="N103" s="186">
        <f>$J$58</f>
        <v>6</v>
      </c>
      <c r="O103" s="186"/>
      <c r="P103" s="186"/>
      <c r="Q103" s="186">
        <f>IF(ISNA(VLOOKUP($Q101,附表.種族屬性調整!$M:$N,2,FALSE)),0,VLOOKUP($Q101,附表.種族屬性調整!$M:$N,2,FALSE))</f>
        <v>5</v>
      </c>
      <c r="R103" s="186"/>
      <c r="S103" s="186"/>
      <c r="T103" s="401">
        <v>0</v>
      </c>
      <c r="U103" s="402"/>
      <c r="V103" s="403"/>
      <c r="W103" s="401">
        <v>0</v>
      </c>
      <c r="X103" s="402"/>
      <c r="Y103" s="403"/>
      <c r="Z103" s="186">
        <f>$N103+$Q103+$T103+$W103</f>
        <v>11</v>
      </c>
      <c r="AA103" s="186"/>
      <c r="AB103" s="186"/>
      <c r="AC103" s="162"/>
      <c r="AJ103" s="178"/>
      <c r="AK103" s="162"/>
      <c r="AQ103" s="178"/>
      <c r="AR103" s="153"/>
      <c r="AS103" s="642"/>
      <c r="AT103" s="643" t="str">
        <f>附表.技能兼職計算!F24</f>
        <v/>
      </c>
      <c r="AU103" s="331" t="s">
        <v>165</v>
      </c>
      <c r="AV103" s="332"/>
      <c r="AW103" s="332"/>
      <c r="AX103" s="332"/>
      <c r="AY103" s="332"/>
      <c r="BF103" s="363" t="s">
        <v>90</v>
      </c>
      <c r="BG103" s="364"/>
      <c r="BH103" s="365" t="str">
        <f t="shared" ref="BH103" si="45">IF(OR($BF103="STR",$BF103="DEX"),"*","")</f>
        <v/>
      </c>
      <c r="BI103" s="161"/>
      <c r="BL103" s="153"/>
      <c r="BM103" s="172">
        <f>IF(AND(OR(人物卡!$AT103="X",人物卡!$AS103="X"),人物卡!$BI103&gt;=1),SUM(人物卡!$BQ103:$CA105)+3,SUM(人物卡!$BQ103:$CA105))</f>
        <v>-1</v>
      </c>
      <c r="BN103" s="152"/>
      <c r="BO103" s="171"/>
      <c r="BP103" s="370" t="s">
        <v>63</v>
      </c>
      <c r="BQ103" s="253">
        <f>IF(ISNA(VLOOKUP($BF103,附表.種族屬性調整!$M:$O,3,FALSE)),0,VLOOKUP($BF103,附表.種族屬性調整!$M:$O,3,FALSE))</f>
        <v>-1</v>
      </c>
      <c r="BR103" s="147"/>
      <c r="BS103" s="147"/>
      <c r="BT103" s="154" t="s">
        <v>65</v>
      </c>
      <c r="BU103" s="253">
        <f t="shared" ref="BU103" si="46">BI103</f>
        <v>0</v>
      </c>
      <c r="BV103" s="147"/>
      <c r="BW103" s="147"/>
      <c r="BX103" s="161"/>
      <c r="BY103" s="161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  <c r="CT103" s="153"/>
      <c r="CU103" s="153"/>
      <c r="CV103" s="153"/>
      <c r="CW103" s="153"/>
    </row>
    <row r="104" ht="6" customHeight="1" spans="1:101">
      <c r="A104" s="162"/>
      <c r="M104" s="147"/>
      <c r="N104" s="186"/>
      <c r="O104" s="186"/>
      <c r="P104" s="186"/>
      <c r="Q104" s="186"/>
      <c r="R104" s="186"/>
      <c r="S104" s="186"/>
      <c r="T104" s="404"/>
      <c r="U104" s="405"/>
      <c r="V104" s="406"/>
      <c r="W104" s="404"/>
      <c r="X104" s="405"/>
      <c r="Y104" s="406"/>
      <c r="Z104" s="186"/>
      <c r="AA104" s="186"/>
      <c r="AB104" s="186"/>
      <c r="AC104" s="162"/>
      <c r="AJ104" s="178"/>
      <c r="AK104" s="162"/>
      <c r="AQ104" s="178"/>
      <c r="AR104" s="153"/>
      <c r="AS104" s="644"/>
      <c r="AT104" s="648"/>
      <c r="AU104" s="331"/>
      <c r="AV104" s="332"/>
      <c r="AW104" s="332"/>
      <c r="AX104" s="332"/>
      <c r="AY104" s="332"/>
      <c r="BF104" s="364"/>
      <c r="BG104" s="364"/>
      <c r="BH104" s="365"/>
      <c r="BL104" s="153"/>
      <c r="BM104" s="162"/>
      <c r="BO104" s="178"/>
      <c r="BP104" s="162"/>
      <c r="BQ104" s="147"/>
      <c r="BU104" s="147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  <c r="CT104" s="153"/>
      <c r="CU104" s="153"/>
      <c r="CV104" s="153"/>
      <c r="CW104" s="153"/>
    </row>
    <row r="105" ht="6" customHeight="1" spans="1:101">
      <c r="A105" s="162"/>
      <c r="M105" s="147"/>
      <c r="N105" s="186"/>
      <c r="O105" s="186"/>
      <c r="P105" s="186"/>
      <c r="Q105" s="186"/>
      <c r="R105" s="186"/>
      <c r="S105" s="186"/>
      <c r="T105" s="404"/>
      <c r="U105" s="405"/>
      <c r="V105" s="406"/>
      <c r="W105" s="404"/>
      <c r="X105" s="405"/>
      <c r="Y105" s="406"/>
      <c r="Z105" s="186"/>
      <c r="AA105" s="186"/>
      <c r="AB105" s="186"/>
      <c r="AC105" s="162"/>
      <c r="AJ105" s="178"/>
      <c r="AK105" s="162"/>
      <c r="AQ105" s="178"/>
      <c r="AR105" s="153"/>
      <c r="AS105" s="646"/>
      <c r="AT105" s="649"/>
      <c r="AU105" s="331"/>
      <c r="AV105" s="332"/>
      <c r="AW105" s="332"/>
      <c r="AX105" s="332"/>
      <c r="AY105" s="332"/>
      <c r="BF105" s="364"/>
      <c r="BG105" s="364"/>
      <c r="BH105" s="365"/>
      <c r="BI105" s="148"/>
      <c r="BJ105" s="148"/>
      <c r="BK105" s="148"/>
      <c r="BL105" s="153"/>
      <c r="BM105" s="157"/>
      <c r="BN105" s="148"/>
      <c r="BO105" s="174"/>
      <c r="BP105" s="162"/>
      <c r="BQ105" s="148"/>
      <c r="BR105" s="148"/>
      <c r="BS105" s="148"/>
      <c r="BU105" s="148"/>
      <c r="BV105" s="148"/>
      <c r="BW105" s="148"/>
      <c r="BY105" s="148"/>
      <c r="BZ105" s="148"/>
      <c r="CA105" s="148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  <c r="CT105" s="153"/>
      <c r="CU105" s="153"/>
      <c r="CV105" s="153"/>
      <c r="CW105" s="153"/>
    </row>
    <row r="106" ht="6" customHeight="1" spans="1:101">
      <c r="A106" s="157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86"/>
      <c r="O106" s="186"/>
      <c r="P106" s="186"/>
      <c r="Q106" s="186"/>
      <c r="R106" s="186"/>
      <c r="S106" s="186"/>
      <c r="T106" s="407"/>
      <c r="U106" s="408"/>
      <c r="V106" s="409"/>
      <c r="W106" s="407"/>
      <c r="X106" s="408"/>
      <c r="Y106" s="409"/>
      <c r="Z106" s="186"/>
      <c r="AA106" s="186"/>
      <c r="AB106" s="186"/>
      <c r="AC106" s="157"/>
      <c r="AD106" s="148"/>
      <c r="AE106" s="148"/>
      <c r="AF106" s="148"/>
      <c r="AG106" s="148"/>
      <c r="AH106" s="148"/>
      <c r="AI106" s="148"/>
      <c r="AJ106" s="174"/>
      <c r="AK106" s="157"/>
      <c r="AL106" s="148"/>
      <c r="AM106" s="148"/>
      <c r="AN106" s="148"/>
      <c r="AO106" s="148"/>
      <c r="AP106" s="148"/>
      <c r="AQ106" s="174"/>
      <c r="AR106" s="153"/>
      <c r="AS106" s="642"/>
      <c r="AT106" s="643" t="str">
        <f>附表.技能兼職計算!F25</f>
        <v/>
      </c>
      <c r="AU106" s="331" t="s">
        <v>166</v>
      </c>
      <c r="AV106" s="332"/>
      <c r="AW106" s="332"/>
      <c r="AX106" s="332"/>
      <c r="AY106" s="428"/>
      <c r="BF106" s="363" t="s">
        <v>90</v>
      </c>
      <c r="BG106" s="364"/>
      <c r="BH106" s="365" t="str">
        <f t="shared" ref="BH106" si="47">IF(OR($BF106="STR",$BF106="DEX"),"*","")</f>
        <v/>
      </c>
      <c r="BI106" s="161"/>
      <c r="BL106" s="153"/>
      <c r="BM106" s="172">
        <f>IF(AND(OR(人物卡!$AT106="X",人物卡!$AS106="X"),人物卡!$BI106&gt;=1),SUM(人物卡!$BQ106:$CA108)+3,SUM(人物卡!$BQ106:$CA108))</f>
        <v>-1</v>
      </c>
      <c r="BN106" s="152"/>
      <c r="BO106" s="171"/>
      <c r="BP106" s="370" t="s">
        <v>63</v>
      </c>
      <c r="BQ106" s="253">
        <f>IF(ISNA(VLOOKUP($BF106,附表.種族屬性調整!$M:$O,3,FALSE)),0,VLOOKUP($BF106,附表.種族屬性調整!$M:$O,3,FALSE))</f>
        <v>-1</v>
      </c>
      <c r="BR106" s="147"/>
      <c r="BS106" s="147"/>
      <c r="BT106" s="154" t="s">
        <v>65</v>
      </c>
      <c r="BU106" s="253">
        <f t="shared" ref="BU106" si="48">BI106</f>
        <v>0</v>
      </c>
      <c r="BV106" s="147"/>
      <c r="BW106" s="147"/>
      <c r="BX106" s="161"/>
      <c r="BY106" s="161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  <c r="CT106" s="153"/>
      <c r="CU106" s="153"/>
      <c r="CV106" s="153"/>
      <c r="CW106" s="153"/>
    </row>
    <row r="107" ht="6" customHeight="1" spans="1:101">
      <c r="A107" s="377" t="s">
        <v>155</v>
      </c>
      <c r="B107" s="152"/>
      <c r="C107" s="152"/>
      <c r="D107" s="152"/>
      <c r="E107" s="152"/>
      <c r="F107" s="152"/>
      <c r="G107" s="378"/>
      <c r="H107" s="379" t="s">
        <v>156</v>
      </c>
      <c r="I107" s="152"/>
      <c r="J107" s="152"/>
      <c r="K107" s="152"/>
      <c r="L107" s="152"/>
      <c r="M107" s="152"/>
      <c r="N107" s="380"/>
      <c r="O107" s="392" t="s">
        <v>157</v>
      </c>
      <c r="P107" s="147"/>
      <c r="Q107" s="147"/>
      <c r="R107" s="392" t="s">
        <v>158</v>
      </c>
      <c r="S107" s="147"/>
      <c r="T107" s="380"/>
      <c r="U107" s="392" t="s">
        <v>159</v>
      </c>
      <c r="V107" s="147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3"/>
      <c r="AS107" s="644"/>
      <c r="AT107" s="648"/>
      <c r="AU107" s="331"/>
      <c r="AV107" s="332"/>
      <c r="AW107" s="332"/>
      <c r="AX107" s="332"/>
      <c r="AY107" s="428"/>
      <c r="BF107" s="364"/>
      <c r="BG107" s="364"/>
      <c r="BH107" s="365"/>
      <c r="BL107" s="153"/>
      <c r="BM107" s="162"/>
      <c r="BO107" s="178"/>
      <c r="BP107" s="162"/>
      <c r="BQ107" s="147"/>
      <c r="BU107" s="147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  <c r="CT107" s="153"/>
      <c r="CU107" s="153"/>
      <c r="CV107" s="153"/>
      <c r="CW107" s="153"/>
    </row>
    <row r="108" ht="6" customHeight="1" spans="1:101">
      <c r="A108" s="147"/>
      <c r="G108" s="380"/>
      <c r="H108" s="381"/>
      <c r="N108" s="380"/>
      <c r="O108" s="381"/>
      <c r="R108" s="381"/>
      <c r="T108" s="380"/>
      <c r="U108" s="381"/>
      <c r="AR108" s="153"/>
      <c r="AS108" s="646"/>
      <c r="AT108" s="649"/>
      <c r="AU108" s="331"/>
      <c r="AV108" s="332"/>
      <c r="AW108" s="332"/>
      <c r="AX108" s="332"/>
      <c r="AY108" s="428"/>
      <c r="BF108" s="364"/>
      <c r="BG108" s="364"/>
      <c r="BH108" s="365"/>
      <c r="BI108" s="148"/>
      <c r="BJ108" s="148"/>
      <c r="BK108" s="148"/>
      <c r="BL108" s="153"/>
      <c r="BM108" s="157"/>
      <c r="BN108" s="148"/>
      <c r="BO108" s="174"/>
      <c r="BP108" s="162"/>
      <c r="BQ108" s="148"/>
      <c r="BR108" s="148"/>
      <c r="BS108" s="148"/>
      <c r="BU108" s="148"/>
      <c r="BV108" s="148"/>
      <c r="BW108" s="148"/>
      <c r="BY108" s="148"/>
      <c r="BZ108" s="148"/>
      <c r="CA108" s="148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  <c r="CT108" s="153"/>
      <c r="CU108" s="153"/>
      <c r="CV108" s="153"/>
      <c r="CW108" s="153"/>
    </row>
    <row r="109" ht="6" customHeight="1" spans="1:101">
      <c r="A109" s="147"/>
      <c r="G109" s="380"/>
      <c r="H109" s="381"/>
      <c r="N109" s="380"/>
      <c r="O109" s="393"/>
      <c r="P109" s="148"/>
      <c r="Q109" s="148"/>
      <c r="R109" s="393"/>
      <c r="S109" s="148"/>
      <c r="T109" s="410"/>
      <c r="U109" s="393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53"/>
      <c r="AS109" s="642"/>
      <c r="AT109" s="643" t="str">
        <f>附表.技能兼職計算!F26</f>
        <v/>
      </c>
      <c r="AU109" s="331" t="s">
        <v>167</v>
      </c>
      <c r="AV109" s="332"/>
      <c r="AW109" s="332"/>
      <c r="AX109" s="348" t="s">
        <v>114</v>
      </c>
      <c r="BF109" s="363" t="s">
        <v>108</v>
      </c>
      <c r="BG109" s="364"/>
      <c r="BH109" s="365" t="str">
        <f t="shared" ref="BH109" si="49">IF(OR($BF109="STR",$BF109="DEX"),"*","")</f>
        <v/>
      </c>
      <c r="BI109" s="161"/>
      <c r="BL109" s="153"/>
      <c r="BM109" s="172">
        <f>IF(AND(OR(人物卡!$AT109="X",人物卡!$AS109="X"),人物卡!$BI109&gt;=1),SUM(人物卡!$BQ109:$CA111)+3,SUM(人物卡!$BQ109:$CA111))</f>
        <v>0</v>
      </c>
      <c r="BN109" s="152"/>
      <c r="BO109" s="171"/>
      <c r="BP109" s="370" t="s">
        <v>63</v>
      </c>
      <c r="BQ109" s="253">
        <f>IF(ISNA(VLOOKUP($BF109,附表.種族屬性調整!$M:$O,3,FALSE)),0,VLOOKUP($BF109,附表.種族屬性調整!$M:$O,3,FALSE))</f>
        <v>0</v>
      </c>
      <c r="BR109" s="147"/>
      <c r="BS109" s="147"/>
      <c r="BT109" s="154" t="s">
        <v>65</v>
      </c>
      <c r="BU109" s="253">
        <f t="shared" ref="BU109" si="50">BI109</f>
        <v>0</v>
      </c>
      <c r="BV109" s="147"/>
      <c r="BW109" s="147"/>
      <c r="BX109" s="161"/>
      <c r="BY109" s="161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  <c r="CT109" s="153"/>
      <c r="CU109" s="153"/>
      <c r="CV109" s="153"/>
      <c r="CW109" s="153"/>
    </row>
    <row r="110" ht="6" customHeight="1" spans="1:101">
      <c r="A110" s="350"/>
      <c r="B110" s="152"/>
      <c r="C110" s="152"/>
      <c r="D110" s="152"/>
      <c r="E110" s="152"/>
      <c r="F110" s="152"/>
      <c r="G110" s="171"/>
      <c r="H110" s="350"/>
      <c r="I110" s="152"/>
      <c r="J110" s="152"/>
      <c r="K110" s="152"/>
      <c r="L110" s="152"/>
      <c r="M110" s="152"/>
      <c r="N110" s="171"/>
      <c r="O110" s="350"/>
      <c r="P110" s="152"/>
      <c r="Q110" s="171"/>
      <c r="R110" s="350"/>
      <c r="S110" s="152"/>
      <c r="T110" s="171"/>
      <c r="U110" s="41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425"/>
      <c r="AR110" s="153"/>
      <c r="AS110" s="644"/>
      <c r="AT110" s="648"/>
      <c r="AU110" s="331"/>
      <c r="AV110" s="332"/>
      <c r="AW110" s="332"/>
      <c r="AX110" s="348"/>
      <c r="BF110" s="364"/>
      <c r="BG110" s="364"/>
      <c r="BH110" s="365"/>
      <c r="BL110" s="153"/>
      <c r="BM110" s="162"/>
      <c r="BO110" s="178"/>
      <c r="BP110" s="162"/>
      <c r="BQ110" s="147"/>
      <c r="BU110" s="147"/>
      <c r="CB110" s="153"/>
      <c r="CC110" s="153"/>
      <c r="CD110" s="153"/>
      <c r="CE110" s="153"/>
      <c r="CF110" s="153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53"/>
      <c r="CQ110" s="153"/>
      <c r="CR110" s="153"/>
      <c r="CS110" s="153"/>
      <c r="CT110" s="153"/>
      <c r="CU110" s="153"/>
      <c r="CV110" s="153"/>
      <c r="CW110" s="153"/>
    </row>
    <row r="111" ht="6" customHeight="1" spans="1:101">
      <c r="A111" s="162"/>
      <c r="G111" s="178"/>
      <c r="H111" s="162"/>
      <c r="I111" s="164"/>
      <c r="J111" s="164"/>
      <c r="K111" s="164"/>
      <c r="L111" s="164"/>
      <c r="M111" s="164"/>
      <c r="N111" s="178"/>
      <c r="O111" s="162"/>
      <c r="Q111" s="178"/>
      <c r="R111" s="162"/>
      <c r="T111" s="178"/>
      <c r="U111" s="412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426"/>
      <c r="AR111" s="153"/>
      <c r="AS111" s="646"/>
      <c r="AT111" s="649"/>
      <c r="AU111" s="331"/>
      <c r="AV111" s="332"/>
      <c r="AW111" s="332"/>
      <c r="AX111" s="348"/>
      <c r="BF111" s="364"/>
      <c r="BG111" s="364"/>
      <c r="BH111" s="365"/>
      <c r="BI111" s="148"/>
      <c r="BJ111" s="148"/>
      <c r="BK111" s="148"/>
      <c r="BL111" s="153"/>
      <c r="BM111" s="157"/>
      <c r="BN111" s="148"/>
      <c r="BO111" s="174"/>
      <c r="BP111" s="162"/>
      <c r="BQ111" s="148"/>
      <c r="BR111" s="148"/>
      <c r="BS111" s="148"/>
      <c r="BU111" s="148"/>
      <c r="BV111" s="148"/>
      <c r="BW111" s="148"/>
      <c r="BY111" s="148"/>
      <c r="BZ111" s="148"/>
      <c r="CA111" s="148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53"/>
      <c r="CQ111" s="153"/>
      <c r="CR111" s="153"/>
      <c r="CS111" s="153"/>
      <c r="CT111" s="153"/>
      <c r="CU111" s="153"/>
      <c r="CV111" s="153"/>
      <c r="CW111" s="153"/>
    </row>
    <row r="112" ht="6" customHeight="1" spans="1:101">
      <c r="A112" s="162"/>
      <c r="G112" s="178"/>
      <c r="H112" s="162"/>
      <c r="I112" s="164"/>
      <c r="J112" s="164"/>
      <c r="K112" s="164"/>
      <c r="L112" s="164"/>
      <c r="M112" s="164"/>
      <c r="N112" s="178"/>
      <c r="O112" s="162"/>
      <c r="Q112" s="178"/>
      <c r="R112" s="162"/>
      <c r="T112" s="178"/>
      <c r="U112" s="412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426"/>
      <c r="AR112" s="153"/>
      <c r="AS112" s="642"/>
      <c r="AT112" s="643" t="str">
        <f>附表.技能兼職計算!F27</f>
        <v/>
      </c>
      <c r="AU112" s="331" t="s">
        <v>168</v>
      </c>
      <c r="AV112" s="332"/>
      <c r="AW112" s="332"/>
      <c r="AX112" s="348" t="s">
        <v>114</v>
      </c>
      <c r="AY112" s="2" t="s">
        <v>126</v>
      </c>
      <c r="AZ112" s="195"/>
      <c r="BA112" s="195"/>
      <c r="BB112" s="195"/>
      <c r="BC112" s="195"/>
      <c r="BD112" s="195"/>
      <c r="BE112" s="2" t="s">
        <v>127</v>
      </c>
      <c r="BF112" s="363" t="s">
        <v>112</v>
      </c>
      <c r="BG112" s="364"/>
      <c r="BH112" s="365" t="str">
        <f t="shared" ref="BH112" si="51">IF(OR($BF112="STR",$BF112="DEX"),"*","")</f>
        <v/>
      </c>
      <c r="BI112" s="161"/>
      <c r="BL112" s="153"/>
      <c r="BM112" s="172">
        <f>IF(AND(OR(人物卡!$AT112="X",人物卡!$AS112="X"),人物卡!$BI112&gt;=1),SUM(人物卡!$BQ112:$CA114)+3,SUM(人物卡!$BQ112:$CA114))</f>
        <v>0</v>
      </c>
      <c r="BN112" s="152"/>
      <c r="BO112" s="171"/>
      <c r="BP112" s="370" t="s">
        <v>63</v>
      </c>
      <c r="BQ112" s="253">
        <f>IF(ISNA(VLOOKUP($BF112,附表.種族屬性調整!$M:$O,3,FALSE)),0,VLOOKUP($BF112,附表.種族屬性調整!$M:$O,3,FALSE))</f>
        <v>0</v>
      </c>
      <c r="BR112" s="147"/>
      <c r="BS112" s="147"/>
      <c r="BT112" s="154" t="s">
        <v>65</v>
      </c>
      <c r="BU112" s="253">
        <f t="shared" ref="BU112" si="52">BI112</f>
        <v>0</v>
      </c>
      <c r="BV112" s="147"/>
      <c r="BW112" s="147"/>
      <c r="BX112" s="161"/>
      <c r="BY112" s="161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53"/>
      <c r="CQ112" s="153"/>
      <c r="CR112" s="153"/>
      <c r="CS112" s="153"/>
      <c r="CT112" s="153"/>
      <c r="CU112" s="153"/>
      <c r="CV112" s="153"/>
      <c r="CW112" s="153"/>
    </row>
    <row r="113" ht="6" customHeight="1" spans="1:101">
      <c r="A113" s="162"/>
      <c r="G113" s="178"/>
      <c r="H113" s="162"/>
      <c r="I113" s="164"/>
      <c r="J113" s="164"/>
      <c r="K113" s="164"/>
      <c r="L113" s="164"/>
      <c r="M113" s="164"/>
      <c r="N113" s="178"/>
      <c r="O113" s="162"/>
      <c r="Q113" s="178"/>
      <c r="R113" s="162"/>
      <c r="T113" s="178"/>
      <c r="U113" s="412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426"/>
      <c r="AR113" s="153"/>
      <c r="AS113" s="644"/>
      <c r="AT113" s="648"/>
      <c r="AU113" s="331"/>
      <c r="AV113" s="332"/>
      <c r="AW113" s="332"/>
      <c r="AX113" s="348"/>
      <c r="AY113" s="2"/>
      <c r="AZ113" s="195"/>
      <c r="BA113" s="195"/>
      <c r="BB113" s="195"/>
      <c r="BC113" s="195"/>
      <c r="BD113" s="195"/>
      <c r="BE113" s="2"/>
      <c r="BF113" s="364"/>
      <c r="BG113" s="364"/>
      <c r="BH113" s="365"/>
      <c r="BL113" s="153"/>
      <c r="BM113" s="162"/>
      <c r="BO113" s="178"/>
      <c r="BP113" s="162"/>
      <c r="BQ113" s="147"/>
      <c r="BU113" s="147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53"/>
      <c r="CQ113" s="153"/>
      <c r="CR113" s="153"/>
      <c r="CS113" s="153"/>
      <c r="CT113" s="153"/>
      <c r="CU113" s="153"/>
      <c r="CV113" s="153"/>
      <c r="CW113" s="153"/>
    </row>
    <row r="114" ht="6" customHeight="1" spans="1:101">
      <c r="A114" s="157"/>
      <c r="B114" s="148"/>
      <c r="C114" s="148"/>
      <c r="D114" s="148"/>
      <c r="E114" s="148"/>
      <c r="F114" s="148"/>
      <c r="G114" s="174"/>
      <c r="H114" s="157"/>
      <c r="I114" s="148"/>
      <c r="J114" s="148"/>
      <c r="K114" s="148"/>
      <c r="L114" s="148"/>
      <c r="M114" s="148"/>
      <c r="N114" s="174"/>
      <c r="O114" s="157"/>
      <c r="P114" s="148"/>
      <c r="Q114" s="174"/>
      <c r="R114" s="157"/>
      <c r="S114" s="148"/>
      <c r="T114" s="174"/>
      <c r="U114" s="41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427"/>
      <c r="AR114" s="153"/>
      <c r="AS114" s="646"/>
      <c r="AT114" s="649"/>
      <c r="AU114" s="331"/>
      <c r="AV114" s="332"/>
      <c r="AW114" s="332"/>
      <c r="AX114" s="348"/>
      <c r="AY114" s="2"/>
      <c r="AZ114" s="272"/>
      <c r="BA114" s="272"/>
      <c r="BB114" s="272"/>
      <c r="BC114" s="272"/>
      <c r="BD114" s="272"/>
      <c r="BE114" s="2"/>
      <c r="BF114" s="364"/>
      <c r="BG114" s="364"/>
      <c r="BH114" s="365"/>
      <c r="BI114" s="148"/>
      <c r="BJ114" s="148"/>
      <c r="BK114" s="148"/>
      <c r="BL114" s="153"/>
      <c r="BM114" s="157"/>
      <c r="BN114" s="148"/>
      <c r="BO114" s="174"/>
      <c r="BP114" s="162"/>
      <c r="BQ114" s="148"/>
      <c r="BR114" s="148"/>
      <c r="BS114" s="148"/>
      <c r="BU114" s="148"/>
      <c r="BV114" s="148"/>
      <c r="BW114" s="148"/>
      <c r="BY114" s="148"/>
      <c r="BZ114" s="148"/>
      <c r="CA114" s="148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  <c r="CT114" s="153"/>
      <c r="CU114" s="153"/>
      <c r="CV114" s="153"/>
      <c r="CW114" s="153"/>
    </row>
    <row r="115" ht="6" customHeight="1" spans="44:101">
      <c r="AR115" s="153"/>
      <c r="AS115" s="642"/>
      <c r="AT115" s="643" t="str">
        <f>附表.技能兼職計算!F27</f>
        <v/>
      </c>
      <c r="AU115" s="331" t="s">
        <v>168</v>
      </c>
      <c r="AV115" s="332"/>
      <c r="AW115" s="332"/>
      <c r="AX115" s="348" t="s">
        <v>114</v>
      </c>
      <c r="AY115" s="2" t="s">
        <v>126</v>
      </c>
      <c r="AZ115" s="195"/>
      <c r="BA115" s="195"/>
      <c r="BB115" s="195"/>
      <c r="BC115" s="195"/>
      <c r="BD115" s="195"/>
      <c r="BE115" s="2" t="s">
        <v>127</v>
      </c>
      <c r="BF115" s="363" t="s">
        <v>112</v>
      </c>
      <c r="BG115" s="364"/>
      <c r="BH115" s="365" t="str">
        <f t="shared" ref="BH115" si="53">IF(OR($BF115="STR",$BF115="DEX"),"*","")</f>
        <v/>
      </c>
      <c r="BI115" s="161"/>
      <c r="BL115" s="153"/>
      <c r="BM115" s="172">
        <f>IF(AND(OR(人物卡!$AT115="X",人物卡!$AS115="X"),人物卡!$BI115&gt;=1),SUM(人物卡!$BQ115:$CA117)+3,SUM(人物卡!$BQ115:$CA117))</f>
        <v>0</v>
      </c>
      <c r="BN115" s="152"/>
      <c r="BO115" s="171"/>
      <c r="BP115" s="370" t="s">
        <v>63</v>
      </c>
      <c r="BQ115" s="253">
        <f>IF(ISNA(VLOOKUP($BF115,附表.種族屬性調整!$M:$O,3,FALSE)),0,VLOOKUP($BF115,附表.種族屬性調整!$M:$O,3,FALSE))</f>
        <v>0</v>
      </c>
      <c r="BR115" s="147"/>
      <c r="BS115" s="147"/>
      <c r="BT115" s="154" t="s">
        <v>65</v>
      </c>
      <c r="BU115" s="253">
        <f t="shared" ref="BU115" si="54">BI115</f>
        <v>0</v>
      </c>
      <c r="BV115" s="147"/>
      <c r="BW115" s="147"/>
      <c r="BX115" s="161"/>
      <c r="BY115" s="161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  <c r="CT115" s="153"/>
      <c r="CU115" s="153"/>
      <c r="CV115" s="153"/>
      <c r="CW115" s="153"/>
    </row>
    <row r="116" ht="6" customHeight="1" spans="1:101">
      <c r="A116" s="155" t="s">
        <v>145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644"/>
      <c r="AT116" s="648"/>
      <c r="AU116" s="331"/>
      <c r="AV116" s="332"/>
      <c r="AW116" s="332"/>
      <c r="AX116" s="348"/>
      <c r="AY116" s="2"/>
      <c r="AZ116" s="195"/>
      <c r="BA116" s="195"/>
      <c r="BB116" s="195"/>
      <c r="BC116" s="195"/>
      <c r="BD116" s="195"/>
      <c r="BE116" s="2"/>
      <c r="BF116" s="364"/>
      <c r="BG116" s="364"/>
      <c r="BH116" s="365"/>
      <c r="BL116" s="153"/>
      <c r="BM116" s="162"/>
      <c r="BO116" s="178"/>
      <c r="BP116" s="162"/>
      <c r="BQ116" s="147"/>
      <c r="BU116" s="147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  <c r="CT116" s="153"/>
      <c r="CU116" s="153"/>
      <c r="CV116" s="153"/>
      <c r="CW116" s="153"/>
    </row>
    <row r="117" ht="6" customHeight="1" spans="1:101">
      <c r="A117" s="147"/>
      <c r="N117" s="385" t="s">
        <v>146</v>
      </c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378"/>
      <c r="AC117" s="385" t="s">
        <v>147</v>
      </c>
      <c r="AD117" s="152"/>
      <c r="AE117" s="152"/>
      <c r="AF117" s="152"/>
      <c r="AG117" s="152"/>
      <c r="AH117" s="152"/>
      <c r="AI117" s="152"/>
      <c r="AJ117" s="378"/>
      <c r="AK117" s="385" t="s">
        <v>148</v>
      </c>
      <c r="AL117" s="152"/>
      <c r="AM117" s="152"/>
      <c r="AN117" s="152"/>
      <c r="AO117" s="152"/>
      <c r="AP117" s="152"/>
      <c r="AQ117" s="171"/>
      <c r="AR117" s="153"/>
      <c r="AS117" s="646"/>
      <c r="AT117" s="649"/>
      <c r="AU117" s="331"/>
      <c r="AV117" s="332"/>
      <c r="AW117" s="332"/>
      <c r="AX117" s="348"/>
      <c r="AY117" s="2"/>
      <c r="AZ117" s="272"/>
      <c r="BA117" s="272"/>
      <c r="BB117" s="272"/>
      <c r="BC117" s="272"/>
      <c r="BD117" s="272"/>
      <c r="BE117" s="2"/>
      <c r="BF117" s="364"/>
      <c r="BG117" s="364"/>
      <c r="BH117" s="365"/>
      <c r="BI117" s="148"/>
      <c r="BJ117" s="148"/>
      <c r="BK117" s="148"/>
      <c r="BL117" s="153"/>
      <c r="BM117" s="157"/>
      <c r="BN117" s="148"/>
      <c r="BO117" s="174"/>
      <c r="BP117" s="162"/>
      <c r="BQ117" s="148"/>
      <c r="BR117" s="148"/>
      <c r="BS117" s="148"/>
      <c r="BU117" s="148"/>
      <c r="BV117" s="148"/>
      <c r="BW117" s="148"/>
      <c r="BY117" s="148"/>
      <c r="BZ117" s="148"/>
      <c r="CA117" s="148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0"/>
      <c r="CM117" s="153"/>
      <c r="CN117" s="153"/>
      <c r="CO117" s="153"/>
      <c r="CP117" s="153"/>
      <c r="CQ117" s="153"/>
      <c r="CR117" s="153"/>
      <c r="CS117" s="153"/>
      <c r="CT117" s="153"/>
      <c r="CU117" s="153"/>
      <c r="CV117" s="153"/>
      <c r="CW117" s="153"/>
    </row>
    <row r="118" ht="6" customHeight="1" spans="1:101">
      <c r="A118" s="147"/>
      <c r="N118" s="381"/>
      <c r="AB118" s="380"/>
      <c r="AC118" s="381"/>
      <c r="AJ118" s="380"/>
      <c r="AK118" s="381"/>
      <c r="AQ118" s="178"/>
      <c r="AR118" s="153"/>
      <c r="AS118" s="642"/>
      <c r="AT118" s="643" t="str">
        <f>附表.技能兼職計算!F28</f>
        <v>X</v>
      </c>
      <c r="AU118" s="331" t="s">
        <v>169</v>
      </c>
      <c r="AV118" s="332"/>
      <c r="AW118" s="332"/>
      <c r="AY118" s="2" t="s">
        <v>126</v>
      </c>
      <c r="AZ118" s="195"/>
      <c r="BA118" s="195"/>
      <c r="BB118" s="195"/>
      <c r="BC118" s="195"/>
      <c r="BD118" s="195"/>
      <c r="BE118" s="2" t="s">
        <v>127</v>
      </c>
      <c r="BF118" s="363" t="s">
        <v>108</v>
      </c>
      <c r="BG118" s="364"/>
      <c r="BH118" s="365" t="str">
        <f t="shared" ref="BH118" si="55">IF(OR($BF118="STR",$BF118="DEX"),"*","")</f>
        <v/>
      </c>
      <c r="BI118" s="161"/>
      <c r="BL118" s="153"/>
      <c r="BM118" s="172">
        <f>IF(AND(OR(人物卡!$AT118="X",人物卡!$AS118="X"),人物卡!$BI118&gt;=1),SUM(人物卡!$BQ118:$CA120)+3,SUM(人物卡!$BQ118:$CA120))</f>
        <v>0</v>
      </c>
      <c r="BN118" s="152"/>
      <c r="BO118" s="171"/>
      <c r="BP118" s="370" t="s">
        <v>63</v>
      </c>
      <c r="BQ118" s="253">
        <f>IF(ISNA(VLOOKUP($BF118,附表.種族屬性調整!$M:$O,3,FALSE)),0,VLOOKUP($BF118,附表.種族屬性調整!$M:$O,3,FALSE))</f>
        <v>0</v>
      </c>
      <c r="BR118" s="147"/>
      <c r="BS118" s="147"/>
      <c r="BT118" s="154" t="s">
        <v>65</v>
      </c>
      <c r="BU118" s="253">
        <f t="shared" ref="BU118" si="56">BI118</f>
        <v>0</v>
      </c>
      <c r="BV118" s="147"/>
      <c r="BW118" s="147"/>
      <c r="BX118" s="161"/>
      <c r="BY118" s="161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0"/>
      <c r="CM118" s="153"/>
      <c r="CN118" s="153"/>
      <c r="CO118" s="153"/>
      <c r="CP118" s="153"/>
      <c r="CQ118" s="153"/>
      <c r="CR118" s="153"/>
      <c r="CS118" s="153"/>
      <c r="CT118" s="153"/>
      <c r="CU118" s="153"/>
      <c r="CV118" s="153"/>
      <c r="CW118" s="153"/>
    </row>
    <row r="119" ht="6" customHeight="1" spans="1:101">
      <c r="A119" s="147"/>
      <c r="N119" s="393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410"/>
      <c r="AC119" s="393"/>
      <c r="AD119" s="148"/>
      <c r="AE119" s="148"/>
      <c r="AF119" s="148"/>
      <c r="AG119" s="148"/>
      <c r="AH119" s="148"/>
      <c r="AI119" s="148"/>
      <c r="AJ119" s="410"/>
      <c r="AK119" s="393"/>
      <c r="AL119" s="148"/>
      <c r="AM119" s="148"/>
      <c r="AN119" s="148"/>
      <c r="AO119" s="148"/>
      <c r="AP119" s="148"/>
      <c r="AQ119" s="174"/>
      <c r="AR119" s="153"/>
      <c r="AS119" s="644"/>
      <c r="AT119" s="648"/>
      <c r="AU119" s="331"/>
      <c r="AV119" s="332"/>
      <c r="AW119" s="332"/>
      <c r="AY119" s="2"/>
      <c r="AZ119" s="195"/>
      <c r="BA119" s="195"/>
      <c r="BB119" s="195"/>
      <c r="BC119" s="195"/>
      <c r="BD119" s="195"/>
      <c r="BE119" s="2"/>
      <c r="BF119" s="364"/>
      <c r="BG119" s="364"/>
      <c r="BH119" s="365"/>
      <c r="BL119" s="153"/>
      <c r="BM119" s="162"/>
      <c r="BO119" s="178"/>
      <c r="BP119" s="162"/>
      <c r="BQ119" s="147"/>
      <c r="BU119" s="147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0"/>
      <c r="CM119" s="153"/>
      <c r="CN119" s="153"/>
      <c r="CO119" s="153"/>
      <c r="CP119" s="153"/>
      <c r="CQ119" s="153"/>
      <c r="CR119" s="153"/>
      <c r="CS119" s="153"/>
      <c r="CT119" s="153"/>
      <c r="CU119" s="153"/>
      <c r="CV119" s="153"/>
      <c r="CW119" s="153"/>
    </row>
    <row r="120" ht="6" customHeight="1" spans="1:101">
      <c r="A120" s="350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71"/>
      <c r="N120" s="386" t="s">
        <v>150</v>
      </c>
      <c r="O120" s="387"/>
      <c r="P120" s="388"/>
      <c r="Q120" s="395" t="s">
        <v>60</v>
      </c>
      <c r="R120" s="396"/>
      <c r="S120" s="397"/>
      <c r="T120" s="386" t="s">
        <v>151</v>
      </c>
      <c r="U120" s="387"/>
      <c r="V120" s="388"/>
      <c r="W120" s="386" t="s">
        <v>55</v>
      </c>
      <c r="X120" s="387"/>
      <c r="Y120" s="388"/>
      <c r="Z120" s="419" t="s">
        <v>152</v>
      </c>
      <c r="AA120" s="419"/>
      <c r="AB120" s="419"/>
      <c r="AC120" s="350"/>
      <c r="AD120" s="152"/>
      <c r="AE120" s="152"/>
      <c r="AF120" s="152"/>
      <c r="AG120" s="152"/>
      <c r="AH120" s="152"/>
      <c r="AI120" s="152"/>
      <c r="AJ120" s="171"/>
      <c r="AK120" s="350"/>
      <c r="AL120" s="152"/>
      <c r="AM120" s="152"/>
      <c r="AN120" s="152"/>
      <c r="AO120" s="152"/>
      <c r="AP120" s="152"/>
      <c r="AQ120" s="171"/>
      <c r="AR120" s="153"/>
      <c r="AS120" s="646"/>
      <c r="AT120" s="649"/>
      <c r="AU120" s="331"/>
      <c r="AV120" s="332"/>
      <c r="AW120" s="332"/>
      <c r="AY120" s="2"/>
      <c r="AZ120" s="272"/>
      <c r="BA120" s="272"/>
      <c r="BB120" s="272"/>
      <c r="BC120" s="272"/>
      <c r="BD120" s="272"/>
      <c r="BE120" s="2"/>
      <c r="BF120" s="364"/>
      <c r="BG120" s="364"/>
      <c r="BH120" s="365"/>
      <c r="BI120" s="148"/>
      <c r="BJ120" s="148"/>
      <c r="BK120" s="148"/>
      <c r="BL120" s="153"/>
      <c r="BM120" s="157"/>
      <c r="BN120" s="148"/>
      <c r="BO120" s="174"/>
      <c r="BP120" s="162"/>
      <c r="BQ120" s="148"/>
      <c r="BR120" s="148"/>
      <c r="BS120" s="148"/>
      <c r="BU120" s="148"/>
      <c r="BV120" s="148"/>
      <c r="BW120" s="148"/>
      <c r="BY120" s="148"/>
      <c r="BZ120" s="148"/>
      <c r="CA120" s="148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0"/>
      <c r="CM120" s="153"/>
      <c r="CN120" s="153"/>
      <c r="CO120" s="153"/>
      <c r="CP120" s="153"/>
      <c r="CQ120" s="153"/>
      <c r="CR120" s="153"/>
      <c r="CS120" s="153"/>
      <c r="CT120" s="153"/>
      <c r="CU120" s="153"/>
      <c r="CV120" s="153"/>
      <c r="CW120" s="153"/>
    </row>
    <row r="121" ht="6" customHeight="1" spans="1:101">
      <c r="A121" s="162"/>
      <c r="M121" s="178"/>
      <c r="N121" s="389"/>
      <c r="O121" s="390"/>
      <c r="P121" s="391"/>
      <c r="Q121" s="398"/>
      <c r="R121" s="399"/>
      <c r="S121" s="400"/>
      <c r="T121" s="389"/>
      <c r="U121" s="390"/>
      <c r="V121" s="391"/>
      <c r="W121" s="389"/>
      <c r="X121" s="390"/>
      <c r="Y121" s="391"/>
      <c r="Z121" s="419"/>
      <c r="AA121" s="419"/>
      <c r="AB121" s="419"/>
      <c r="AC121" s="162"/>
      <c r="AJ121" s="178"/>
      <c r="AK121" s="162"/>
      <c r="AQ121" s="178"/>
      <c r="AR121" s="153"/>
      <c r="AS121" s="642"/>
      <c r="AT121" s="643" t="str">
        <f>附表.技能兼職計算!F28</f>
        <v>X</v>
      </c>
      <c r="AU121" s="331" t="s">
        <v>169</v>
      </c>
      <c r="AV121" s="332"/>
      <c r="AW121" s="332"/>
      <c r="AY121" s="2" t="s">
        <v>126</v>
      </c>
      <c r="AZ121" s="195"/>
      <c r="BA121" s="195"/>
      <c r="BB121" s="195"/>
      <c r="BC121" s="195"/>
      <c r="BD121" s="195"/>
      <c r="BE121" s="2" t="s">
        <v>127</v>
      </c>
      <c r="BF121" s="363" t="s">
        <v>108</v>
      </c>
      <c r="BG121" s="364"/>
      <c r="BH121" s="365" t="str">
        <f t="shared" ref="BH121" si="57">IF(OR($BF121="STR",$BF121="DEX"),"*","")</f>
        <v/>
      </c>
      <c r="BI121" s="161"/>
      <c r="BL121" s="153"/>
      <c r="BM121" s="172">
        <f>IF(AND(OR(人物卡!$AT121="X",人物卡!$AS121="X"),人物卡!$BI121&gt;=1),SUM(人物卡!$BQ121:$CA123)+3,SUM(人物卡!$BQ121:$CA123))</f>
        <v>0</v>
      </c>
      <c r="BN121" s="152"/>
      <c r="BO121" s="171"/>
      <c r="BP121" s="370" t="s">
        <v>63</v>
      </c>
      <c r="BQ121" s="253">
        <f>IF(ISNA(VLOOKUP($BF121,附表.種族屬性調整!$M:$O,3,FALSE)),0,VLOOKUP($BF121,附表.種族屬性調整!$M:$O,3,FALSE))</f>
        <v>0</v>
      </c>
      <c r="BR121" s="147"/>
      <c r="BS121" s="147"/>
      <c r="BT121" s="154" t="s">
        <v>65</v>
      </c>
      <c r="BU121" s="253">
        <f t="shared" ref="BU121" si="58">BI121</f>
        <v>0</v>
      </c>
      <c r="BV121" s="147"/>
      <c r="BW121" s="147"/>
      <c r="BX121" s="161"/>
      <c r="BY121" s="161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0"/>
      <c r="CM121" s="153"/>
      <c r="CN121" s="153"/>
      <c r="CO121" s="153"/>
      <c r="CP121" s="153"/>
      <c r="CQ121" s="153"/>
      <c r="CR121" s="153"/>
      <c r="CS121" s="153"/>
      <c r="CT121" s="153"/>
      <c r="CU121" s="153"/>
      <c r="CV121" s="153"/>
      <c r="CW121" s="153"/>
    </row>
    <row r="122" ht="6" customHeight="1" spans="1:101">
      <c r="A122" s="162"/>
      <c r="M122" s="178"/>
      <c r="N122" s="186">
        <f>$J$58</f>
        <v>6</v>
      </c>
      <c r="O122" s="186"/>
      <c r="P122" s="186"/>
      <c r="Q122" s="186">
        <f>IF(ISNA(VLOOKUP($Q120,附表.種族屬性調整!$M:$N,2,FALSE)),0,VLOOKUP($Q120,附表.種族屬性調整!$M:$N,2,FALSE))</f>
        <v>5</v>
      </c>
      <c r="R122" s="186"/>
      <c r="S122" s="186"/>
      <c r="T122" s="401">
        <v>0</v>
      </c>
      <c r="U122" s="402"/>
      <c r="V122" s="403"/>
      <c r="W122" s="401">
        <v>0</v>
      </c>
      <c r="X122" s="402"/>
      <c r="Y122" s="403"/>
      <c r="Z122" s="186">
        <f>$N122+$Q122+$T122+$W122</f>
        <v>11</v>
      </c>
      <c r="AA122" s="186"/>
      <c r="AB122" s="186"/>
      <c r="AC122" s="162"/>
      <c r="AJ122" s="178"/>
      <c r="AK122" s="162"/>
      <c r="AQ122" s="178"/>
      <c r="AR122" s="153"/>
      <c r="AS122" s="644"/>
      <c r="AT122" s="648"/>
      <c r="AU122" s="331"/>
      <c r="AV122" s="332"/>
      <c r="AW122" s="332"/>
      <c r="AY122" s="2"/>
      <c r="AZ122" s="195"/>
      <c r="BA122" s="195"/>
      <c r="BB122" s="195"/>
      <c r="BC122" s="195"/>
      <c r="BD122" s="195"/>
      <c r="BE122" s="2"/>
      <c r="BF122" s="364"/>
      <c r="BG122" s="364"/>
      <c r="BH122" s="365"/>
      <c r="BL122" s="153"/>
      <c r="BM122" s="162"/>
      <c r="BO122" s="178"/>
      <c r="BP122" s="162"/>
      <c r="BQ122" s="147"/>
      <c r="BU122" s="147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0"/>
      <c r="CM122" s="153"/>
      <c r="CN122" s="153"/>
      <c r="CO122" s="153"/>
      <c r="CP122" s="153"/>
      <c r="CQ122" s="153"/>
      <c r="CR122" s="153"/>
      <c r="CS122" s="153"/>
      <c r="CT122" s="153"/>
      <c r="CU122" s="153"/>
      <c r="CV122" s="153"/>
      <c r="CW122" s="153"/>
    </row>
    <row r="123" ht="6" customHeight="1" spans="1:101">
      <c r="A123" s="162"/>
      <c r="M123" s="178"/>
      <c r="N123" s="186"/>
      <c r="O123" s="186"/>
      <c r="P123" s="186"/>
      <c r="Q123" s="186"/>
      <c r="R123" s="186"/>
      <c r="S123" s="186"/>
      <c r="T123" s="404"/>
      <c r="U123" s="405"/>
      <c r="V123" s="406"/>
      <c r="W123" s="404"/>
      <c r="X123" s="405"/>
      <c r="Y123" s="406"/>
      <c r="Z123" s="186"/>
      <c r="AA123" s="186"/>
      <c r="AB123" s="186"/>
      <c r="AC123" s="162"/>
      <c r="AJ123" s="178"/>
      <c r="AK123" s="162"/>
      <c r="AQ123" s="178"/>
      <c r="AR123" s="153"/>
      <c r="AS123" s="646"/>
      <c r="AT123" s="649"/>
      <c r="AU123" s="331"/>
      <c r="AV123" s="332"/>
      <c r="AW123" s="332"/>
      <c r="AY123" s="2"/>
      <c r="AZ123" s="272"/>
      <c r="BA123" s="272"/>
      <c r="BB123" s="272"/>
      <c r="BC123" s="272"/>
      <c r="BD123" s="272"/>
      <c r="BE123" s="2"/>
      <c r="BF123" s="364"/>
      <c r="BG123" s="364"/>
      <c r="BH123" s="365"/>
      <c r="BI123" s="148"/>
      <c r="BJ123" s="148"/>
      <c r="BK123" s="148"/>
      <c r="BL123" s="153"/>
      <c r="BM123" s="157"/>
      <c r="BN123" s="148"/>
      <c r="BO123" s="174"/>
      <c r="BP123" s="162"/>
      <c r="BQ123" s="148"/>
      <c r="BR123" s="148"/>
      <c r="BS123" s="148"/>
      <c r="BU123" s="148"/>
      <c r="BV123" s="148"/>
      <c r="BW123" s="148"/>
      <c r="BY123" s="148"/>
      <c r="BZ123" s="148"/>
      <c r="CA123" s="148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0"/>
      <c r="CM123" s="153"/>
      <c r="CN123" s="153"/>
      <c r="CO123" s="153"/>
      <c r="CP123" s="153"/>
      <c r="CQ123" s="153"/>
      <c r="CR123" s="153"/>
      <c r="CS123" s="153"/>
      <c r="CT123" s="153"/>
      <c r="CU123" s="153"/>
      <c r="CV123" s="153"/>
      <c r="CW123" s="153"/>
    </row>
    <row r="124" ht="6" customHeight="1" spans="1:101">
      <c r="A124" s="162"/>
      <c r="M124" s="178"/>
      <c r="N124" s="186"/>
      <c r="O124" s="186"/>
      <c r="P124" s="186"/>
      <c r="Q124" s="186"/>
      <c r="R124" s="186"/>
      <c r="S124" s="186"/>
      <c r="T124" s="404"/>
      <c r="U124" s="405"/>
      <c r="V124" s="406"/>
      <c r="W124" s="404"/>
      <c r="X124" s="405"/>
      <c r="Y124" s="406"/>
      <c r="Z124" s="186"/>
      <c r="AA124" s="186"/>
      <c r="AB124" s="186"/>
      <c r="AC124" s="162"/>
      <c r="AJ124" s="178"/>
      <c r="AK124" s="162"/>
      <c r="AQ124" s="178"/>
      <c r="AR124" s="153"/>
      <c r="AS124" s="642"/>
      <c r="AT124" s="643" t="str">
        <f>附表.技能兼職計算!F29</f>
        <v>X</v>
      </c>
      <c r="AU124" s="331" t="s">
        <v>170</v>
      </c>
      <c r="AV124" s="332"/>
      <c r="AW124" s="332"/>
      <c r="AX124" s="348" t="s">
        <v>114</v>
      </c>
      <c r="BF124" s="363" t="s">
        <v>67</v>
      </c>
      <c r="BG124" s="364"/>
      <c r="BH124" s="365" t="str">
        <f t="shared" ref="BH124" si="59">IF(OR($BF124="STR",$BF124="DEX"),"*","")</f>
        <v>*</v>
      </c>
      <c r="BI124" s="161"/>
      <c r="BL124" s="153"/>
      <c r="BM124" s="172">
        <f>IF(AND(OR(人物卡!$AT124="X",人物卡!$AS124="X"),人物卡!$BI124&gt;=1),SUM(人物卡!$BQ124:$CA126)+3,SUM(人物卡!$BQ124:$CA126))</f>
        <v>3</v>
      </c>
      <c r="BN124" s="152"/>
      <c r="BO124" s="171"/>
      <c r="BP124" s="370" t="s">
        <v>63</v>
      </c>
      <c r="BQ124" s="253">
        <f>IF(ISNA(VLOOKUP($BF124,附表.種族屬性調整!$M:$O,3,FALSE)),0,VLOOKUP($BF124,附表.種族屬性調整!$M:$O,3,FALSE))</f>
        <v>3</v>
      </c>
      <c r="BR124" s="147"/>
      <c r="BS124" s="147"/>
      <c r="BT124" s="154" t="s">
        <v>65</v>
      </c>
      <c r="BU124" s="253">
        <f t="shared" ref="BU124" si="60">BI124</f>
        <v>0</v>
      </c>
      <c r="BV124" s="147"/>
      <c r="BW124" s="147"/>
      <c r="BX124" s="161"/>
      <c r="BY124" s="161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0"/>
      <c r="CM124" s="153"/>
      <c r="CN124" s="153"/>
      <c r="CO124" s="153"/>
      <c r="CP124" s="153"/>
      <c r="CQ124" s="153"/>
      <c r="CR124" s="153"/>
      <c r="CS124" s="153"/>
      <c r="CT124" s="153"/>
      <c r="CU124" s="153"/>
      <c r="CV124" s="153"/>
      <c r="CW124" s="153"/>
    </row>
    <row r="125" ht="6" customHeight="1" spans="1:101">
      <c r="A125" s="157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74"/>
      <c r="N125" s="186"/>
      <c r="O125" s="186"/>
      <c r="P125" s="186"/>
      <c r="Q125" s="186"/>
      <c r="R125" s="186"/>
      <c r="S125" s="186"/>
      <c r="T125" s="407"/>
      <c r="U125" s="408"/>
      <c r="V125" s="409"/>
      <c r="W125" s="407"/>
      <c r="X125" s="408"/>
      <c r="Y125" s="409"/>
      <c r="Z125" s="186"/>
      <c r="AA125" s="186"/>
      <c r="AB125" s="186"/>
      <c r="AC125" s="157"/>
      <c r="AD125" s="148"/>
      <c r="AE125" s="148"/>
      <c r="AF125" s="148"/>
      <c r="AG125" s="148"/>
      <c r="AH125" s="148"/>
      <c r="AI125" s="148"/>
      <c r="AJ125" s="174"/>
      <c r="AK125" s="157"/>
      <c r="AL125" s="148"/>
      <c r="AM125" s="148"/>
      <c r="AN125" s="148"/>
      <c r="AO125" s="148"/>
      <c r="AP125" s="148"/>
      <c r="AQ125" s="174"/>
      <c r="AR125" s="153"/>
      <c r="AS125" s="644"/>
      <c r="AT125" s="648"/>
      <c r="AU125" s="331"/>
      <c r="AV125" s="332"/>
      <c r="AW125" s="332"/>
      <c r="AX125" s="348"/>
      <c r="BF125" s="364"/>
      <c r="BG125" s="364"/>
      <c r="BH125" s="365"/>
      <c r="BL125" s="153"/>
      <c r="BM125" s="162"/>
      <c r="BO125" s="178"/>
      <c r="BP125" s="162"/>
      <c r="BQ125" s="147"/>
      <c r="BU125" s="147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  <c r="CT125" s="153"/>
      <c r="CU125" s="153"/>
      <c r="CV125" s="153"/>
      <c r="CW125" s="153"/>
    </row>
    <row r="126" ht="6" customHeight="1" spans="1:101">
      <c r="A126" s="377" t="s">
        <v>155</v>
      </c>
      <c r="B126" s="152"/>
      <c r="C126" s="152"/>
      <c r="D126" s="152"/>
      <c r="E126" s="152"/>
      <c r="F126" s="152"/>
      <c r="G126" s="378"/>
      <c r="H126" s="379" t="s">
        <v>156</v>
      </c>
      <c r="I126" s="152"/>
      <c r="J126" s="152"/>
      <c r="K126" s="152"/>
      <c r="L126" s="152"/>
      <c r="M126" s="152"/>
      <c r="N126" s="378"/>
      <c r="O126" s="379" t="s">
        <v>157</v>
      </c>
      <c r="P126" s="152"/>
      <c r="Q126" s="152"/>
      <c r="R126" s="379" t="s">
        <v>158</v>
      </c>
      <c r="S126" s="152"/>
      <c r="T126" s="378"/>
      <c r="U126" s="379" t="s">
        <v>159</v>
      </c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3"/>
      <c r="AS126" s="646"/>
      <c r="AT126" s="649"/>
      <c r="AU126" s="331"/>
      <c r="AV126" s="332"/>
      <c r="AW126" s="332"/>
      <c r="AX126" s="348"/>
      <c r="BF126" s="364"/>
      <c r="BG126" s="364"/>
      <c r="BH126" s="365"/>
      <c r="BI126" s="148"/>
      <c r="BJ126" s="148"/>
      <c r="BK126" s="148"/>
      <c r="BL126" s="153"/>
      <c r="BM126" s="157"/>
      <c r="BN126" s="148"/>
      <c r="BO126" s="174"/>
      <c r="BP126" s="162"/>
      <c r="BQ126" s="148"/>
      <c r="BR126" s="148"/>
      <c r="BS126" s="148"/>
      <c r="BU126" s="148"/>
      <c r="BV126" s="148"/>
      <c r="BW126" s="148"/>
      <c r="BY126" s="148"/>
      <c r="BZ126" s="148"/>
      <c r="CA126" s="148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  <c r="CT126" s="153"/>
      <c r="CU126" s="153"/>
      <c r="CV126" s="153"/>
      <c r="CW126" s="153"/>
    </row>
    <row r="127" ht="6" customHeight="1" spans="1:101">
      <c r="A127" s="147"/>
      <c r="G127" s="380"/>
      <c r="H127" s="381"/>
      <c r="N127" s="380"/>
      <c r="O127" s="381"/>
      <c r="R127" s="381"/>
      <c r="T127" s="380"/>
      <c r="U127" s="381"/>
      <c r="AR127" s="153"/>
      <c r="AS127" s="642"/>
      <c r="AT127" s="643" t="str">
        <f>附表.技能兼職計算!F30</f>
        <v/>
      </c>
      <c r="AU127" s="331" t="s">
        <v>171</v>
      </c>
      <c r="AV127" s="332"/>
      <c r="AW127" s="332"/>
      <c r="AX127" s="332"/>
      <c r="AY127" s="332"/>
      <c r="AZ127" s="348" t="s">
        <v>114</v>
      </c>
      <c r="BF127" s="363" t="s">
        <v>108</v>
      </c>
      <c r="BG127" s="364"/>
      <c r="BH127" s="365" t="str">
        <f t="shared" ref="BH127" si="61">IF(OR($BF127="STR",$BF127="DEX"),"*","")</f>
        <v/>
      </c>
      <c r="BI127" s="161"/>
      <c r="BL127" s="153"/>
      <c r="BM127" s="172">
        <f>IF(AND(OR(人物卡!$AT127="X",人物卡!$AS127="X"),人物卡!$BI127&gt;=1),SUM(人物卡!$BQ127:$CA129)+3,SUM(人物卡!$BQ127:$CA129))</f>
        <v>0</v>
      </c>
      <c r="BN127" s="152"/>
      <c r="BO127" s="171"/>
      <c r="BP127" s="370" t="s">
        <v>63</v>
      </c>
      <c r="BQ127" s="253">
        <f>IF(ISNA(VLOOKUP($BF127,附表.種族屬性調整!$M:$O,3,FALSE)),0,VLOOKUP($BF127,附表.種族屬性調整!$M:$O,3,FALSE))</f>
        <v>0</v>
      </c>
      <c r="BR127" s="147"/>
      <c r="BS127" s="147"/>
      <c r="BT127" s="154" t="s">
        <v>65</v>
      </c>
      <c r="BU127" s="253">
        <f t="shared" ref="BU127" si="62">BI127</f>
        <v>0</v>
      </c>
      <c r="BV127" s="147"/>
      <c r="BW127" s="147"/>
      <c r="BX127" s="161"/>
      <c r="BY127" s="161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53"/>
      <c r="CV127" s="153"/>
      <c r="CW127" s="153"/>
    </row>
    <row r="128" ht="6" customHeight="1" spans="1:101">
      <c r="A128" s="147"/>
      <c r="G128" s="380"/>
      <c r="H128" s="381"/>
      <c r="N128" s="380"/>
      <c r="O128" s="393"/>
      <c r="P128" s="148"/>
      <c r="Q128" s="148"/>
      <c r="R128" s="393"/>
      <c r="S128" s="148"/>
      <c r="T128" s="410"/>
      <c r="U128" s="393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53"/>
      <c r="AS128" s="644"/>
      <c r="AT128" s="648"/>
      <c r="AU128" s="331"/>
      <c r="AV128" s="332"/>
      <c r="AW128" s="332"/>
      <c r="AX128" s="332"/>
      <c r="AY128" s="332"/>
      <c r="AZ128" s="348"/>
      <c r="BF128" s="364"/>
      <c r="BG128" s="364"/>
      <c r="BH128" s="365"/>
      <c r="BL128" s="153"/>
      <c r="BM128" s="162"/>
      <c r="BO128" s="178"/>
      <c r="BP128" s="162"/>
      <c r="BQ128" s="147"/>
      <c r="BU128" s="147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  <c r="CT128" s="153"/>
      <c r="CU128" s="153"/>
      <c r="CV128" s="153"/>
      <c r="CW128" s="153"/>
    </row>
    <row r="129" ht="6" customHeight="1" spans="1:101">
      <c r="A129" s="350"/>
      <c r="B129" s="152"/>
      <c r="C129" s="152"/>
      <c r="D129" s="152"/>
      <c r="E129" s="152"/>
      <c r="F129" s="152"/>
      <c r="G129" s="171"/>
      <c r="H129" s="382"/>
      <c r="I129" s="152"/>
      <c r="J129" s="152"/>
      <c r="K129" s="152"/>
      <c r="L129" s="152"/>
      <c r="M129" s="152"/>
      <c r="N129" s="171"/>
      <c r="O129" s="350"/>
      <c r="P129" s="152"/>
      <c r="Q129" s="171"/>
      <c r="R129" s="350"/>
      <c r="S129" s="152"/>
      <c r="T129" s="171"/>
      <c r="U129" s="41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425"/>
      <c r="AR129" s="153"/>
      <c r="AS129" s="646"/>
      <c r="AT129" s="649"/>
      <c r="AU129" s="331"/>
      <c r="AV129" s="332"/>
      <c r="AW129" s="332"/>
      <c r="AX129" s="332"/>
      <c r="AY129" s="332"/>
      <c r="AZ129" s="348"/>
      <c r="BF129" s="364"/>
      <c r="BG129" s="364"/>
      <c r="BH129" s="365"/>
      <c r="BI129" s="148"/>
      <c r="BJ129" s="148"/>
      <c r="BK129" s="148"/>
      <c r="BL129" s="153"/>
      <c r="BM129" s="157"/>
      <c r="BN129" s="148"/>
      <c r="BO129" s="174"/>
      <c r="BP129" s="162"/>
      <c r="BQ129" s="148"/>
      <c r="BR129" s="148"/>
      <c r="BS129" s="148"/>
      <c r="BU129" s="148"/>
      <c r="BV129" s="148"/>
      <c r="BW129" s="148"/>
      <c r="BY129" s="148"/>
      <c r="BZ129" s="148"/>
      <c r="CA129" s="148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  <c r="CT129" s="153"/>
      <c r="CU129" s="153"/>
      <c r="CV129" s="153"/>
      <c r="CW129" s="153"/>
    </row>
    <row r="130" ht="6" customHeight="1" spans="1:101">
      <c r="A130" s="162"/>
      <c r="G130" s="178"/>
      <c r="H130" s="162"/>
      <c r="N130" s="178"/>
      <c r="O130" s="162"/>
      <c r="Q130" s="178"/>
      <c r="R130" s="162"/>
      <c r="T130" s="178"/>
      <c r="U130" s="412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426"/>
      <c r="AR130" s="153"/>
      <c r="AS130" s="642"/>
      <c r="AT130" s="643" t="str">
        <f>附表.技能兼職計算!F31</f>
        <v/>
      </c>
      <c r="AU130" s="331" t="s">
        <v>172</v>
      </c>
      <c r="AV130" s="332"/>
      <c r="AW130" s="332"/>
      <c r="BF130" s="363" t="s">
        <v>67</v>
      </c>
      <c r="BG130" s="364"/>
      <c r="BH130" s="365" t="str">
        <f t="shared" ref="BH130" si="63">IF(OR($BF130="STR",$BF130="DEX"),"*","")</f>
        <v>*</v>
      </c>
      <c r="BI130" s="161"/>
      <c r="BL130" s="153"/>
      <c r="BM130" s="172">
        <f>IF(AND(OR(人物卡!$AT130="X",人物卡!$AS130="X"),人物卡!$BI130&gt;=1),SUM(人物卡!$BQ130:$CA132)+3,SUM(人物卡!$BQ130:$CA132))</f>
        <v>3</v>
      </c>
      <c r="BN130" s="152"/>
      <c r="BO130" s="171"/>
      <c r="BP130" s="370" t="s">
        <v>63</v>
      </c>
      <c r="BQ130" s="253">
        <f>IF(ISNA(VLOOKUP($BF130,附表.種族屬性調整!$M:$O,3,FALSE)),0,VLOOKUP($BF130,附表.種族屬性調整!$M:$O,3,FALSE))</f>
        <v>3</v>
      </c>
      <c r="BR130" s="147"/>
      <c r="BS130" s="147"/>
      <c r="BT130" s="154" t="s">
        <v>65</v>
      </c>
      <c r="BU130" s="253">
        <f t="shared" ref="BU130" si="64">BI130</f>
        <v>0</v>
      </c>
      <c r="BV130" s="147"/>
      <c r="BW130" s="147"/>
      <c r="BX130" s="161"/>
      <c r="BY130" s="161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  <c r="CT130" s="153"/>
      <c r="CU130" s="153"/>
      <c r="CV130" s="153"/>
      <c r="CW130" s="153"/>
    </row>
    <row r="131" ht="6" customHeight="1" spans="1:101">
      <c r="A131" s="162"/>
      <c r="G131" s="178"/>
      <c r="H131" s="162"/>
      <c r="N131" s="178"/>
      <c r="O131" s="162"/>
      <c r="Q131" s="178"/>
      <c r="R131" s="162"/>
      <c r="T131" s="178"/>
      <c r="U131" s="412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426"/>
      <c r="AR131" s="153"/>
      <c r="AS131" s="644"/>
      <c r="AT131" s="648"/>
      <c r="AU131" s="331"/>
      <c r="AV131" s="332"/>
      <c r="AW131" s="332"/>
      <c r="BF131" s="364"/>
      <c r="BG131" s="364"/>
      <c r="BH131" s="365"/>
      <c r="BL131" s="153"/>
      <c r="BM131" s="162"/>
      <c r="BO131" s="178"/>
      <c r="BP131" s="162"/>
      <c r="BQ131" s="147"/>
      <c r="BU131" s="147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53"/>
      <c r="CQ131" s="153"/>
      <c r="CR131" s="153"/>
      <c r="CS131" s="153"/>
      <c r="CT131" s="153"/>
      <c r="CU131" s="153"/>
      <c r="CV131" s="153"/>
      <c r="CW131" s="153"/>
    </row>
    <row r="132" ht="6" customHeight="1" spans="1:101">
      <c r="A132" s="162"/>
      <c r="G132" s="178"/>
      <c r="H132" s="162"/>
      <c r="N132" s="178"/>
      <c r="O132" s="162"/>
      <c r="Q132" s="178"/>
      <c r="R132" s="162"/>
      <c r="T132" s="178"/>
      <c r="U132" s="412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426"/>
      <c r="AR132" s="153"/>
      <c r="AS132" s="646"/>
      <c r="AT132" s="649"/>
      <c r="AU132" s="331"/>
      <c r="AV132" s="332"/>
      <c r="AW132" s="332"/>
      <c r="BF132" s="364"/>
      <c r="BG132" s="364"/>
      <c r="BH132" s="365"/>
      <c r="BI132" s="148"/>
      <c r="BJ132" s="148"/>
      <c r="BK132" s="148"/>
      <c r="BL132" s="153"/>
      <c r="BM132" s="157"/>
      <c r="BN132" s="148"/>
      <c r="BO132" s="174"/>
      <c r="BP132" s="162"/>
      <c r="BQ132" s="148"/>
      <c r="BR132" s="148"/>
      <c r="BS132" s="148"/>
      <c r="BU132" s="148"/>
      <c r="BV132" s="148"/>
      <c r="BW132" s="148"/>
      <c r="BY132" s="148"/>
      <c r="BZ132" s="148"/>
      <c r="CA132" s="148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53"/>
      <c r="CQ132" s="153"/>
      <c r="CR132" s="153"/>
      <c r="CS132" s="153"/>
      <c r="CT132" s="153"/>
      <c r="CU132" s="153"/>
      <c r="CV132" s="153"/>
      <c r="CW132" s="153"/>
    </row>
    <row r="133" ht="6" customHeight="1" spans="1:101">
      <c r="A133" s="157"/>
      <c r="B133" s="148"/>
      <c r="C133" s="148"/>
      <c r="D133" s="148"/>
      <c r="E133" s="148"/>
      <c r="F133" s="148"/>
      <c r="G133" s="174"/>
      <c r="H133" s="157"/>
      <c r="I133" s="148"/>
      <c r="J133" s="148"/>
      <c r="K133" s="148"/>
      <c r="L133" s="148"/>
      <c r="M133" s="148"/>
      <c r="N133" s="174"/>
      <c r="O133" s="157"/>
      <c r="P133" s="148"/>
      <c r="Q133" s="174"/>
      <c r="R133" s="157"/>
      <c r="S133" s="148"/>
      <c r="T133" s="174"/>
      <c r="U133" s="41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427"/>
      <c r="AR133" s="153"/>
      <c r="AS133" s="642"/>
      <c r="AT133" s="643" t="str">
        <f>附表.技能兼職計算!F32</f>
        <v/>
      </c>
      <c r="AU133" s="331" t="s">
        <v>173</v>
      </c>
      <c r="AV133" s="332"/>
      <c r="AW133" s="332"/>
      <c r="AX133" s="332"/>
      <c r="AY133" s="332"/>
      <c r="BF133" s="363" t="s">
        <v>90</v>
      </c>
      <c r="BG133" s="364"/>
      <c r="BH133" s="365" t="str">
        <f t="shared" ref="BH133" si="65">IF(OR($BF133="STR",$BF133="DEX"),"*","")</f>
        <v/>
      </c>
      <c r="BI133" s="161"/>
      <c r="BL133" s="153"/>
      <c r="BM133" s="172">
        <f>IF(AND(OR(人物卡!$AT133="X",人物卡!$AS133="X"),人物卡!$BI133&gt;=1),SUM(人物卡!$BQ133:$CA135)+3,SUM(人物卡!$BQ133:$CA135))</f>
        <v>-1</v>
      </c>
      <c r="BN133" s="152"/>
      <c r="BO133" s="171"/>
      <c r="BP133" s="370" t="s">
        <v>63</v>
      </c>
      <c r="BQ133" s="253">
        <f>IF(ISNA(VLOOKUP($BF133,附表.種族屬性調整!$M:$O,3,FALSE)),0,VLOOKUP($BF133,附表.種族屬性調整!$M:$O,3,FALSE))</f>
        <v>-1</v>
      </c>
      <c r="BR133" s="147"/>
      <c r="BS133" s="147"/>
      <c r="BT133" s="154" t="s">
        <v>65</v>
      </c>
      <c r="BU133" s="253">
        <f t="shared" ref="BU133" si="66">BI133</f>
        <v>0</v>
      </c>
      <c r="BV133" s="147"/>
      <c r="BW133" s="147"/>
      <c r="BX133" s="161"/>
      <c r="BY133" s="161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53"/>
      <c r="CQ133" s="153"/>
      <c r="CR133" s="153"/>
      <c r="CS133" s="153"/>
      <c r="CT133" s="153"/>
      <c r="CU133" s="153"/>
      <c r="CV133" s="153"/>
      <c r="CW133" s="153"/>
    </row>
    <row r="134" ht="6" customHeight="1" spans="44:101">
      <c r="AR134" s="153"/>
      <c r="AS134" s="644"/>
      <c r="AT134" s="648"/>
      <c r="AU134" s="331"/>
      <c r="AV134" s="332"/>
      <c r="AW134" s="332"/>
      <c r="AX134" s="332"/>
      <c r="AY134" s="332"/>
      <c r="BF134" s="364"/>
      <c r="BG134" s="364"/>
      <c r="BH134" s="365"/>
      <c r="BL134" s="153"/>
      <c r="BM134" s="162"/>
      <c r="BO134" s="178"/>
      <c r="BP134" s="162"/>
      <c r="BQ134" s="147"/>
      <c r="BU134" s="147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53"/>
      <c r="CQ134" s="153"/>
      <c r="CR134" s="153"/>
      <c r="CS134" s="153"/>
      <c r="CT134" s="153"/>
      <c r="CU134" s="153"/>
      <c r="CV134" s="153"/>
      <c r="CW134" s="153"/>
    </row>
    <row r="135" ht="6" customHeight="1" spans="1:101">
      <c r="A135" s="155" t="s">
        <v>145</v>
      </c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646"/>
      <c r="AT135" s="649"/>
      <c r="AU135" s="331"/>
      <c r="AV135" s="332"/>
      <c r="AW135" s="332"/>
      <c r="AX135" s="332"/>
      <c r="AY135" s="332"/>
      <c r="BF135" s="364"/>
      <c r="BG135" s="364"/>
      <c r="BH135" s="365"/>
      <c r="BI135" s="148"/>
      <c r="BJ135" s="148"/>
      <c r="BK135" s="148"/>
      <c r="BL135" s="153"/>
      <c r="BM135" s="157"/>
      <c r="BN135" s="148"/>
      <c r="BO135" s="174"/>
      <c r="BP135" s="162"/>
      <c r="BQ135" s="148"/>
      <c r="BR135" s="148"/>
      <c r="BS135" s="148"/>
      <c r="BU135" s="148"/>
      <c r="BV135" s="148"/>
      <c r="BW135" s="148"/>
      <c r="BY135" s="148"/>
      <c r="BZ135" s="148"/>
      <c r="CA135" s="148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53"/>
      <c r="CQ135" s="153"/>
      <c r="CR135" s="153"/>
      <c r="CS135" s="153"/>
      <c r="CT135" s="153"/>
      <c r="CU135" s="153"/>
      <c r="CV135" s="153"/>
      <c r="CW135" s="153"/>
    </row>
    <row r="136" ht="6" customHeight="1" spans="1:101">
      <c r="A136" s="147"/>
      <c r="N136" s="385" t="s">
        <v>146</v>
      </c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378"/>
      <c r="AC136" s="385" t="s">
        <v>147</v>
      </c>
      <c r="AD136" s="152"/>
      <c r="AE136" s="152"/>
      <c r="AF136" s="152"/>
      <c r="AG136" s="152"/>
      <c r="AH136" s="152"/>
      <c r="AI136" s="152"/>
      <c r="AJ136" s="378"/>
      <c r="AK136" s="385" t="s">
        <v>148</v>
      </c>
      <c r="AL136" s="152"/>
      <c r="AM136" s="152"/>
      <c r="AN136" s="152"/>
      <c r="AO136" s="152"/>
      <c r="AP136" s="152"/>
      <c r="AQ136" s="171"/>
      <c r="AR136" s="153"/>
      <c r="AS136" s="642"/>
      <c r="AT136" s="643" t="str">
        <f>附表.技能兼職計算!F33</f>
        <v/>
      </c>
      <c r="AU136" s="331" t="s">
        <v>174</v>
      </c>
      <c r="AV136" s="332"/>
      <c r="AW136" s="332"/>
      <c r="AX136" s="348" t="s">
        <v>114</v>
      </c>
      <c r="BF136" s="363" t="s">
        <v>67</v>
      </c>
      <c r="BG136" s="364"/>
      <c r="BH136" s="365" t="str">
        <f t="shared" ref="BH136" si="67">IF(OR($BF136="STR",$BF136="DEX"),"*","")</f>
        <v>*</v>
      </c>
      <c r="BI136" s="161"/>
      <c r="BL136" s="153"/>
      <c r="BM136" s="172">
        <f>IF(AND(OR(人物卡!$AT136="X",人物卡!$AS136="X"),人物卡!$BI136&gt;=1),SUM(人物卡!$BQ136:$CA138)+3,SUM(人物卡!$BQ136:$CA138))</f>
        <v>3</v>
      </c>
      <c r="BN136" s="152"/>
      <c r="BO136" s="171"/>
      <c r="BP136" s="370" t="s">
        <v>63</v>
      </c>
      <c r="BQ136" s="253">
        <f>IF(ISNA(VLOOKUP($BF136,附表.種族屬性調整!$M:$O,3,FALSE)),0,VLOOKUP($BF136,附表.種族屬性調整!$M:$O,3,FALSE))</f>
        <v>3</v>
      </c>
      <c r="BR136" s="147"/>
      <c r="BS136" s="147"/>
      <c r="BT136" s="154" t="s">
        <v>65</v>
      </c>
      <c r="BU136" s="253">
        <f t="shared" ref="BU136" si="68">BI136</f>
        <v>0</v>
      </c>
      <c r="BV136" s="147"/>
      <c r="BW136" s="147"/>
      <c r="BX136" s="161"/>
      <c r="BY136" s="161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53"/>
      <c r="CQ136" s="153"/>
      <c r="CR136" s="153"/>
      <c r="CS136" s="153"/>
      <c r="CT136" s="153"/>
      <c r="CU136" s="153"/>
      <c r="CV136" s="153"/>
      <c r="CW136" s="153"/>
    </row>
    <row r="137" ht="6" customHeight="1" spans="1:101">
      <c r="A137" s="147"/>
      <c r="N137" s="381"/>
      <c r="AB137" s="380"/>
      <c r="AC137" s="381"/>
      <c r="AJ137" s="380"/>
      <c r="AK137" s="381"/>
      <c r="AQ137" s="178"/>
      <c r="AR137" s="153"/>
      <c r="AS137" s="644"/>
      <c r="AT137" s="648"/>
      <c r="AU137" s="331"/>
      <c r="AV137" s="332"/>
      <c r="AW137" s="332"/>
      <c r="AX137" s="348"/>
      <c r="BF137" s="364"/>
      <c r="BG137" s="364"/>
      <c r="BH137" s="365"/>
      <c r="BL137" s="153"/>
      <c r="BM137" s="162"/>
      <c r="BO137" s="178"/>
      <c r="BP137" s="162"/>
      <c r="BQ137" s="147"/>
      <c r="BU137" s="147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53"/>
      <c r="CQ137" s="153"/>
      <c r="CR137" s="153"/>
      <c r="CS137" s="153"/>
      <c r="CT137" s="153"/>
      <c r="CU137" s="153"/>
      <c r="CV137" s="153"/>
      <c r="CW137" s="153"/>
    </row>
    <row r="138" ht="6" customHeight="1" spans="1:101">
      <c r="A138" s="147"/>
      <c r="N138" s="393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410"/>
      <c r="AC138" s="393"/>
      <c r="AD138" s="148"/>
      <c r="AE138" s="148"/>
      <c r="AF138" s="148"/>
      <c r="AG138" s="148"/>
      <c r="AH138" s="148"/>
      <c r="AI138" s="148"/>
      <c r="AJ138" s="410"/>
      <c r="AK138" s="393"/>
      <c r="AL138" s="148"/>
      <c r="AM138" s="148"/>
      <c r="AN138" s="148"/>
      <c r="AO138" s="148"/>
      <c r="AP138" s="148"/>
      <c r="AQ138" s="174"/>
      <c r="AR138" s="153"/>
      <c r="AS138" s="646"/>
      <c r="AT138" s="649"/>
      <c r="AU138" s="331"/>
      <c r="AV138" s="332"/>
      <c r="AW138" s="332"/>
      <c r="AX138" s="348"/>
      <c r="BF138" s="364"/>
      <c r="BG138" s="364"/>
      <c r="BH138" s="365"/>
      <c r="BI138" s="148"/>
      <c r="BJ138" s="148"/>
      <c r="BK138" s="148"/>
      <c r="BL138" s="153"/>
      <c r="BM138" s="157"/>
      <c r="BN138" s="148"/>
      <c r="BO138" s="174"/>
      <c r="BP138" s="162"/>
      <c r="BQ138" s="148"/>
      <c r="BR138" s="148"/>
      <c r="BS138" s="148"/>
      <c r="BU138" s="148"/>
      <c r="BV138" s="148"/>
      <c r="BW138" s="148"/>
      <c r="BY138" s="148"/>
      <c r="BZ138" s="148"/>
      <c r="CA138" s="148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53"/>
      <c r="CQ138" s="153"/>
      <c r="CR138" s="153"/>
      <c r="CS138" s="153"/>
      <c r="CT138" s="153"/>
      <c r="CU138" s="153"/>
      <c r="CV138" s="153"/>
      <c r="CW138" s="153"/>
    </row>
    <row r="139" ht="6" customHeight="1" spans="1:101">
      <c r="A139" s="350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71"/>
      <c r="N139" s="386" t="s">
        <v>150</v>
      </c>
      <c r="O139" s="387"/>
      <c r="P139" s="388"/>
      <c r="Q139" s="395" t="s">
        <v>60</v>
      </c>
      <c r="R139" s="396"/>
      <c r="S139" s="397"/>
      <c r="T139" s="386" t="s">
        <v>151</v>
      </c>
      <c r="U139" s="387"/>
      <c r="V139" s="388"/>
      <c r="W139" s="386" t="s">
        <v>55</v>
      </c>
      <c r="X139" s="387"/>
      <c r="Y139" s="388"/>
      <c r="Z139" s="419" t="s">
        <v>152</v>
      </c>
      <c r="AA139" s="419"/>
      <c r="AB139" s="419"/>
      <c r="AC139" s="479"/>
      <c r="AD139" s="480"/>
      <c r="AE139" s="480"/>
      <c r="AF139" s="480"/>
      <c r="AG139" s="480"/>
      <c r="AH139" s="480"/>
      <c r="AI139" s="480"/>
      <c r="AJ139" s="485"/>
      <c r="AK139" s="350"/>
      <c r="AL139" s="152"/>
      <c r="AM139" s="152"/>
      <c r="AN139" s="152"/>
      <c r="AO139" s="152"/>
      <c r="AP139" s="152"/>
      <c r="AQ139" s="171"/>
      <c r="AR139" s="153"/>
      <c r="AS139" s="642"/>
      <c r="AT139" s="643" t="str">
        <f>附表.技能兼職計算!F34</f>
        <v>X</v>
      </c>
      <c r="AU139" s="331" t="s">
        <v>175</v>
      </c>
      <c r="AV139" s="332"/>
      <c r="AW139" s="332"/>
      <c r="AX139" s="348" t="s">
        <v>114</v>
      </c>
      <c r="BF139" s="363" t="s">
        <v>108</v>
      </c>
      <c r="BG139" s="364"/>
      <c r="BH139" s="365" t="str">
        <f t="shared" ref="BH139" si="69">IF(OR($BF139="STR",$BF139="DEX"),"*","")</f>
        <v/>
      </c>
      <c r="BI139" s="161"/>
      <c r="BL139" s="153"/>
      <c r="BM139" s="172">
        <f>IF(AND(OR(人物卡!$AT139="X",人物卡!$AS139="X"),人物卡!$BI139&gt;=1),SUM(人物卡!$BQ139:$CA141)+3,SUM(人物卡!$BQ139:$CA141))</f>
        <v>0</v>
      </c>
      <c r="BN139" s="152"/>
      <c r="BO139" s="171"/>
      <c r="BP139" s="370" t="s">
        <v>63</v>
      </c>
      <c r="BQ139" s="253">
        <f>IF(ISNA(VLOOKUP($BF139,附表.種族屬性調整!$M:$O,3,FALSE)),0,VLOOKUP($BF139,附表.種族屬性調整!$M:$O,3,FALSE))</f>
        <v>0</v>
      </c>
      <c r="BR139" s="147"/>
      <c r="BS139" s="147"/>
      <c r="BT139" s="154" t="s">
        <v>65</v>
      </c>
      <c r="BU139" s="253">
        <f t="shared" ref="BU139" si="70">BI139</f>
        <v>0</v>
      </c>
      <c r="BV139" s="147"/>
      <c r="BW139" s="147"/>
      <c r="BX139" s="161"/>
      <c r="BY139" s="161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0"/>
      <c r="CM139" s="153"/>
      <c r="CN139" s="153"/>
      <c r="CO139" s="153"/>
      <c r="CP139" s="153"/>
      <c r="CQ139" s="153"/>
      <c r="CR139" s="153"/>
      <c r="CS139" s="153"/>
      <c r="CT139" s="153"/>
      <c r="CU139" s="153"/>
      <c r="CV139" s="153"/>
      <c r="CW139" s="153"/>
    </row>
    <row r="140" ht="6" customHeight="1" spans="1:101">
      <c r="A140" s="162"/>
      <c r="M140" s="178"/>
      <c r="N140" s="389"/>
      <c r="O140" s="390"/>
      <c r="P140" s="391"/>
      <c r="Q140" s="398"/>
      <c r="R140" s="399"/>
      <c r="S140" s="400"/>
      <c r="T140" s="389"/>
      <c r="U140" s="390"/>
      <c r="V140" s="391"/>
      <c r="W140" s="389"/>
      <c r="X140" s="390"/>
      <c r="Y140" s="391"/>
      <c r="Z140" s="419"/>
      <c r="AA140" s="419"/>
      <c r="AB140" s="419"/>
      <c r="AC140" s="481"/>
      <c r="AD140" s="482"/>
      <c r="AE140" s="482"/>
      <c r="AF140" s="482"/>
      <c r="AG140" s="482"/>
      <c r="AH140" s="482"/>
      <c r="AI140" s="482"/>
      <c r="AJ140" s="486"/>
      <c r="AK140" s="162"/>
      <c r="AQ140" s="178"/>
      <c r="AR140" s="153"/>
      <c r="AS140" s="644"/>
      <c r="AT140" s="648"/>
      <c r="AU140" s="331"/>
      <c r="AV140" s="332"/>
      <c r="AW140" s="332"/>
      <c r="AX140" s="348"/>
      <c r="BF140" s="364"/>
      <c r="BG140" s="364"/>
      <c r="BH140" s="365"/>
      <c r="BL140" s="153"/>
      <c r="BM140" s="162"/>
      <c r="BO140" s="178"/>
      <c r="BP140" s="162"/>
      <c r="BQ140" s="147"/>
      <c r="BU140" s="147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0"/>
      <c r="CM140" s="153"/>
      <c r="CN140" s="153"/>
      <c r="CO140" s="153"/>
      <c r="CP140" s="153"/>
      <c r="CQ140" s="153"/>
      <c r="CR140" s="153"/>
      <c r="CS140" s="153"/>
      <c r="CT140" s="153"/>
      <c r="CU140" s="153"/>
      <c r="CV140" s="153"/>
      <c r="CW140" s="153"/>
    </row>
    <row r="141" ht="6" customHeight="1" spans="1:101">
      <c r="A141" s="162"/>
      <c r="M141" s="178"/>
      <c r="N141" s="186">
        <f>$J$58</f>
        <v>6</v>
      </c>
      <c r="O141" s="186"/>
      <c r="P141" s="186"/>
      <c r="Q141" s="186">
        <f>IF(ISNA(VLOOKUP($Q139,附表.種族屬性調整!$M:$N,2,FALSE)),0,VLOOKUP($Q139,附表.種族屬性調整!$M:$N,2,FALSE))</f>
        <v>5</v>
      </c>
      <c r="R141" s="186"/>
      <c r="S141" s="186"/>
      <c r="T141" s="401">
        <v>0</v>
      </c>
      <c r="U141" s="402"/>
      <c r="V141" s="403"/>
      <c r="W141" s="401">
        <v>0</v>
      </c>
      <c r="X141" s="402"/>
      <c r="Y141" s="403"/>
      <c r="Z141" s="186">
        <f>$N141+$Q141+$T141+$W141</f>
        <v>11</v>
      </c>
      <c r="AA141" s="186"/>
      <c r="AB141" s="186"/>
      <c r="AC141" s="481"/>
      <c r="AD141" s="482"/>
      <c r="AE141" s="482"/>
      <c r="AF141" s="482"/>
      <c r="AG141" s="482"/>
      <c r="AH141" s="482"/>
      <c r="AI141" s="482"/>
      <c r="AJ141" s="486"/>
      <c r="AK141" s="162"/>
      <c r="AQ141" s="178"/>
      <c r="AR141" s="153"/>
      <c r="AS141" s="646"/>
      <c r="AT141" s="649"/>
      <c r="AU141" s="331"/>
      <c r="AV141" s="332"/>
      <c r="AW141" s="332"/>
      <c r="AX141" s="348"/>
      <c r="BF141" s="364"/>
      <c r="BG141" s="364"/>
      <c r="BH141" s="365"/>
      <c r="BI141" s="148"/>
      <c r="BJ141" s="148"/>
      <c r="BK141" s="148"/>
      <c r="BL141" s="153"/>
      <c r="BM141" s="157"/>
      <c r="BN141" s="148"/>
      <c r="BO141" s="174"/>
      <c r="BP141" s="162"/>
      <c r="BQ141" s="148"/>
      <c r="BR141" s="148"/>
      <c r="BS141" s="148"/>
      <c r="BU141" s="148"/>
      <c r="BV141" s="148"/>
      <c r="BW141" s="148"/>
      <c r="BY141" s="148"/>
      <c r="BZ141" s="148"/>
      <c r="CA141" s="148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0"/>
      <c r="CM141" s="153"/>
      <c r="CN141" s="153"/>
      <c r="CO141" s="153"/>
      <c r="CP141" s="153"/>
      <c r="CQ141" s="153"/>
      <c r="CR141" s="153"/>
      <c r="CS141" s="153"/>
      <c r="CT141" s="153"/>
      <c r="CU141" s="153"/>
      <c r="CV141" s="153"/>
      <c r="CW141" s="153"/>
    </row>
    <row r="142" ht="6" customHeight="1" spans="1:101">
      <c r="A142" s="162"/>
      <c r="M142" s="178"/>
      <c r="N142" s="186"/>
      <c r="O142" s="186"/>
      <c r="P142" s="186"/>
      <c r="Q142" s="186"/>
      <c r="R142" s="186"/>
      <c r="S142" s="186"/>
      <c r="T142" s="404"/>
      <c r="U142" s="405"/>
      <c r="V142" s="406"/>
      <c r="W142" s="404"/>
      <c r="X142" s="405"/>
      <c r="Y142" s="406"/>
      <c r="Z142" s="186"/>
      <c r="AA142" s="186"/>
      <c r="AB142" s="186"/>
      <c r="AC142" s="481"/>
      <c r="AD142" s="482"/>
      <c r="AE142" s="482"/>
      <c r="AF142" s="482"/>
      <c r="AG142" s="482"/>
      <c r="AH142" s="482"/>
      <c r="AI142" s="482"/>
      <c r="AJ142" s="486"/>
      <c r="AK142" s="162"/>
      <c r="AQ142" s="178"/>
      <c r="AR142" s="153"/>
      <c r="AS142" s="642"/>
      <c r="AT142" s="643" t="str">
        <f>附表.技能兼職計算!F35</f>
        <v>X</v>
      </c>
      <c r="AU142" s="331" t="s">
        <v>176</v>
      </c>
      <c r="AV142" s="332"/>
      <c r="AW142" s="332"/>
      <c r="AX142" s="348" t="s">
        <v>114</v>
      </c>
      <c r="BF142" s="363" t="s">
        <v>60</v>
      </c>
      <c r="BG142" s="364"/>
      <c r="BH142" s="365" t="str">
        <f t="shared" ref="BH142" si="71">IF(OR($BF142="STR",$BF142="DEX"),"*","")</f>
        <v>*</v>
      </c>
      <c r="BI142" s="161"/>
      <c r="BL142" s="153"/>
      <c r="BM142" s="172">
        <f>IF(AND(OR(人物卡!$AT142="X",人物卡!$AS142="X"),人物卡!$BI142&gt;=1),SUM(人物卡!$BQ142:$CA144)+3,SUM(人物卡!$BQ142:$CA144))</f>
        <v>5</v>
      </c>
      <c r="BN142" s="152"/>
      <c r="BO142" s="171"/>
      <c r="BP142" s="370" t="s">
        <v>63</v>
      </c>
      <c r="BQ142" s="253">
        <f>IF(ISNA(VLOOKUP($BF142,附表.種族屬性調整!$M:$O,3,FALSE)),0,VLOOKUP($BF142,附表.種族屬性調整!$M:$O,3,FALSE))</f>
        <v>5</v>
      </c>
      <c r="BR142" s="147"/>
      <c r="BS142" s="147"/>
      <c r="BT142" s="154" t="s">
        <v>65</v>
      </c>
      <c r="BU142" s="253">
        <f t="shared" ref="BU142" si="72">BI142</f>
        <v>0</v>
      </c>
      <c r="BV142" s="147"/>
      <c r="BW142" s="147"/>
      <c r="BX142" s="161"/>
      <c r="BY142" s="161"/>
      <c r="CB142" s="153"/>
      <c r="CC142" s="153"/>
      <c r="CD142" s="153"/>
      <c r="CE142" s="153"/>
      <c r="CF142" s="153"/>
      <c r="CG142" s="153"/>
      <c r="CH142" s="153"/>
      <c r="CI142" s="153"/>
      <c r="CJ142" s="153"/>
      <c r="CK142" s="153"/>
      <c r="CL142" s="150"/>
      <c r="CM142" s="153"/>
      <c r="CN142" s="153"/>
      <c r="CO142" s="153"/>
      <c r="CP142" s="153"/>
      <c r="CQ142" s="153"/>
      <c r="CR142" s="153"/>
      <c r="CS142" s="153"/>
      <c r="CT142" s="153"/>
      <c r="CU142" s="153"/>
      <c r="CV142" s="153"/>
      <c r="CW142" s="153"/>
    </row>
    <row r="143" ht="6" customHeight="1" spans="1:101">
      <c r="A143" s="162"/>
      <c r="M143" s="178"/>
      <c r="N143" s="186"/>
      <c r="O143" s="186"/>
      <c r="P143" s="186"/>
      <c r="Q143" s="186"/>
      <c r="R143" s="186"/>
      <c r="S143" s="186"/>
      <c r="T143" s="404"/>
      <c r="U143" s="405"/>
      <c r="V143" s="406"/>
      <c r="W143" s="404"/>
      <c r="X143" s="405"/>
      <c r="Y143" s="406"/>
      <c r="Z143" s="186"/>
      <c r="AA143" s="186"/>
      <c r="AB143" s="186"/>
      <c r="AC143" s="481"/>
      <c r="AD143" s="482"/>
      <c r="AE143" s="482"/>
      <c r="AF143" s="482"/>
      <c r="AG143" s="482"/>
      <c r="AH143" s="482"/>
      <c r="AI143" s="482"/>
      <c r="AJ143" s="486"/>
      <c r="AK143" s="162"/>
      <c r="AQ143" s="178"/>
      <c r="AR143" s="153"/>
      <c r="AS143" s="644"/>
      <c r="AT143" s="648"/>
      <c r="AU143" s="331"/>
      <c r="AV143" s="332"/>
      <c r="AW143" s="332"/>
      <c r="AX143" s="348"/>
      <c r="BF143" s="364"/>
      <c r="BG143" s="364"/>
      <c r="BH143" s="365"/>
      <c r="BL143" s="153"/>
      <c r="BM143" s="162"/>
      <c r="BO143" s="178"/>
      <c r="BP143" s="162"/>
      <c r="BQ143" s="147"/>
      <c r="BU143" s="147"/>
      <c r="CB143" s="153"/>
      <c r="CC143" s="153"/>
      <c r="CD143" s="153"/>
      <c r="CE143" s="153"/>
      <c r="CF143" s="153"/>
      <c r="CG143" s="153"/>
      <c r="CH143" s="153"/>
      <c r="CI143" s="153"/>
      <c r="CJ143" s="153"/>
      <c r="CK143" s="153"/>
      <c r="CL143" s="150"/>
      <c r="CM143" s="153"/>
      <c r="CN143" s="153"/>
      <c r="CO143" s="153"/>
      <c r="CP143" s="153"/>
      <c r="CQ143" s="153"/>
      <c r="CR143" s="153"/>
      <c r="CS143" s="153"/>
      <c r="CT143" s="153"/>
      <c r="CU143" s="153"/>
      <c r="CV143" s="153"/>
      <c r="CW143" s="153"/>
    </row>
    <row r="144" ht="6" customHeight="1" spans="1:101">
      <c r="A144" s="157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74"/>
      <c r="N144" s="186"/>
      <c r="O144" s="186"/>
      <c r="P144" s="186"/>
      <c r="Q144" s="186"/>
      <c r="R144" s="186"/>
      <c r="S144" s="186"/>
      <c r="T144" s="407"/>
      <c r="U144" s="408"/>
      <c r="V144" s="409"/>
      <c r="W144" s="407"/>
      <c r="X144" s="408"/>
      <c r="Y144" s="409"/>
      <c r="Z144" s="186"/>
      <c r="AA144" s="186"/>
      <c r="AB144" s="186"/>
      <c r="AC144" s="483"/>
      <c r="AD144" s="484"/>
      <c r="AE144" s="484"/>
      <c r="AF144" s="484"/>
      <c r="AG144" s="484"/>
      <c r="AH144" s="484"/>
      <c r="AI144" s="484"/>
      <c r="AJ144" s="487"/>
      <c r="AK144" s="157"/>
      <c r="AL144" s="148"/>
      <c r="AM144" s="148"/>
      <c r="AN144" s="148"/>
      <c r="AO144" s="148"/>
      <c r="AP144" s="148"/>
      <c r="AQ144" s="174"/>
      <c r="AR144" s="153"/>
      <c r="AS144" s="646"/>
      <c r="AT144" s="649"/>
      <c r="AU144" s="331"/>
      <c r="AV144" s="332"/>
      <c r="AW144" s="332"/>
      <c r="AX144" s="348"/>
      <c r="BF144" s="364"/>
      <c r="BG144" s="364"/>
      <c r="BH144" s="365"/>
      <c r="BI144" s="148"/>
      <c r="BJ144" s="148"/>
      <c r="BK144" s="148"/>
      <c r="BL144" s="153"/>
      <c r="BM144" s="157"/>
      <c r="BN144" s="148"/>
      <c r="BO144" s="174"/>
      <c r="BP144" s="162"/>
      <c r="BQ144" s="148"/>
      <c r="BR144" s="148"/>
      <c r="BS144" s="148"/>
      <c r="BU144" s="148"/>
      <c r="BV144" s="148"/>
      <c r="BW144" s="148"/>
      <c r="BY144" s="148"/>
      <c r="BZ144" s="148"/>
      <c r="CA144" s="148"/>
      <c r="CB144" s="153"/>
      <c r="CC144" s="153"/>
      <c r="CD144" s="153"/>
      <c r="CE144" s="153"/>
      <c r="CF144" s="153"/>
      <c r="CG144" s="153"/>
      <c r="CH144" s="153"/>
      <c r="CI144" s="153"/>
      <c r="CJ144" s="153"/>
      <c r="CK144" s="153"/>
      <c r="CL144" s="150"/>
      <c r="CM144" s="153"/>
      <c r="CN144" s="153"/>
      <c r="CO144" s="153"/>
      <c r="CP144" s="153"/>
      <c r="CQ144" s="153"/>
      <c r="CR144" s="153"/>
      <c r="CS144" s="153"/>
      <c r="CT144" s="153"/>
      <c r="CU144" s="153"/>
      <c r="CV144" s="153"/>
      <c r="CW144" s="153"/>
    </row>
    <row r="145" ht="6" customHeight="1" spans="1:101">
      <c r="A145" s="377" t="s">
        <v>155</v>
      </c>
      <c r="B145" s="152"/>
      <c r="C145" s="152"/>
      <c r="D145" s="152"/>
      <c r="E145" s="152"/>
      <c r="F145" s="152"/>
      <c r="G145" s="378"/>
      <c r="H145" s="379" t="s">
        <v>156</v>
      </c>
      <c r="I145" s="152"/>
      <c r="J145" s="152"/>
      <c r="K145" s="152"/>
      <c r="L145" s="152"/>
      <c r="M145" s="152"/>
      <c r="N145" s="378"/>
      <c r="O145" s="379" t="s">
        <v>157</v>
      </c>
      <c r="P145" s="152"/>
      <c r="Q145" s="152"/>
      <c r="R145" s="379" t="s">
        <v>158</v>
      </c>
      <c r="S145" s="152"/>
      <c r="T145" s="378"/>
      <c r="U145" s="379" t="s">
        <v>159</v>
      </c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3"/>
      <c r="AS145" s="642"/>
      <c r="AT145" s="643" t="str">
        <f>附表.技能兼職計算!F36</f>
        <v/>
      </c>
      <c r="AU145" s="488" t="s">
        <v>177</v>
      </c>
      <c r="AV145" s="462"/>
      <c r="AW145" s="462"/>
      <c r="AX145" s="462"/>
      <c r="AY145" s="462"/>
      <c r="AZ145" s="462"/>
      <c r="BA145" s="462"/>
      <c r="BF145" s="363" t="s">
        <v>112</v>
      </c>
      <c r="BG145" s="364"/>
      <c r="BH145" s="365" t="str">
        <f t="shared" ref="BH145" si="73">IF(OR($BF145="STR",$BF145="DEX"),"*","")</f>
        <v/>
      </c>
      <c r="BI145" s="161"/>
      <c r="BL145" s="153"/>
      <c r="BM145" s="172">
        <f>IF(AND(OR(人物卡!$AT145="X",人物卡!$AS145="X"),人物卡!$BI145&gt;=1),SUM(人物卡!$BQ145:$CA147)+3,SUM(人物卡!$BQ145:$CA147))</f>
        <v>0</v>
      </c>
      <c r="BN145" s="152"/>
      <c r="BO145" s="171"/>
      <c r="BP145" s="370" t="s">
        <v>63</v>
      </c>
      <c r="BQ145" s="253">
        <f>IF(ISNA(VLOOKUP($BF145,附表.種族屬性調整!$M:$O,3,FALSE)),0,VLOOKUP($BF145,附表.種族屬性調整!$M:$O,3,FALSE))</f>
        <v>0</v>
      </c>
      <c r="BR145" s="147"/>
      <c r="BS145" s="147"/>
      <c r="BT145" s="154" t="s">
        <v>65</v>
      </c>
      <c r="BU145" s="253">
        <f t="shared" ref="BU145" si="74">BI145</f>
        <v>0</v>
      </c>
      <c r="BV145" s="147"/>
      <c r="BW145" s="147"/>
      <c r="BX145" s="161"/>
      <c r="BY145" s="161"/>
      <c r="CB145" s="153"/>
      <c r="CC145" s="153"/>
      <c r="CD145" s="153"/>
      <c r="CE145" s="153"/>
      <c r="CF145" s="153"/>
      <c r="CG145" s="153"/>
      <c r="CH145" s="153"/>
      <c r="CI145" s="153"/>
      <c r="CJ145" s="153"/>
      <c r="CK145" s="153"/>
      <c r="CL145" s="150"/>
      <c r="CM145" s="153"/>
      <c r="CN145" s="153"/>
      <c r="CO145" s="153"/>
      <c r="CP145" s="153"/>
      <c r="CQ145" s="153"/>
      <c r="CR145" s="153"/>
      <c r="CS145" s="153"/>
      <c r="CT145" s="153"/>
      <c r="CU145" s="153"/>
      <c r="CV145" s="153"/>
      <c r="CW145" s="153"/>
    </row>
    <row r="146" ht="6" customHeight="1" spans="1:101">
      <c r="A146" s="147"/>
      <c r="G146" s="380"/>
      <c r="H146" s="381"/>
      <c r="N146" s="380"/>
      <c r="O146" s="381"/>
      <c r="R146" s="381"/>
      <c r="T146" s="380"/>
      <c r="U146" s="381"/>
      <c r="AR146" s="153"/>
      <c r="AS146" s="644"/>
      <c r="AT146" s="648"/>
      <c r="AU146" s="488"/>
      <c r="AV146" s="462"/>
      <c r="AW146" s="462"/>
      <c r="AX146" s="462"/>
      <c r="AY146" s="462"/>
      <c r="AZ146" s="462"/>
      <c r="BA146" s="462"/>
      <c r="BF146" s="364"/>
      <c r="BG146" s="364"/>
      <c r="BH146" s="365"/>
      <c r="BL146" s="153"/>
      <c r="BM146" s="162"/>
      <c r="BO146" s="178"/>
      <c r="BP146" s="162"/>
      <c r="BQ146" s="147"/>
      <c r="BU146" s="147"/>
      <c r="CB146" s="153"/>
      <c r="CC146" s="153"/>
      <c r="CD146" s="153"/>
      <c r="CE146" s="153"/>
      <c r="CF146" s="153"/>
      <c r="CG146" s="153"/>
      <c r="CH146" s="153"/>
      <c r="CI146" s="153"/>
      <c r="CJ146" s="153"/>
      <c r="CK146" s="153"/>
      <c r="CL146" s="150"/>
      <c r="CM146" s="153"/>
      <c r="CN146" s="153"/>
      <c r="CO146" s="153"/>
      <c r="CP146" s="153"/>
      <c r="CQ146" s="153"/>
      <c r="CR146" s="153"/>
      <c r="CS146" s="153"/>
      <c r="CT146" s="153"/>
      <c r="CU146" s="153"/>
      <c r="CV146" s="153"/>
      <c r="CW146" s="153"/>
    </row>
    <row r="147" ht="6" customHeight="1" spans="1:101">
      <c r="A147" s="147"/>
      <c r="G147" s="380"/>
      <c r="H147" s="381"/>
      <c r="N147" s="380"/>
      <c r="O147" s="393"/>
      <c r="P147" s="148"/>
      <c r="Q147" s="148"/>
      <c r="R147" s="393"/>
      <c r="S147" s="148"/>
      <c r="T147" s="410"/>
      <c r="U147" s="393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53"/>
      <c r="AS147" s="646"/>
      <c r="AT147" s="649"/>
      <c r="AU147" s="488"/>
      <c r="AV147" s="462"/>
      <c r="AW147" s="462"/>
      <c r="AX147" s="462"/>
      <c r="AY147" s="462"/>
      <c r="AZ147" s="462"/>
      <c r="BA147" s="462"/>
      <c r="BF147" s="364"/>
      <c r="BG147" s="364"/>
      <c r="BH147" s="365"/>
      <c r="BI147" s="148"/>
      <c r="BJ147" s="148"/>
      <c r="BK147" s="148"/>
      <c r="BL147" s="153"/>
      <c r="BM147" s="157"/>
      <c r="BN147" s="148"/>
      <c r="BO147" s="174"/>
      <c r="BP147" s="162"/>
      <c r="BQ147" s="148"/>
      <c r="BR147" s="148"/>
      <c r="BS147" s="148"/>
      <c r="BU147" s="148"/>
      <c r="BV147" s="148"/>
      <c r="BW147" s="148"/>
      <c r="BY147" s="148"/>
      <c r="BZ147" s="148"/>
      <c r="CA147" s="148"/>
      <c r="CB147" s="153"/>
      <c r="CC147" s="153"/>
      <c r="CD147" s="153"/>
      <c r="CE147" s="153"/>
      <c r="CF147" s="153"/>
      <c r="CG147" s="153"/>
      <c r="CH147" s="153"/>
      <c r="CI147" s="153"/>
      <c r="CJ147" s="153"/>
      <c r="CK147" s="153"/>
      <c r="CL147" s="150"/>
      <c r="CM147" s="153"/>
      <c r="CN147" s="153"/>
      <c r="CO147" s="153"/>
      <c r="CP147" s="153"/>
      <c r="CQ147" s="153"/>
      <c r="CR147" s="153"/>
      <c r="CS147" s="153"/>
      <c r="CT147" s="153"/>
      <c r="CU147" s="153"/>
      <c r="CV147" s="153"/>
      <c r="CW147" s="153"/>
    </row>
    <row r="148" ht="6" customHeight="1" spans="1:101">
      <c r="A148" s="350"/>
      <c r="B148" s="152"/>
      <c r="C148" s="152"/>
      <c r="D148" s="152"/>
      <c r="E148" s="152"/>
      <c r="F148" s="152"/>
      <c r="G148" s="171"/>
      <c r="H148" s="350"/>
      <c r="I148" s="152"/>
      <c r="J148" s="152"/>
      <c r="K148" s="152"/>
      <c r="L148" s="152"/>
      <c r="M148" s="152"/>
      <c r="N148" s="171"/>
      <c r="O148" s="350"/>
      <c r="P148" s="152"/>
      <c r="Q148" s="171"/>
      <c r="R148" s="350"/>
      <c r="S148" s="152"/>
      <c r="T148" s="171"/>
      <c r="U148" s="470"/>
      <c r="V148" s="471"/>
      <c r="W148" s="471"/>
      <c r="X148" s="471"/>
      <c r="Y148" s="471"/>
      <c r="Z148" s="471"/>
      <c r="AA148" s="471"/>
      <c r="AB148" s="471"/>
      <c r="AC148" s="471"/>
      <c r="AD148" s="471"/>
      <c r="AE148" s="471"/>
      <c r="AF148" s="471"/>
      <c r="AG148" s="471"/>
      <c r="AH148" s="471"/>
      <c r="AI148" s="471"/>
      <c r="AJ148" s="471"/>
      <c r="AK148" s="471"/>
      <c r="AL148" s="471"/>
      <c r="AM148" s="471"/>
      <c r="AN148" s="471"/>
      <c r="AO148" s="471"/>
      <c r="AP148" s="471"/>
      <c r="AQ148" s="489"/>
      <c r="AR148" s="153"/>
      <c r="CB148" s="153"/>
      <c r="CC148" s="153"/>
      <c r="CD148" s="153"/>
      <c r="CE148" s="153"/>
      <c r="CF148" s="153"/>
      <c r="CG148" s="153"/>
      <c r="CH148" s="153"/>
      <c r="CI148" s="153"/>
      <c r="CJ148" s="153"/>
      <c r="CK148" s="153"/>
      <c r="CL148" s="150"/>
      <c r="CM148" s="153"/>
      <c r="CN148" s="153"/>
      <c r="CO148" s="153"/>
      <c r="CP148" s="153"/>
      <c r="CQ148" s="153"/>
      <c r="CR148" s="153"/>
      <c r="CS148" s="153"/>
      <c r="CT148" s="153"/>
      <c r="CU148" s="153"/>
      <c r="CV148" s="153"/>
      <c r="CW148" s="153"/>
    </row>
    <row r="149" ht="6" customHeight="1" spans="1:101">
      <c r="A149" s="162"/>
      <c r="G149" s="178"/>
      <c r="H149" s="162"/>
      <c r="I149" s="164"/>
      <c r="J149" s="164"/>
      <c r="K149" s="164"/>
      <c r="L149" s="164"/>
      <c r="M149" s="164"/>
      <c r="N149" s="178"/>
      <c r="O149" s="162"/>
      <c r="Q149" s="178"/>
      <c r="R149" s="162"/>
      <c r="T149" s="178"/>
      <c r="U149" s="472"/>
      <c r="V149" s="473"/>
      <c r="W149" s="473"/>
      <c r="X149" s="473"/>
      <c r="Y149" s="473"/>
      <c r="Z149" s="473"/>
      <c r="AA149" s="473"/>
      <c r="AB149" s="473"/>
      <c r="AC149" s="473"/>
      <c r="AD149" s="473"/>
      <c r="AE149" s="473"/>
      <c r="AF149" s="473"/>
      <c r="AG149" s="473"/>
      <c r="AH149" s="473"/>
      <c r="AI149" s="473"/>
      <c r="AJ149" s="473"/>
      <c r="AK149" s="473"/>
      <c r="AL149" s="473"/>
      <c r="AM149" s="473"/>
      <c r="AN149" s="473"/>
      <c r="AO149" s="473"/>
      <c r="AP149" s="473"/>
      <c r="AQ149" s="490"/>
      <c r="AR149" s="153"/>
      <c r="CB149" s="153"/>
      <c r="CC149" s="153"/>
      <c r="CD149" s="153"/>
      <c r="CE149" s="153"/>
      <c r="CF149" s="153"/>
      <c r="CG149" s="153"/>
      <c r="CH149" s="153"/>
      <c r="CI149" s="153"/>
      <c r="CJ149" s="153"/>
      <c r="CK149" s="153"/>
      <c r="CL149" s="150"/>
      <c r="CM149" s="153"/>
      <c r="CN149" s="153"/>
      <c r="CO149" s="153"/>
      <c r="CP149" s="153"/>
      <c r="CQ149" s="153"/>
      <c r="CR149" s="153"/>
      <c r="CS149" s="153"/>
      <c r="CT149" s="153"/>
      <c r="CU149" s="153"/>
      <c r="CV149" s="153"/>
      <c r="CW149" s="153"/>
    </row>
    <row r="150" ht="6" customHeight="1" spans="1:101">
      <c r="A150" s="162"/>
      <c r="G150" s="178"/>
      <c r="H150" s="162"/>
      <c r="I150" s="164"/>
      <c r="J150" s="164"/>
      <c r="K150" s="164"/>
      <c r="L150" s="164"/>
      <c r="M150" s="164"/>
      <c r="N150" s="178"/>
      <c r="O150" s="162"/>
      <c r="Q150" s="178"/>
      <c r="R150" s="162"/>
      <c r="T150" s="178"/>
      <c r="U150" s="472"/>
      <c r="V150" s="473"/>
      <c r="W150" s="473"/>
      <c r="X150" s="473"/>
      <c r="Y150" s="473"/>
      <c r="Z150" s="473"/>
      <c r="AA150" s="473"/>
      <c r="AB150" s="473"/>
      <c r="AC150" s="473"/>
      <c r="AD150" s="473"/>
      <c r="AE150" s="473"/>
      <c r="AF150" s="473"/>
      <c r="AG150" s="473"/>
      <c r="AH150" s="473"/>
      <c r="AI150" s="473"/>
      <c r="AJ150" s="473"/>
      <c r="AK150" s="473"/>
      <c r="AL150" s="473"/>
      <c r="AM150" s="473"/>
      <c r="AN150" s="473"/>
      <c r="AO150" s="473"/>
      <c r="AP150" s="473"/>
      <c r="AQ150" s="490"/>
      <c r="AR150" s="153"/>
      <c r="CB150" s="153"/>
      <c r="CC150" s="153"/>
      <c r="CD150" s="153"/>
      <c r="CE150" s="153"/>
      <c r="CF150" s="153"/>
      <c r="CG150" s="153"/>
      <c r="CH150" s="153"/>
      <c r="CI150" s="153"/>
      <c r="CJ150" s="153"/>
      <c r="CK150" s="153"/>
      <c r="CL150" s="150"/>
      <c r="CM150" s="153"/>
      <c r="CN150" s="153"/>
      <c r="CO150" s="153"/>
      <c r="CP150" s="153"/>
      <c r="CQ150" s="153"/>
      <c r="CR150" s="153"/>
      <c r="CS150" s="153"/>
      <c r="CT150" s="153"/>
      <c r="CU150" s="153"/>
      <c r="CV150" s="153"/>
      <c r="CW150" s="153"/>
    </row>
    <row r="151" ht="6" customHeight="1" spans="1:101">
      <c r="A151" s="162"/>
      <c r="G151" s="178"/>
      <c r="H151" s="162"/>
      <c r="I151" s="164"/>
      <c r="J151" s="164"/>
      <c r="K151" s="164"/>
      <c r="L151" s="164"/>
      <c r="M151" s="164"/>
      <c r="N151" s="178"/>
      <c r="O151" s="162"/>
      <c r="Q151" s="178"/>
      <c r="R151" s="162"/>
      <c r="T151" s="178"/>
      <c r="U151" s="472"/>
      <c r="V151" s="473"/>
      <c r="W151" s="473"/>
      <c r="X151" s="473"/>
      <c r="Y151" s="473"/>
      <c r="Z151" s="473"/>
      <c r="AA151" s="473"/>
      <c r="AB151" s="473"/>
      <c r="AC151" s="473"/>
      <c r="AD151" s="473"/>
      <c r="AE151" s="473"/>
      <c r="AF151" s="473"/>
      <c r="AG151" s="473"/>
      <c r="AH151" s="473"/>
      <c r="AI151" s="473"/>
      <c r="AJ151" s="473"/>
      <c r="AK151" s="473"/>
      <c r="AL151" s="473"/>
      <c r="AM151" s="473"/>
      <c r="AN151" s="473"/>
      <c r="AO151" s="473"/>
      <c r="AP151" s="473"/>
      <c r="AQ151" s="490"/>
      <c r="AR151" s="153"/>
      <c r="CB151" s="153"/>
      <c r="CC151" s="153"/>
      <c r="CD151" s="153"/>
      <c r="CE151" s="153"/>
      <c r="CF151" s="153"/>
      <c r="CG151" s="153"/>
      <c r="CH151" s="153"/>
      <c r="CI151" s="153"/>
      <c r="CJ151" s="153"/>
      <c r="CK151" s="153"/>
      <c r="CL151" s="150"/>
      <c r="CM151" s="153"/>
      <c r="CN151" s="153"/>
      <c r="CO151" s="153"/>
      <c r="CP151" s="153"/>
      <c r="CQ151" s="153"/>
      <c r="CR151" s="153"/>
      <c r="CS151" s="153"/>
      <c r="CT151" s="153"/>
      <c r="CU151" s="153"/>
      <c r="CV151" s="153"/>
      <c r="CW151" s="153"/>
    </row>
    <row r="152" ht="6" customHeight="1" spans="1:101">
      <c r="A152" s="157"/>
      <c r="B152" s="148"/>
      <c r="C152" s="148"/>
      <c r="D152" s="148"/>
      <c r="E152" s="148"/>
      <c r="F152" s="148"/>
      <c r="G152" s="174"/>
      <c r="H152" s="157"/>
      <c r="I152" s="148"/>
      <c r="J152" s="148"/>
      <c r="K152" s="148"/>
      <c r="L152" s="148"/>
      <c r="M152" s="148"/>
      <c r="N152" s="174"/>
      <c r="O152" s="157"/>
      <c r="P152" s="148"/>
      <c r="Q152" s="174"/>
      <c r="R152" s="157"/>
      <c r="S152" s="148"/>
      <c r="T152" s="174"/>
      <c r="U152" s="474"/>
      <c r="V152" s="475"/>
      <c r="W152" s="475"/>
      <c r="X152" s="475"/>
      <c r="Y152" s="475"/>
      <c r="Z152" s="475"/>
      <c r="AA152" s="475"/>
      <c r="AB152" s="475"/>
      <c r="AC152" s="475"/>
      <c r="AD152" s="475"/>
      <c r="AE152" s="475"/>
      <c r="AF152" s="475"/>
      <c r="AG152" s="475"/>
      <c r="AH152" s="475"/>
      <c r="AI152" s="475"/>
      <c r="AJ152" s="475"/>
      <c r="AK152" s="475"/>
      <c r="AL152" s="475"/>
      <c r="AM152" s="475"/>
      <c r="AN152" s="475"/>
      <c r="AO152" s="475"/>
      <c r="AP152" s="475"/>
      <c r="AQ152" s="491"/>
      <c r="AR152" s="153"/>
      <c r="AS152" s="492" t="s">
        <v>178</v>
      </c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282"/>
      <c r="BH152" s="282"/>
      <c r="BI152" s="282"/>
      <c r="BJ152" s="282"/>
      <c r="BK152" s="282"/>
      <c r="BL152" s="282"/>
      <c r="BM152" s="282"/>
      <c r="BN152" s="282"/>
      <c r="BO152" s="282"/>
      <c r="BP152" s="282"/>
      <c r="BQ152" s="282"/>
      <c r="BR152" s="282"/>
      <c r="BS152" s="282"/>
      <c r="BT152" s="282"/>
      <c r="BU152" s="282"/>
      <c r="BV152" s="282"/>
      <c r="BW152" s="282"/>
      <c r="BX152" s="282"/>
      <c r="BY152" s="282"/>
      <c r="BZ152" s="282"/>
      <c r="CA152" s="282"/>
      <c r="CB152" s="153"/>
      <c r="CC152" s="153"/>
      <c r="CD152" s="153"/>
      <c r="CE152" s="153"/>
      <c r="CF152" s="153"/>
      <c r="CG152" s="153"/>
      <c r="CH152" s="153"/>
      <c r="CI152" s="153"/>
      <c r="CJ152" s="153"/>
      <c r="CK152" s="153"/>
      <c r="CL152" s="150"/>
      <c r="CM152" s="153"/>
      <c r="CN152" s="153"/>
      <c r="CO152" s="153"/>
      <c r="CP152" s="153"/>
      <c r="CQ152" s="153"/>
      <c r="CR152" s="153"/>
      <c r="CS152" s="153"/>
      <c r="CT152" s="153"/>
      <c r="CU152" s="153"/>
      <c r="CV152" s="153"/>
      <c r="CW152" s="153"/>
    </row>
    <row r="153" ht="6" customHeight="1" spans="1:101">
      <c r="A153" s="650" t="s">
        <v>179</v>
      </c>
      <c r="B153" s="152"/>
      <c r="C153" s="152"/>
      <c r="D153" s="152"/>
      <c r="E153" s="650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670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53"/>
      <c r="AS153" s="49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282"/>
      <c r="BH153" s="282"/>
      <c r="BI153" s="282"/>
      <c r="BJ153" s="282"/>
      <c r="BK153" s="282"/>
      <c r="BL153" s="282"/>
      <c r="BM153" s="282"/>
      <c r="BN153" s="282"/>
      <c r="BO153" s="282"/>
      <c r="BP153" s="282"/>
      <c r="BQ153" s="282"/>
      <c r="BR153" s="282"/>
      <c r="BS153" s="282"/>
      <c r="BT153" s="282"/>
      <c r="BU153" s="282"/>
      <c r="BV153" s="282"/>
      <c r="BW153" s="282"/>
      <c r="BX153" s="282"/>
      <c r="BY153" s="282"/>
      <c r="BZ153" s="282"/>
      <c r="CA153" s="282"/>
      <c r="CB153" s="153"/>
      <c r="CC153" s="153"/>
      <c r="CD153" s="153"/>
      <c r="CE153" s="153"/>
      <c r="CF153" s="153"/>
      <c r="CG153" s="153"/>
      <c r="CH153" s="153"/>
      <c r="CI153" s="153"/>
      <c r="CJ153" s="153"/>
      <c r="CK153" s="153"/>
      <c r="CL153" s="150"/>
      <c r="CM153" s="153"/>
      <c r="CN153" s="153"/>
      <c r="CO153" s="153"/>
      <c r="CP153" s="153"/>
      <c r="CQ153" s="153"/>
      <c r="CR153" s="153"/>
      <c r="CS153" s="153"/>
      <c r="CT153" s="153"/>
      <c r="CU153" s="153"/>
      <c r="CV153" s="153"/>
      <c r="CW153" s="153"/>
    </row>
    <row r="154" ht="6" customHeight="1" spans="19:101">
      <c r="S154" s="196"/>
      <c r="T154" s="671"/>
      <c r="U154" s="671"/>
      <c r="V154" s="671"/>
      <c r="W154" s="671"/>
      <c r="X154" s="671"/>
      <c r="Y154" s="583"/>
      <c r="Z154" s="671"/>
      <c r="AA154" s="671"/>
      <c r="AB154" s="671"/>
      <c r="AC154" s="671"/>
      <c r="AD154" s="671"/>
      <c r="AE154" s="583"/>
      <c r="AF154" s="671"/>
      <c r="AG154" s="671"/>
      <c r="AH154" s="671"/>
      <c r="AI154" s="671"/>
      <c r="AJ154" s="671"/>
      <c r="AK154" s="583"/>
      <c r="AL154" s="671"/>
      <c r="AM154" s="671"/>
      <c r="AN154" s="671"/>
      <c r="AO154" s="671"/>
      <c r="AP154" s="671"/>
      <c r="AQ154" s="583"/>
      <c r="AR154" s="153"/>
      <c r="AS154" s="49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282"/>
      <c r="BH154" s="282"/>
      <c r="BI154" s="282"/>
      <c r="BJ154" s="282"/>
      <c r="BK154" s="282"/>
      <c r="BL154" s="282"/>
      <c r="BM154" s="282"/>
      <c r="BN154" s="282"/>
      <c r="BO154" s="282"/>
      <c r="BP154" s="282"/>
      <c r="BQ154" s="282"/>
      <c r="BR154" s="282"/>
      <c r="BS154" s="282"/>
      <c r="BT154" s="282"/>
      <c r="BU154" s="282"/>
      <c r="BV154" s="282"/>
      <c r="BW154" s="282"/>
      <c r="BX154" s="282"/>
      <c r="BY154" s="282"/>
      <c r="BZ154" s="282"/>
      <c r="CA154" s="282"/>
      <c r="CB154" s="153"/>
      <c r="CC154" s="153"/>
      <c r="CD154" s="153"/>
      <c r="CE154" s="153"/>
      <c r="CF154" s="153"/>
      <c r="CG154" s="153"/>
      <c r="CH154" s="153"/>
      <c r="CI154" s="153"/>
      <c r="CJ154" s="153"/>
      <c r="CK154" s="153"/>
      <c r="CL154" s="150"/>
      <c r="CM154" s="153"/>
      <c r="CN154" s="153"/>
      <c r="CO154" s="153"/>
      <c r="CP154" s="153"/>
      <c r="CQ154" s="153"/>
      <c r="CR154" s="153"/>
      <c r="CS154" s="153"/>
      <c r="CT154" s="153"/>
      <c r="CU154" s="153"/>
      <c r="CV154" s="153"/>
      <c r="CW154" s="153"/>
    </row>
    <row r="155" ht="6" customHeight="1" spans="5:101"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96"/>
      <c r="T155" s="672"/>
      <c r="U155" s="672"/>
      <c r="V155" s="672"/>
      <c r="W155" s="672"/>
      <c r="X155" s="672"/>
      <c r="Z155" s="672"/>
      <c r="AA155" s="672"/>
      <c r="AB155" s="672"/>
      <c r="AC155" s="672"/>
      <c r="AD155" s="672"/>
      <c r="AF155" s="672"/>
      <c r="AG155" s="672"/>
      <c r="AH155" s="672"/>
      <c r="AI155" s="672"/>
      <c r="AJ155" s="672"/>
      <c r="AL155" s="672"/>
      <c r="AM155" s="672"/>
      <c r="AN155" s="672"/>
      <c r="AO155" s="672"/>
      <c r="AP155" s="672"/>
      <c r="AR155" s="153"/>
      <c r="AS155" s="270"/>
      <c r="AT155" s="241"/>
      <c r="AU155" s="241"/>
      <c r="AV155" s="241"/>
      <c r="AW155" s="241"/>
      <c r="AX155" s="241"/>
      <c r="AY155" s="241"/>
      <c r="AZ155" s="241"/>
      <c r="BA155" s="241"/>
      <c r="BB155" s="241"/>
      <c r="BC155" s="241"/>
      <c r="BD155" s="241"/>
      <c r="BE155" s="241"/>
      <c r="BF155" s="241"/>
      <c r="BG155" s="241"/>
      <c r="BH155" s="241"/>
      <c r="BI155" s="241"/>
      <c r="BJ155" s="299"/>
      <c r="BK155" s="270"/>
      <c r="BL155" s="241"/>
      <c r="BM155" s="241"/>
      <c r="BN155" s="241"/>
      <c r="BO155" s="241"/>
      <c r="BP155" s="241"/>
      <c r="BQ155" s="241"/>
      <c r="BR155" s="241"/>
      <c r="BS155" s="241"/>
      <c r="BT155" s="241"/>
      <c r="BU155" s="241"/>
      <c r="BV155" s="241"/>
      <c r="BW155" s="241"/>
      <c r="BX155" s="241"/>
      <c r="BY155" s="241"/>
      <c r="BZ155" s="241"/>
      <c r="CA155" s="299"/>
      <c r="CB155" s="153"/>
      <c r="CC155" s="153"/>
      <c r="CD155" s="153"/>
      <c r="CE155" s="153"/>
      <c r="CF155" s="153"/>
      <c r="CG155" s="153"/>
      <c r="CH155" s="153"/>
      <c r="CI155" s="153"/>
      <c r="CJ155" s="153"/>
      <c r="CK155" s="153"/>
      <c r="CL155" s="150"/>
      <c r="CM155" s="153"/>
      <c r="CN155" s="153"/>
      <c r="CO155" s="153"/>
      <c r="CP155" s="153"/>
      <c r="CQ155" s="153"/>
      <c r="CR155" s="153"/>
      <c r="CS155" s="153"/>
      <c r="CT155" s="153"/>
      <c r="CU155" s="153"/>
      <c r="CV155" s="153"/>
      <c r="CW155" s="153"/>
    </row>
    <row r="156" ht="6" customHeight="1" spans="44:101">
      <c r="AR156" s="153"/>
      <c r="AS156" s="449"/>
      <c r="AT156" s="195"/>
      <c r="AU156" s="195"/>
      <c r="AV156" s="195"/>
      <c r="AW156" s="195"/>
      <c r="AX156" s="195"/>
      <c r="AY156" s="195"/>
      <c r="AZ156" s="195"/>
      <c r="BA156" s="195"/>
      <c r="BB156" s="195"/>
      <c r="BC156" s="195"/>
      <c r="BD156" s="195"/>
      <c r="BE156" s="195"/>
      <c r="BF156" s="195"/>
      <c r="BG156" s="195"/>
      <c r="BH156" s="195"/>
      <c r="BI156" s="195"/>
      <c r="BJ156" s="450"/>
      <c r="BK156" s="449"/>
      <c r="BL156" s="195"/>
      <c r="BM156" s="195"/>
      <c r="BN156" s="195"/>
      <c r="BO156" s="195"/>
      <c r="BP156" s="195"/>
      <c r="BQ156" s="195"/>
      <c r="BR156" s="195"/>
      <c r="BS156" s="195"/>
      <c r="BT156" s="195"/>
      <c r="BU156" s="195"/>
      <c r="BV156" s="195"/>
      <c r="BW156" s="195"/>
      <c r="BX156" s="195"/>
      <c r="BY156" s="195"/>
      <c r="BZ156" s="195"/>
      <c r="CA156" s="450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0"/>
      <c r="CM156" s="153"/>
      <c r="CN156" s="153"/>
      <c r="CO156" s="153"/>
      <c r="CP156" s="153"/>
      <c r="CQ156" s="153"/>
      <c r="CR156" s="153"/>
      <c r="CS156" s="153"/>
      <c r="CT156" s="153"/>
      <c r="CU156" s="153"/>
      <c r="CV156" s="153"/>
      <c r="CW156" s="153"/>
    </row>
    <row r="157" ht="6" customHeight="1" spans="1:101">
      <c r="A157" s="155" t="s">
        <v>145</v>
      </c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271"/>
      <c r="AT157" s="272"/>
      <c r="AU157" s="272"/>
      <c r="AV157" s="272"/>
      <c r="AW157" s="272"/>
      <c r="AX157" s="272"/>
      <c r="AY157" s="272"/>
      <c r="AZ157" s="272"/>
      <c r="BA157" s="272"/>
      <c r="BB157" s="272"/>
      <c r="BC157" s="272"/>
      <c r="BD157" s="272"/>
      <c r="BE157" s="272"/>
      <c r="BF157" s="272"/>
      <c r="BG157" s="272"/>
      <c r="BH157" s="272"/>
      <c r="BI157" s="272"/>
      <c r="BJ157" s="300"/>
      <c r="BK157" s="271"/>
      <c r="BL157" s="272"/>
      <c r="BM157" s="272"/>
      <c r="BN157" s="272"/>
      <c r="BO157" s="272"/>
      <c r="BP157" s="272"/>
      <c r="BQ157" s="272"/>
      <c r="BR157" s="272"/>
      <c r="BS157" s="272"/>
      <c r="BT157" s="272"/>
      <c r="BU157" s="272"/>
      <c r="BV157" s="272"/>
      <c r="BW157" s="272"/>
      <c r="BX157" s="272"/>
      <c r="BY157" s="272"/>
      <c r="BZ157" s="272"/>
      <c r="CA157" s="300"/>
      <c r="CB157" s="153"/>
      <c r="CC157" s="153"/>
      <c r="CD157" s="153"/>
      <c r="CE157" s="153"/>
      <c r="CF157" s="153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53"/>
      <c r="CQ157" s="153"/>
      <c r="CR157" s="153"/>
      <c r="CS157" s="153"/>
      <c r="CT157" s="153"/>
      <c r="CU157" s="153"/>
      <c r="CV157" s="153"/>
      <c r="CW157" s="153"/>
    </row>
    <row r="158" ht="6" customHeight="1" spans="1:101">
      <c r="A158" s="147"/>
      <c r="N158" s="385" t="s">
        <v>146</v>
      </c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378"/>
      <c r="AC158" s="385" t="s">
        <v>147</v>
      </c>
      <c r="AD158" s="152"/>
      <c r="AE158" s="152"/>
      <c r="AF158" s="152"/>
      <c r="AG158" s="152"/>
      <c r="AH158" s="152"/>
      <c r="AI158" s="152"/>
      <c r="AJ158" s="378"/>
      <c r="AK158" s="385" t="s">
        <v>148</v>
      </c>
      <c r="AL158" s="152"/>
      <c r="AM158" s="152"/>
      <c r="AN158" s="152"/>
      <c r="AO158" s="152"/>
      <c r="AP158" s="152"/>
      <c r="AQ158" s="171"/>
      <c r="AR158" s="153"/>
      <c r="AS158" s="270"/>
      <c r="AT158" s="241"/>
      <c r="AU158" s="241"/>
      <c r="AV158" s="241"/>
      <c r="AW158" s="241"/>
      <c r="AX158" s="241"/>
      <c r="AY158" s="241"/>
      <c r="AZ158" s="241"/>
      <c r="BA158" s="241"/>
      <c r="BB158" s="241"/>
      <c r="BC158" s="241"/>
      <c r="BD158" s="241"/>
      <c r="BE158" s="241"/>
      <c r="BF158" s="241"/>
      <c r="BG158" s="241"/>
      <c r="BH158" s="241"/>
      <c r="BI158" s="241"/>
      <c r="BJ158" s="299"/>
      <c r="BK158" s="270"/>
      <c r="BL158" s="241"/>
      <c r="BM158" s="241"/>
      <c r="BN158" s="241"/>
      <c r="BO158" s="241"/>
      <c r="BP158" s="241"/>
      <c r="BQ158" s="241"/>
      <c r="BR158" s="241"/>
      <c r="BS158" s="241"/>
      <c r="BT158" s="241"/>
      <c r="BU158" s="241"/>
      <c r="BV158" s="241"/>
      <c r="BW158" s="241"/>
      <c r="BX158" s="241"/>
      <c r="BY158" s="241"/>
      <c r="BZ158" s="241"/>
      <c r="CA158" s="299"/>
      <c r="CB158" s="153"/>
      <c r="CC158" s="153"/>
      <c r="CD158" s="153"/>
      <c r="CE158" s="153"/>
      <c r="CF158" s="153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53"/>
      <c r="CQ158" s="153"/>
      <c r="CR158" s="153"/>
      <c r="CS158" s="153"/>
      <c r="CT158" s="153"/>
      <c r="CU158" s="153"/>
      <c r="CV158" s="153"/>
      <c r="CW158" s="153"/>
    </row>
    <row r="159" ht="6" customHeight="1" spans="1:101">
      <c r="A159" s="147"/>
      <c r="N159" s="381"/>
      <c r="AB159" s="380"/>
      <c r="AC159" s="381"/>
      <c r="AJ159" s="380"/>
      <c r="AK159" s="381"/>
      <c r="AQ159" s="178"/>
      <c r="AR159" s="153"/>
      <c r="AS159" s="449"/>
      <c r="AT159" s="195"/>
      <c r="AU159" s="195"/>
      <c r="AV159" s="195"/>
      <c r="AW159" s="195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95"/>
      <c r="BH159" s="195"/>
      <c r="BI159" s="195"/>
      <c r="BJ159" s="450"/>
      <c r="BK159" s="449"/>
      <c r="BL159" s="195"/>
      <c r="BM159" s="195"/>
      <c r="BN159" s="195"/>
      <c r="BO159" s="195"/>
      <c r="BP159" s="195"/>
      <c r="BQ159" s="195"/>
      <c r="BR159" s="195"/>
      <c r="BS159" s="195"/>
      <c r="BT159" s="195"/>
      <c r="BU159" s="195"/>
      <c r="BV159" s="195"/>
      <c r="BW159" s="195"/>
      <c r="BX159" s="195"/>
      <c r="BY159" s="195"/>
      <c r="BZ159" s="195"/>
      <c r="CA159" s="450"/>
      <c r="CB159" s="153"/>
      <c r="CC159" s="153"/>
      <c r="CD159" s="153"/>
      <c r="CE159" s="153"/>
      <c r="CF159" s="153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53"/>
      <c r="CQ159" s="153"/>
      <c r="CR159" s="153"/>
      <c r="CS159" s="153"/>
      <c r="CT159" s="153"/>
      <c r="CU159" s="153"/>
      <c r="CV159" s="153"/>
      <c r="CW159" s="153"/>
    </row>
    <row r="160" ht="6" customHeight="1" spans="1:101">
      <c r="A160" s="147"/>
      <c r="N160" s="393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410"/>
      <c r="AC160" s="393"/>
      <c r="AD160" s="148"/>
      <c r="AE160" s="148"/>
      <c r="AF160" s="148"/>
      <c r="AG160" s="148"/>
      <c r="AH160" s="148"/>
      <c r="AI160" s="148"/>
      <c r="AJ160" s="410"/>
      <c r="AK160" s="393"/>
      <c r="AL160" s="148"/>
      <c r="AM160" s="148"/>
      <c r="AN160" s="148"/>
      <c r="AO160" s="148"/>
      <c r="AP160" s="148"/>
      <c r="AQ160" s="174"/>
      <c r="AR160" s="153"/>
      <c r="AS160" s="271"/>
      <c r="AT160" s="272"/>
      <c r="AU160" s="272"/>
      <c r="AV160" s="272"/>
      <c r="AW160" s="272"/>
      <c r="AX160" s="272"/>
      <c r="AY160" s="272"/>
      <c r="AZ160" s="272"/>
      <c r="BA160" s="272"/>
      <c r="BB160" s="272"/>
      <c r="BC160" s="272"/>
      <c r="BD160" s="272"/>
      <c r="BE160" s="272"/>
      <c r="BF160" s="272"/>
      <c r="BG160" s="272"/>
      <c r="BH160" s="272"/>
      <c r="BI160" s="272"/>
      <c r="BJ160" s="300"/>
      <c r="BK160" s="271"/>
      <c r="BL160" s="272"/>
      <c r="BM160" s="272"/>
      <c r="BN160" s="272"/>
      <c r="BO160" s="272"/>
      <c r="BP160" s="272"/>
      <c r="BQ160" s="272"/>
      <c r="BR160" s="272"/>
      <c r="BS160" s="272"/>
      <c r="BT160" s="272"/>
      <c r="BU160" s="272"/>
      <c r="BV160" s="272"/>
      <c r="BW160" s="272"/>
      <c r="BX160" s="272"/>
      <c r="BY160" s="272"/>
      <c r="BZ160" s="272"/>
      <c r="CA160" s="300"/>
      <c r="CB160" s="153"/>
      <c r="CC160" s="153"/>
      <c r="CD160" s="153"/>
      <c r="CE160" s="153"/>
      <c r="CF160" s="153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53"/>
      <c r="CQ160" s="153"/>
      <c r="CR160" s="153"/>
      <c r="CS160" s="153"/>
      <c r="CT160" s="153"/>
      <c r="CU160" s="153"/>
      <c r="CV160" s="153"/>
      <c r="CW160" s="153"/>
    </row>
    <row r="161" ht="6" customHeight="1" spans="1:101">
      <c r="A161" s="350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71"/>
      <c r="N161" s="386" t="s">
        <v>150</v>
      </c>
      <c r="O161" s="387"/>
      <c r="P161" s="388"/>
      <c r="Q161" s="395" t="s">
        <v>60</v>
      </c>
      <c r="R161" s="396"/>
      <c r="S161" s="397"/>
      <c r="T161" s="386" t="s">
        <v>151</v>
      </c>
      <c r="U161" s="387"/>
      <c r="V161" s="388"/>
      <c r="W161" s="386" t="s">
        <v>55</v>
      </c>
      <c r="X161" s="387"/>
      <c r="Y161" s="388"/>
      <c r="Z161" s="419" t="s">
        <v>152</v>
      </c>
      <c r="AA161" s="419"/>
      <c r="AB161" s="419"/>
      <c r="AC161" s="479"/>
      <c r="AD161" s="480"/>
      <c r="AE161" s="480"/>
      <c r="AF161" s="480"/>
      <c r="AG161" s="480"/>
      <c r="AH161" s="480"/>
      <c r="AI161" s="480"/>
      <c r="AJ161" s="485"/>
      <c r="AK161" s="350"/>
      <c r="AL161" s="152"/>
      <c r="AM161" s="152"/>
      <c r="AN161" s="152"/>
      <c r="AO161" s="152"/>
      <c r="AP161" s="152"/>
      <c r="AQ161" s="171"/>
      <c r="AR161" s="153"/>
      <c r="AS161" s="270"/>
      <c r="AT161" s="241"/>
      <c r="AU161" s="241"/>
      <c r="AV161" s="241"/>
      <c r="AW161" s="241"/>
      <c r="AX161" s="241"/>
      <c r="AY161" s="241"/>
      <c r="AZ161" s="241"/>
      <c r="BA161" s="241"/>
      <c r="BB161" s="241"/>
      <c r="BC161" s="241"/>
      <c r="BD161" s="241"/>
      <c r="BE161" s="241"/>
      <c r="BF161" s="241"/>
      <c r="BG161" s="241"/>
      <c r="BH161" s="241"/>
      <c r="BI161" s="241"/>
      <c r="BJ161" s="299"/>
      <c r="BK161" s="270"/>
      <c r="BL161" s="241"/>
      <c r="BM161" s="241"/>
      <c r="BN161" s="241"/>
      <c r="BO161" s="241"/>
      <c r="BP161" s="241"/>
      <c r="BQ161" s="241"/>
      <c r="BR161" s="241"/>
      <c r="BS161" s="241"/>
      <c r="BT161" s="241"/>
      <c r="BU161" s="241"/>
      <c r="BV161" s="241"/>
      <c r="BW161" s="241"/>
      <c r="BX161" s="241"/>
      <c r="BY161" s="241"/>
      <c r="BZ161" s="241"/>
      <c r="CA161" s="299"/>
      <c r="CB161" s="153"/>
      <c r="CC161" s="153"/>
      <c r="CD161" s="153"/>
      <c r="CE161" s="153"/>
      <c r="CF161" s="153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53"/>
      <c r="CQ161" s="153"/>
      <c r="CR161" s="153"/>
      <c r="CS161" s="153"/>
      <c r="CT161" s="153"/>
      <c r="CU161" s="153"/>
      <c r="CV161" s="153"/>
      <c r="CW161" s="153"/>
    </row>
    <row r="162" ht="6" customHeight="1" spans="1:101">
      <c r="A162" s="162"/>
      <c r="M162" s="178"/>
      <c r="N162" s="389"/>
      <c r="O162" s="390"/>
      <c r="P162" s="391"/>
      <c r="Q162" s="398"/>
      <c r="R162" s="399"/>
      <c r="S162" s="400"/>
      <c r="T162" s="389"/>
      <c r="U162" s="390"/>
      <c r="V162" s="391"/>
      <c r="W162" s="389"/>
      <c r="X162" s="390"/>
      <c r="Y162" s="391"/>
      <c r="Z162" s="419"/>
      <c r="AA162" s="419"/>
      <c r="AB162" s="419"/>
      <c r="AC162" s="481"/>
      <c r="AD162" s="482"/>
      <c r="AE162" s="482"/>
      <c r="AF162" s="482"/>
      <c r="AG162" s="482"/>
      <c r="AH162" s="482"/>
      <c r="AI162" s="482"/>
      <c r="AJ162" s="486"/>
      <c r="AK162" s="162"/>
      <c r="AQ162" s="178"/>
      <c r="AR162" s="153"/>
      <c r="AS162" s="449"/>
      <c r="AT162" s="195"/>
      <c r="AU162" s="195"/>
      <c r="AV162" s="195"/>
      <c r="AW162" s="195"/>
      <c r="AX162" s="195"/>
      <c r="AY162" s="195"/>
      <c r="AZ162" s="195"/>
      <c r="BA162" s="195"/>
      <c r="BB162" s="195"/>
      <c r="BC162" s="195"/>
      <c r="BD162" s="195"/>
      <c r="BE162" s="195"/>
      <c r="BF162" s="195"/>
      <c r="BG162" s="195"/>
      <c r="BH162" s="195"/>
      <c r="BI162" s="195"/>
      <c r="BJ162" s="450"/>
      <c r="BK162" s="449"/>
      <c r="BL162" s="195"/>
      <c r="BM162" s="195"/>
      <c r="BN162" s="195"/>
      <c r="BO162" s="195"/>
      <c r="BP162" s="195"/>
      <c r="BQ162" s="195"/>
      <c r="BR162" s="195"/>
      <c r="BS162" s="195"/>
      <c r="BT162" s="195"/>
      <c r="BU162" s="195"/>
      <c r="BV162" s="195"/>
      <c r="BW162" s="195"/>
      <c r="BX162" s="195"/>
      <c r="BY162" s="195"/>
      <c r="BZ162" s="195"/>
      <c r="CA162" s="450"/>
      <c r="CB162" s="153"/>
      <c r="CC162" s="153"/>
      <c r="CD162" s="153"/>
      <c r="CE162" s="153"/>
      <c r="CF162" s="153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53"/>
      <c r="CQ162" s="153"/>
      <c r="CR162" s="153"/>
      <c r="CS162" s="153"/>
      <c r="CT162" s="153"/>
      <c r="CU162" s="153"/>
      <c r="CV162" s="153"/>
      <c r="CW162" s="153"/>
    </row>
    <row r="163" ht="6" customHeight="1" spans="1:101">
      <c r="A163" s="162"/>
      <c r="M163" s="178"/>
      <c r="N163" s="186">
        <f>$J$58</f>
        <v>6</v>
      </c>
      <c r="O163" s="186"/>
      <c r="P163" s="186"/>
      <c r="Q163" s="186">
        <f>IF(ISNA(VLOOKUP($Q161,附表.種族屬性調整!$M:$N,2,FALSE)),0,VLOOKUP($Q161,附表.種族屬性調整!$M:$N,2,FALSE))</f>
        <v>5</v>
      </c>
      <c r="R163" s="186"/>
      <c r="S163" s="186"/>
      <c r="T163" s="401">
        <v>0</v>
      </c>
      <c r="U163" s="402"/>
      <c r="V163" s="403"/>
      <c r="W163" s="401">
        <v>0</v>
      </c>
      <c r="X163" s="402"/>
      <c r="Y163" s="403"/>
      <c r="Z163" s="186">
        <f>$N163+$Q163+$T163+$W163</f>
        <v>11</v>
      </c>
      <c r="AA163" s="186"/>
      <c r="AB163" s="186"/>
      <c r="AC163" s="481"/>
      <c r="AD163" s="482"/>
      <c r="AE163" s="482"/>
      <c r="AF163" s="482"/>
      <c r="AG163" s="482"/>
      <c r="AH163" s="482"/>
      <c r="AI163" s="482"/>
      <c r="AJ163" s="486"/>
      <c r="AK163" s="162"/>
      <c r="AQ163" s="178"/>
      <c r="AR163" s="153"/>
      <c r="AS163" s="271"/>
      <c r="AT163" s="272"/>
      <c r="AU163" s="272"/>
      <c r="AV163" s="272"/>
      <c r="AW163" s="272"/>
      <c r="AX163" s="272"/>
      <c r="AY163" s="272"/>
      <c r="AZ163" s="272"/>
      <c r="BA163" s="272"/>
      <c r="BB163" s="272"/>
      <c r="BC163" s="272"/>
      <c r="BD163" s="272"/>
      <c r="BE163" s="272"/>
      <c r="BF163" s="272"/>
      <c r="BG163" s="272"/>
      <c r="BH163" s="272"/>
      <c r="BI163" s="272"/>
      <c r="BJ163" s="300"/>
      <c r="BK163" s="271"/>
      <c r="BL163" s="272"/>
      <c r="BM163" s="272"/>
      <c r="BN163" s="272"/>
      <c r="BO163" s="272"/>
      <c r="BP163" s="272"/>
      <c r="BQ163" s="272"/>
      <c r="BR163" s="272"/>
      <c r="BS163" s="272"/>
      <c r="BT163" s="272"/>
      <c r="BU163" s="272"/>
      <c r="BV163" s="272"/>
      <c r="BW163" s="272"/>
      <c r="BX163" s="272"/>
      <c r="BY163" s="272"/>
      <c r="BZ163" s="272"/>
      <c r="CA163" s="300"/>
      <c r="CB163" s="153"/>
      <c r="CC163" s="153"/>
      <c r="CD163" s="153"/>
      <c r="CE163" s="153"/>
      <c r="CF163" s="153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53"/>
      <c r="CQ163" s="153"/>
      <c r="CR163" s="153"/>
      <c r="CS163" s="153"/>
      <c r="CT163" s="153"/>
      <c r="CU163" s="153"/>
      <c r="CV163" s="153"/>
      <c r="CW163" s="153"/>
    </row>
    <row r="164" ht="6" customHeight="1" spans="1:101">
      <c r="A164" s="162"/>
      <c r="M164" s="178"/>
      <c r="N164" s="186"/>
      <c r="O164" s="186"/>
      <c r="P164" s="186"/>
      <c r="Q164" s="186"/>
      <c r="R164" s="186"/>
      <c r="S164" s="186"/>
      <c r="T164" s="404"/>
      <c r="U164" s="405"/>
      <c r="V164" s="406"/>
      <c r="W164" s="404"/>
      <c r="X164" s="405"/>
      <c r="Y164" s="406"/>
      <c r="Z164" s="186"/>
      <c r="AA164" s="186"/>
      <c r="AB164" s="186"/>
      <c r="AC164" s="481"/>
      <c r="AD164" s="482"/>
      <c r="AE164" s="482"/>
      <c r="AF164" s="482"/>
      <c r="AG164" s="482"/>
      <c r="AH164" s="482"/>
      <c r="AI164" s="482"/>
      <c r="AJ164" s="486"/>
      <c r="AK164" s="162"/>
      <c r="AQ164" s="178"/>
      <c r="AR164" s="153"/>
      <c r="AS164" s="270"/>
      <c r="AT164" s="241"/>
      <c r="AU164" s="241"/>
      <c r="AV164" s="241"/>
      <c r="AW164" s="241"/>
      <c r="AX164" s="241"/>
      <c r="AY164" s="241"/>
      <c r="AZ164" s="241"/>
      <c r="BA164" s="241"/>
      <c r="BB164" s="241"/>
      <c r="BC164" s="241"/>
      <c r="BD164" s="241"/>
      <c r="BE164" s="241"/>
      <c r="BF164" s="241"/>
      <c r="BG164" s="241"/>
      <c r="BH164" s="241"/>
      <c r="BI164" s="241"/>
      <c r="BJ164" s="299"/>
      <c r="BK164" s="270"/>
      <c r="BL164" s="241"/>
      <c r="BM164" s="241"/>
      <c r="BN164" s="241"/>
      <c r="BO164" s="241"/>
      <c r="BP164" s="241"/>
      <c r="BQ164" s="241"/>
      <c r="BR164" s="241"/>
      <c r="BS164" s="241"/>
      <c r="BT164" s="241"/>
      <c r="BU164" s="241"/>
      <c r="BV164" s="241"/>
      <c r="BW164" s="241"/>
      <c r="BX164" s="241"/>
      <c r="BY164" s="241"/>
      <c r="BZ164" s="241"/>
      <c r="CA164" s="299"/>
      <c r="CB164" s="153"/>
      <c r="CC164" s="153"/>
      <c r="CD164" s="153"/>
      <c r="CE164" s="153"/>
      <c r="CF164" s="153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53"/>
      <c r="CQ164" s="153"/>
      <c r="CR164" s="153"/>
      <c r="CS164" s="153"/>
      <c r="CT164" s="153"/>
      <c r="CU164" s="153"/>
      <c r="CV164" s="153"/>
      <c r="CW164" s="153"/>
    </row>
    <row r="165" ht="6" customHeight="1" spans="1:101">
      <c r="A165" s="162"/>
      <c r="M165" s="178"/>
      <c r="N165" s="186"/>
      <c r="O165" s="186"/>
      <c r="P165" s="186"/>
      <c r="Q165" s="186"/>
      <c r="R165" s="186"/>
      <c r="S165" s="186"/>
      <c r="T165" s="404"/>
      <c r="U165" s="405"/>
      <c r="V165" s="406"/>
      <c r="W165" s="404"/>
      <c r="X165" s="405"/>
      <c r="Y165" s="406"/>
      <c r="Z165" s="186"/>
      <c r="AA165" s="186"/>
      <c r="AB165" s="186"/>
      <c r="AC165" s="481"/>
      <c r="AD165" s="482"/>
      <c r="AE165" s="482"/>
      <c r="AF165" s="482"/>
      <c r="AG165" s="482"/>
      <c r="AH165" s="482"/>
      <c r="AI165" s="482"/>
      <c r="AJ165" s="486"/>
      <c r="AK165" s="162"/>
      <c r="AQ165" s="178"/>
      <c r="AR165" s="153"/>
      <c r="AS165" s="449"/>
      <c r="AT165" s="195"/>
      <c r="AU165" s="195"/>
      <c r="AV165" s="195"/>
      <c r="AW165" s="195"/>
      <c r="AX165" s="195"/>
      <c r="AY165" s="195"/>
      <c r="AZ165" s="195"/>
      <c r="BA165" s="195"/>
      <c r="BB165" s="195"/>
      <c r="BC165" s="195"/>
      <c r="BD165" s="195"/>
      <c r="BE165" s="195"/>
      <c r="BF165" s="195"/>
      <c r="BG165" s="195"/>
      <c r="BH165" s="195"/>
      <c r="BI165" s="195"/>
      <c r="BJ165" s="450"/>
      <c r="BK165" s="449"/>
      <c r="BL165" s="195"/>
      <c r="BM165" s="195"/>
      <c r="BN165" s="195"/>
      <c r="BO165" s="195"/>
      <c r="BP165" s="195"/>
      <c r="BQ165" s="195"/>
      <c r="BR165" s="195"/>
      <c r="BS165" s="195"/>
      <c r="BT165" s="195"/>
      <c r="BU165" s="195"/>
      <c r="BV165" s="195"/>
      <c r="BW165" s="195"/>
      <c r="BX165" s="195"/>
      <c r="BY165" s="195"/>
      <c r="BZ165" s="195"/>
      <c r="CA165" s="450"/>
      <c r="CB165" s="153"/>
      <c r="CC165" s="153"/>
      <c r="CD165" s="153"/>
      <c r="CE165" s="153"/>
      <c r="CF165" s="153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53"/>
      <c r="CQ165" s="153"/>
      <c r="CR165" s="153"/>
      <c r="CS165" s="153"/>
      <c r="CT165" s="153"/>
      <c r="CU165" s="153"/>
      <c r="CV165" s="153"/>
      <c r="CW165" s="153"/>
    </row>
    <row r="166" ht="6" customHeight="1" spans="1:101">
      <c r="A166" s="157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74"/>
      <c r="N166" s="186"/>
      <c r="O166" s="186"/>
      <c r="P166" s="186"/>
      <c r="Q166" s="186"/>
      <c r="R166" s="186"/>
      <c r="S166" s="186"/>
      <c r="T166" s="407"/>
      <c r="U166" s="408"/>
      <c r="V166" s="409"/>
      <c r="W166" s="407"/>
      <c r="X166" s="408"/>
      <c r="Y166" s="409"/>
      <c r="Z166" s="186"/>
      <c r="AA166" s="186"/>
      <c r="AB166" s="186"/>
      <c r="AC166" s="483"/>
      <c r="AD166" s="484"/>
      <c r="AE166" s="484"/>
      <c r="AF166" s="484"/>
      <c r="AG166" s="484"/>
      <c r="AH166" s="484"/>
      <c r="AI166" s="484"/>
      <c r="AJ166" s="487"/>
      <c r="AK166" s="157"/>
      <c r="AL166" s="148"/>
      <c r="AM166" s="148"/>
      <c r="AN166" s="148"/>
      <c r="AO166" s="148"/>
      <c r="AP166" s="148"/>
      <c r="AQ166" s="174"/>
      <c r="AR166" s="153"/>
      <c r="AS166" s="271"/>
      <c r="AT166" s="272"/>
      <c r="AU166" s="272"/>
      <c r="AV166" s="272"/>
      <c r="AW166" s="272"/>
      <c r="AX166" s="272"/>
      <c r="AY166" s="272"/>
      <c r="AZ166" s="272"/>
      <c r="BA166" s="272"/>
      <c r="BB166" s="272"/>
      <c r="BC166" s="272"/>
      <c r="BD166" s="272"/>
      <c r="BE166" s="272"/>
      <c r="BF166" s="272"/>
      <c r="BG166" s="272"/>
      <c r="BH166" s="272"/>
      <c r="BI166" s="272"/>
      <c r="BJ166" s="300"/>
      <c r="BK166" s="271"/>
      <c r="BL166" s="272"/>
      <c r="BM166" s="272"/>
      <c r="BN166" s="272"/>
      <c r="BO166" s="272"/>
      <c r="BP166" s="272"/>
      <c r="BQ166" s="272"/>
      <c r="BR166" s="272"/>
      <c r="BS166" s="272"/>
      <c r="BT166" s="272"/>
      <c r="BU166" s="272"/>
      <c r="BV166" s="272"/>
      <c r="BW166" s="272"/>
      <c r="BX166" s="272"/>
      <c r="BY166" s="272"/>
      <c r="BZ166" s="272"/>
      <c r="CA166" s="300"/>
      <c r="CB166" s="153"/>
      <c r="CC166" s="153"/>
      <c r="CD166" s="153"/>
      <c r="CE166" s="153"/>
      <c r="CF166" s="153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53"/>
      <c r="CQ166" s="153"/>
      <c r="CR166" s="153"/>
      <c r="CS166" s="153"/>
      <c r="CT166" s="153"/>
      <c r="CU166" s="153"/>
      <c r="CV166" s="153"/>
      <c r="CW166" s="153"/>
    </row>
    <row r="167" ht="6" customHeight="1" spans="1:101">
      <c r="A167" s="377" t="s">
        <v>155</v>
      </c>
      <c r="B167" s="152"/>
      <c r="C167" s="152"/>
      <c r="D167" s="152"/>
      <c r="E167" s="152"/>
      <c r="F167" s="152"/>
      <c r="G167" s="378"/>
      <c r="H167" s="379" t="s">
        <v>156</v>
      </c>
      <c r="I167" s="152"/>
      <c r="J167" s="152"/>
      <c r="K167" s="152"/>
      <c r="L167" s="152"/>
      <c r="M167" s="152"/>
      <c r="N167" s="378"/>
      <c r="O167" s="379" t="s">
        <v>157</v>
      </c>
      <c r="P167" s="152"/>
      <c r="Q167" s="152"/>
      <c r="R167" s="379" t="s">
        <v>158</v>
      </c>
      <c r="S167" s="152"/>
      <c r="T167" s="378"/>
      <c r="U167" s="379" t="s">
        <v>159</v>
      </c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3"/>
      <c r="AS167" s="270"/>
      <c r="AT167" s="241"/>
      <c r="AU167" s="241"/>
      <c r="AV167" s="241"/>
      <c r="AW167" s="241"/>
      <c r="AX167" s="241"/>
      <c r="AY167" s="241"/>
      <c r="AZ167" s="241"/>
      <c r="BA167" s="241"/>
      <c r="BB167" s="241"/>
      <c r="BC167" s="241"/>
      <c r="BD167" s="241"/>
      <c r="BE167" s="241"/>
      <c r="BF167" s="241"/>
      <c r="BG167" s="241"/>
      <c r="BH167" s="241"/>
      <c r="BI167" s="241"/>
      <c r="BJ167" s="299"/>
      <c r="BK167" s="270"/>
      <c r="BL167" s="241"/>
      <c r="BM167" s="241"/>
      <c r="BN167" s="241"/>
      <c r="BO167" s="241"/>
      <c r="BP167" s="241"/>
      <c r="BQ167" s="241"/>
      <c r="BR167" s="241"/>
      <c r="BS167" s="241"/>
      <c r="BT167" s="241"/>
      <c r="BU167" s="241"/>
      <c r="BV167" s="241"/>
      <c r="BW167" s="241"/>
      <c r="BX167" s="241"/>
      <c r="BY167" s="241"/>
      <c r="BZ167" s="241"/>
      <c r="CA167" s="299"/>
      <c r="CB167" s="153"/>
      <c r="CC167" s="153"/>
      <c r="CD167" s="153"/>
      <c r="CE167" s="153"/>
      <c r="CF167" s="153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53"/>
      <c r="CQ167" s="153"/>
      <c r="CR167" s="153"/>
      <c r="CS167" s="153"/>
      <c r="CT167" s="153"/>
      <c r="CU167" s="153"/>
      <c r="CV167" s="153"/>
      <c r="CW167" s="153"/>
    </row>
    <row r="168" ht="6" customHeight="1" spans="1:101">
      <c r="A168" s="147"/>
      <c r="G168" s="380"/>
      <c r="H168" s="381"/>
      <c r="N168" s="380"/>
      <c r="O168" s="381"/>
      <c r="R168" s="381"/>
      <c r="T168" s="380"/>
      <c r="U168" s="381"/>
      <c r="AR168" s="153"/>
      <c r="AS168" s="449"/>
      <c r="AT168" s="195"/>
      <c r="AU168" s="195"/>
      <c r="AV168" s="195"/>
      <c r="AW168" s="195"/>
      <c r="AX168" s="195"/>
      <c r="AY168" s="195"/>
      <c r="AZ168" s="195"/>
      <c r="BA168" s="195"/>
      <c r="BB168" s="195"/>
      <c r="BC168" s="195"/>
      <c r="BD168" s="195"/>
      <c r="BE168" s="195"/>
      <c r="BF168" s="195"/>
      <c r="BG168" s="195"/>
      <c r="BH168" s="195"/>
      <c r="BI168" s="195"/>
      <c r="BJ168" s="450"/>
      <c r="BK168" s="449"/>
      <c r="BL168" s="195"/>
      <c r="BM168" s="195"/>
      <c r="BN168" s="195"/>
      <c r="BO168" s="195"/>
      <c r="BP168" s="195"/>
      <c r="BQ168" s="195"/>
      <c r="BR168" s="195"/>
      <c r="BS168" s="195"/>
      <c r="BT168" s="195"/>
      <c r="BU168" s="195"/>
      <c r="BV168" s="195"/>
      <c r="BW168" s="195"/>
      <c r="BX168" s="195"/>
      <c r="BY168" s="195"/>
      <c r="BZ168" s="195"/>
      <c r="CA168" s="450"/>
      <c r="CB168" s="153"/>
      <c r="CC168" s="153"/>
      <c r="CD168" s="153"/>
      <c r="CE168" s="153"/>
      <c r="CF168" s="153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53"/>
      <c r="CQ168" s="153"/>
      <c r="CR168" s="153"/>
      <c r="CS168" s="153"/>
      <c r="CT168" s="153"/>
      <c r="CU168" s="153"/>
      <c r="CV168" s="153"/>
      <c r="CW168" s="153"/>
    </row>
    <row r="169" ht="6" customHeight="1" spans="1:101">
      <c r="A169" s="147"/>
      <c r="G169" s="380"/>
      <c r="H169" s="381"/>
      <c r="N169" s="380"/>
      <c r="O169" s="393"/>
      <c r="P169" s="148"/>
      <c r="Q169" s="148"/>
      <c r="R169" s="393"/>
      <c r="S169" s="148"/>
      <c r="T169" s="410"/>
      <c r="U169" s="393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  <c r="AQ169" s="148"/>
      <c r="AR169" s="153"/>
      <c r="AS169" s="271"/>
      <c r="AT169" s="272"/>
      <c r="AU169" s="272"/>
      <c r="AV169" s="272"/>
      <c r="AW169" s="272"/>
      <c r="AX169" s="272"/>
      <c r="AY169" s="272"/>
      <c r="AZ169" s="272"/>
      <c r="BA169" s="272"/>
      <c r="BB169" s="272"/>
      <c r="BC169" s="272"/>
      <c r="BD169" s="272"/>
      <c r="BE169" s="272"/>
      <c r="BF169" s="272"/>
      <c r="BG169" s="272"/>
      <c r="BH169" s="272"/>
      <c r="BI169" s="272"/>
      <c r="BJ169" s="300"/>
      <c r="BK169" s="271"/>
      <c r="BL169" s="272"/>
      <c r="BM169" s="272"/>
      <c r="BN169" s="272"/>
      <c r="BO169" s="272"/>
      <c r="BP169" s="272"/>
      <c r="BQ169" s="272"/>
      <c r="BR169" s="272"/>
      <c r="BS169" s="272"/>
      <c r="BT169" s="272"/>
      <c r="BU169" s="272"/>
      <c r="BV169" s="272"/>
      <c r="BW169" s="272"/>
      <c r="BX169" s="272"/>
      <c r="BY169" s="272"/>
      <c r="BZ169" s="272"/>
      <c r="CA169" s="300"/>
      <c r="CB169" s="153"/>
      <c r="CC169" s="153"/>
      <c r="CD169" s="153"/>
      <c r="CE169" s="153"/>
      <c r="CF169" s="153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53"/>
      <c r="CQ169" s="153"/>
      <c r="CR169" s="153"/>
      <c r="CS169" s="153"/>
      <c r="CT169" s="153"/>
      <c r="CU169" s="153"/>
      <c r="CV169" s="153"/>
      <c r="CW169" s="153"/>
    </row>
    <row r="170" ht="6" customHeight="1" spans="1:101">
      <c r="A170" s="350"/>
      <c r="B170" s="152"/>
      <c r="C170" s="152"/>
      <c r="D170" s="152"/>
      <c r="E170" s="152"/>
      <c r="F170" s="152"/>
      <c r="G170" s="171"/>
      <c r="H170" s="350"/>
      <c r="I170" s="152"/>
      <c r="J170" s="152"/>
      <c r="K170" s="152"/>
      <c r="L170" s="152"/>
      <c r="M170" s="152"/>
      <c r="N170" s="171"/>
      <c r="O170" s="350"/>
      <c r="P170" s="152"/>
      <c r="Q170" s="171"/>
      <c r="R170" s="350"/>
      <c r="S170" s="152"/>
      <c r="T170" s="171"/>
      <c r="U170" s="470"/>
      <c r="V170" s="471"/>
      <c r="W170" s="471"/>
      <c r="X170" s="471"/>
      <c r="Y170" s="471"/>
      <c r="Z170" s="471"/>
      <c r="AA170" s="471"/>
      <c r="AB170" s="471"/>
      <c r="AC170" s="471"/>
      <c r="AD170" s="471"/>
      <c r="AE170" s="471"/>
      <c r="AF170" s="471"/>
      <c r="AG170" s="471"/>
      <c r="AH170" s="471"/>
      <c r="AI170" s="471"/>
      <c r="AJ170" s="471"/>
      <c r="AK170" s="471"/>
      <c r="AL170" s="471"/>
      <c r="AM170" s="471"/>
      <c r="AN170" s="471"/>
      <c r="AO170" s="471"/>
      <c r="AP170" s="471"/>
      <c r="AQ170" s="489"/>
      <c r="AR170" s="153"/>
      <c r="AS170" s="270"/>
      <c r="AT170" s="241"/>
      <c r="AU170" s="241"/>
      <c r="AV170" s="241"/>
      <c r="AW170" s="241"/>
      <c r="AX170" s="241"/>
      <c r="AY170" s="241"/>
      <c r="AZ170" s="241"/>
      <c r="BA170" s="241"/>
      <c r="BB170" s="241"/>
      <c r="BC170" s="241"/>
      <c r="BD170" s="241"/>
      <c r="BE170" s="241"/>
      <c r="BF170" s="241"/>
      <c r="BG170" s="241"/>
      <c r="BH170" s="241"/>
      <c r="BI170" s="241"/>
      <c r="BJ170" s="299"/>
      <c r="BK170" s="270"/>
      <c r="BL170" s="241"/>
      <c r="BM170" s="241"/>
      <c r="BN170" s="241"/>
      <c r="BO170" s="241"/>
      <c r="BP170" s="241"/>
      <c r="BQ170" s="241"/>
      <c r="BR170" s="241"/>
      <c r="BS170" s="241"/>
      <c r="BT170" s="241"/>
      <c r="BU170" s="241"/>
      <c r="BV170" s="241"/>
      <c r="BW170" s="241"/>
      <c r="BX170" s="241"/>
      <c r="BY170" s="241"/>
      <c r="BZ170" s="241"/>
      <c r="CA170" s="299"/>
      <c r="CB170" s="153"/>
      <c r="CC170" s="153"/>
      <c r="CD170" s="153"/>
      <c r="CE170" s="153"/>
      <c r="CF170" s="153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53"/>
      <c r="CQ170" s="153"/>
      <c r="CR170" s="153"/>
      <c r="CS170" s="153"/>
      <c r="CT170" s="153"/>
      <c r="CU170" s="153"/>
      <c r="CV170" s="153"/>
      <c r="CW170" s="153"/>
    </row>
    <row r="171" ht="6" customHeight="1" spans="1:101">
      <c r="A171" s="162"/>
      <c r="G171" s="178"/>
      <c r="H171" s="162"/>
      <c r="I171" s="164"/>
      <c r="J171" s="164"/>
      <c r="K171" s="164"/>
      <c r="L171" s="164"/>
      <c r="M171" s="164"/>
      <c r="N171" s="178"/>
      <c r="O171" s="162"/>
      <c r="Q171" s="178"/>
      <c r="R171" s="162"/>
      <c r="T171" s="178"/>
      <c r="U171" s="472"/>
      <c r="V171" s="473"/>
      <c r="W171" s="473"/>
      <c r="X171" s="473"/>
      <c r="Y171" s="473"/>
      <c r="Z171" s="473"/>
      <c r="AA171" s="473"/>
      <c r="AB171" s="473"/>
      <c r="AC171" s="473"/>
      <c r="AD171" s="473"/>
      <c r="AE171" s="473"/>
      <c r="AF171" s="473"/>
      <c r="AG171" s="473"/>
      <c r="AH171" s="473"/>
      <c r="AI171" s="473"/>
      <c r="AJ171" s="473"/>
      <c r="AK171" s="473"/>
      <c r="AL171" s="473"/>
      <c r="AM171" s="473"/>
      <c r="AN171" s="473"/>
      <c r="AO171" s="473"/>
      <c r="AP171" s="473"/>
      <c r="AQ171" s="490"/>
      <c r="AR171" s="153"/>
      <c r="AS171" s="449"/>
      <c r="AT171" s="195"/>
      <c r="AU171" s="195"/>
      <c r="AV171" s="195"/>
      <c r="AW171" s="195"/>
      <c r="AX171" s="195"/>
      <c r="AY171" s="195"/>
      <c r="AZ171" s="195"/>
      <c r="BA171" s="195"/>
      <c r="BB171" s="195"/>
      <c r="BC171" s="195"/>
      <c r="BD171" s="195"/>
      <c r="BE171" s="195"/>
      <c r="BF171" s="195"/>
      <c r="BG171" s="195"/>
      <c r="BH171" s="195"/>
      <c r="BI171" s="195"/>
      <c r="BJ171" s="450"/>
      <c r="BK171" s="449"/>
      <c r="BL171" s="195"/>
      <c r="BM171" s="195"/>
      <c r="BN171" s="195"/>
      <c r="BO171" s="195"/>
      <c r="BP171" s="195"/>
      <c r="BQ171" s="195"/>
      <c r="BR171" s="195"/>
      <c r="BS171" s="195"/>
      <c r="BT171" s="195"/>
      <c r="BU171" s="195"/>
      <c r="BV171" s="195"/>
      <c r="BW171" s="195"/>
      <c r="BX171" s="195"/>
      <c r="BY171" s="195"/>
      <c r="BZ171" s="195"/>
      <c r="CA171" s="450"/>
      <c r="CB171" s="153"/>
      <c r="CC171" s="153"/>
      <c r="CD171" s="153"/>
      <c r="CE171" s="153"/>
      <c r="CF171" s="153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53"/>
      <c r="CQ171" s="153"/>
      <c r="CR171" s="153"/>
      <c r="CS171" s="153"/>
      <c r="CT171" s="153"/>
      <c r="CU171" s="153"/>
      <c r="CV171" s="153"/>
      <c r="CW171" s="153"/>
    </row>
    <row r="172" ht="6" customHeight="1" spans="1:101">
      <c r="A172" s="162"/>
      <c r="G172" s="178"/>
      <c r="H172" s="162"/>
      <c r="I172" s="164"/>
      <c r="J172" s="164"/>
      <c r="K172" s="164"/>
      <c r="L172" s="164"/>
      <c r="M172" s="164"/>
      <c r="N172" s="178"/>
      <c r="O172" s="162"/>
      <c r="Q172" s="178"/>
      <c r="R172" s="162"/>
      <c r="T172" s="178"/>
      <c r="U172" s="472"/>
      <c r="V172" s="473"/>
      <c r="W172" s="473"/>
      <c r="X172" s="473"/>
      <c r="Y172" s="473"/>
      <c r="Z172" s="473"/>
      <c r="AA172" s="473"/>
      <c r="AB172" s="473"/>
      <c r="AC172" s="473"/>
      <c r="AD172" s="473"/>
      <c r="AE172" s="473"/>
      <c r="AF172" s="473"/>
      <c r="AG172" s="473"/>
      <c r="AH172" s="473"/>
      <c r="AI172" s="473"/>
      <c r="AJ172" s="473"/>
      <c r="AK172" s="473"/>
      <c r="AL172" s="473"/>
      <c r="AM172" s="473"/>
      <c r="AN172" s="473"/>
      <c r="AO172" s="473"/>
      <c r="AP172" s="473"/>
      <c r="AQ172" s="490"/>
      <c r="AR172" s="153"/>
      <c r="AS172" s="271"/>
      <c r="AT172" s="272"/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  <c r="BF172" s="272"/>
      <c r="BG172" s="272"/>
      <c r="BH172" s="272"/>
      <c r="BI172" s="272"/>
      <c r="BJ172" s="300"/>
      <c r="BK172" s="271"/>
      <c r="BL172" s="272"/>
      <c r="BM172" s="272"/>
      <c r="BN172" s="272"/>
      <c r="BO172" s="272"/>
      <c r="BP172" s="272"/>
      <c r="BQ172" s="272"/>
      <c r="BR172" s="272"/>
      <c r="BS172" s="272"/>
      <c r="BT172" s="272"/>
      <c r="BU172" s="272"/>
      <c r="BV172" s="272"/>
      <c r="BW172" s="272"/>
      <c r="BX172" s="272"/>
      <c r="BY172" s="272"/>
      <c r="BZ172" s="272"/>
      <c r="CA172" s="300"/>
      <c r="CB172" s="153"/>
      <c r="CC172" s="153"/>
      <c r="CD172" s="153"/>
      <c r="CE172" s="153"/>
      <c r="CF172" s="153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53"/>
      <c r="CQ172" s="153"/>
      <c r="CR172" s="153"/>
      <c r="CS172" s="153"/>
      <c r="CT172" s="153"/>
      <c r="CU172" s="153"/>
      <c r="CV172" s="153"/>
      <c r="CW172" s="153"/>
    </row>
    <row r="173" ht="6" customHeight="1" spans="1:101">
      <c r="A173" s="162"/>
      <c r="G173" s="178"/>
      <c r="H173" s="162"/>
      <c r="I173" s="164"/>
      <c r="J173" s="164"/>
      <c r="K173" s="164"/>
      <c r="L173" s="164"/>
      <c r="M173" s="164"/>
      <c r="N173" s="178"/>
      <c r="O173" s="162"/>
      <c r="Q173" s="178"/>
      <c r="R173" s="162"/>
      <c r="T173" s="178"/>
      <c r="U173" s="472"/>
      <c r="V173" s="473"/>
      <c r="W173" s="473"/>
      <c r="X173" s="473"/>
      <c r="Y173" s="473"/>
      <c r="Z173" s="473"/>
      <c r="AA173" s="473"/>
      <c r="AB173" s="473"/>
      <c r="AC173" s="473"/>
      <c r="AD173" s="473"/>
      <c r="AE173" s="473"/>
      <c r="AF173" s="473"/>
      <c r="AG173" s="473"/>
      <c r="AH173" s="473"/>
      <c r="AI173" s="473"/>
      <c r="AJ173" s="473"/>
      <c r="AK173" s="473"/>
      <c r="AL173" s="473"/>
      <c r="AM173" s="473"/>
      <c r="AN173" s="473"/>
      <c r="AO173" s="473"/>
      <c r="AP173" s="473"/>
      <c r="AQ173" s="490"/>
      <c r="AR173" s="153"/>
      <c r="AS173" s="270"/>
      <c r="AT173" s="241"/>
      <c r="AU173" s="241"/>
      <c r="AV173" s="241"/>
      <c r="AW173" s="241"/>
      <c r="AX173" s="241"/>
      <c r="AY173" s="241"/>
      <c r="AZ173" s="241"/>
      <c r="BA173" s="241"/>
      <c r="BB173" s="241"/>
      <c r="BC173" s="241"/>
      <c r="BD173" s="241"/>
      <c r="BE173" s="241"/>
      <c r="BF173" s="241"/>
      <c r="BG173" s="241"/>
      <c r="BH173" s="241"/>
      <c r="BI173" s="241"/>
      <c r="BJ173" s="299"/>
      <c r="BK173" s="270"/>
      <c r="BL173" s="241"/>
      <c r="BM173" s="241"/>
      <c r="BN173" s="241"/>
      <c r="BO173" s="241"/>
      <c r="BP173" s="241"/>
      <c r="BQ173" s="241"/>
      <c r="BR173" s="241"/>
      <c r="BS173" s="241"/>
      <c r="BT173" s="241"/>
      <c r="BU173" s="241"/>
      <c r="BV173" s="241"/>
      <c r="BW173" s="241"/>
      <c r="BX173" s="241"/>
      <c r="BY173" s="241"/>
      <c r="BZ173" s="241"/>
      <c r="CA173" s="299"/>
      <c r="CB173" s="153"/>
      <c r="CC173" s="153"/>
      <c r="CD173" s="153"/>
      <c r="CE173" s="153"/>
      <c r="CF173" s="153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53"/>
      <c r="CQ173" s="153"/>
      <c r="CR173" s="153"/>
      <c r="CS173" s="153"/>
      <c r="CT173" s="153"/>
      <c r="CU173" s="153"/>
      <c r="CV173" s="153"/>
      <c r="CW173" s="153"/>
    </row>
    <row r="174" ht="6" customHeight="1" spans="1:101">
      <c r="A174" s="157"/>
      <c r="B174" s="148"/>
      <c r="C174" s="148"/>
      <c r="D174" s="148"/>
      <c r="E174" s="148"/>
      <c r="F174" s="148"/>
      <c r="G174" s="174"/>
      <c r="H174" s="157"/>
      <c r="I174" s="148"/>
      <c r="J174" s="148"/>
      <c r="K174" s="148"/>
      <c r="L174" s="148"/>
      <c r="M174" s="148"/>
      <c r="N174" s="174"/>
      <c r="O174" s="157"/>
      <c r="P174" s="148"/>
      <c r="Q174" s="174"/>
      <c r="R174" s="157"/>
      <c r="S174" s="148"/>
      <c r="T174" s="174"/>
      <c r="U174" s="474"/>
      <c r="V174" s="475"/>
      <c r="W174" s="475"/>
      <c r="X174" s="475"/>
      <c r="Y174" s="475"/>
      <c r="Z174" s="475"/>
      <c r="AA174" s="475"/>
      <c r="AB174" s="475"/>
      <c r="AC174" s="475"/>
      <c r="AD174" s="475"/>
      <c r="AE174" s="475"/>
      <c r="AF174" s="475"/>
      <c r="AG174" s="475"/>
      <c r="AH174" s="475"/>
      <c r="AI174" s="475"/>
      <c r="AJ174" s="475"/>
      <c r="AK174" s="475"/>
      <c r="AL174" s="475"/>
      <c r="AM174" s="475"/>
      <c r="AN174" s="475"/>
      <c r="AO174" s="475"/>
      <c r="AP174" s="475"/>
      <c r="AQ174" s="491"/>
      <c r="AR174" s="153"/>
      <c r="AS174" s="449"/>
      <c r="AT174" s="195"/>
      <c r="AU174" s="195"/>
      <c r="AV174" s="195"/>
      <c r="AW174" s="195"/>
      <c r="AX174" s="195"/>
      <c r="AY174" s="195"/>
      <c r="AZ174" s="195"/>
      <c r="BA174" s="195"/>
      <c r="BB174" s="195"/>
      <c r="BC174" s="195"/>
      <c r="BD174" s="195"/>
      <c r="BE174" s="195"/>
      <c r="BF174" s="195"/>
      <c r="BG174" s="195"/>
      <c r="BH174" s="195"/>
      <c r="BI174" s="195"/>
      <c r="BJ174" s="450"/>
      <c r="BK174" s="449"/>
      <c r="BL174" s="195"/>
      <c r="BM174" s="195"/>
      <c r="BN174" s="195"/>
      <c r="BO174" s="195"/>
      <c r="BP174" s="195"/>
      <c r="BQ174" s="195"/>
      <c r="BR174" s="195"/>
      <c r="BS174" s="195"/>
      <c r="BT174" s="195"/>
      <c r="BU174" s="195"/>
      <c r="BV174" s="195"/>
      <c r="BW174" s="195"/>
      <c r="BX174" s="195"/>
      <c r="BY174" s="195"/>
      <c r="BZ174" s="195"/>
      <c r="CA174" s="450"/>
      <c r="CB174" s="153"/>
      <c r="CC174" s="153"/>
      <c r="CD174" s="153"/>
      <c r="CE174" s="153"/>
      <c r="CF174" s="153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53"/>
      <c r="CQ174" s="153"/>
      <c r="CR174" s="153"/>
      <c r="CS174" s="153"/>
      <c r="CT174" s="153"/>
      <c r="CU174" s="153"/>
      <c r="CV174" s="153"/>
      <c r="CW174" s="153"/>
    </row>
    <row r="175" ht="6" customHeight="1" spans="1:101">
      <c r="A175" s="650" t="s">
        <v>179</v>
      </c>
      <c r="B175" s="152"/>
      <c r="C175" s="152"/>
      <c r="D175" s="152"/>
      <c r="E175" s="650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670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53"/>
      <c r="AS175" s="271"/>
      <c r="AT175" s="272"/>
      <c r="AU175" s="272"/>
      <c r="AV175" s="272"/>
      <c r="AW175" s="272"/>
      <c r="AX175" s="272"/>
      <c r="AY175" s="272"/>
      <c r="AZ175" s="272"/>
      <c r="BA175" s="272"/>
      <c r="BB175" s="272"/>
      <c r="BC175" s="272"/>
      <c r="BD175" s="272"/>
      <c r="BE175" s="272"/>
      <c r="BF175" s="272"/>
      <c r="BG175" s="272"/>
      <c r="BH175" s="272"/>
      <c r="BI175" s="272"/>
      <c r="BJ175" s="300"/>
      <c r="BK175" s="271"/>
      <c r="BL175" s="272"/>
      <c r="BM175" s="272"/>
      <c r="BN175" s="272"/>
      <c r="BO175" s="272"/>
      <c r="BP175" s="272"/>
      <c r="BQ175" s="272"/>
      <c r="BR175" s="272"/>
      <c r="BS175" s="272"/>
      <c r="BT175" s="272"/>
      <c r="BU175" s="272"/>
      <c r="BV175" s="272"/>
      <c r="BW175" s="272"/>
      <c r="BX175" s="272"/>
      <c r="BY175" s="272"/>
      <c r="BZ175" s="272"/>
      <c r="CA175" s="300"/>
      <c r="CB175" s="153"/>
      <c r="CC175" s="153"/>
      <c r="CD175" s="153"/>
      <c r="CE175" s="153"/>
      <c r="CF175" s="153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53"/>
      <c r="CQ175" s="153"/>
      <c r="CR175" s="153"/>
      <c r="CS175" s="153"/>
      <c r="CT175" s="153"/>
      <c r="CU175" s="153"/>
      <c r="CV175" s="153"/>
      <c r="CW175" s="153"/>
    </row>
    <row r="176" ht="6" customHeight="1" spans="19:101">
      <c r="S176" s="196"/>
      <c r="T176" s="671"/>
      <c r="U176" s="671"/>
      <c r="V176" s="671"/>
      <c r="W176" s="671"/>
      <c r="X176" s="671"/>
      <c r="Y176" s="583"/>
      <c r="Z176" s="671"/>
      <c r="AA176" s="671"/>
      <c r="AB176" s="671"/>
      <c r="AC176" s="671"/>
      <c r="AD176" s="671"/>
      <c r="AE176" s="583"/>
      <c r="AF176" s="671"/>
      <c r="AG176" s="671"/>
      <c r="AH176" s="671"/>
      <c r="AI176" s="671"/>
      <c r="AJ176" s="671"/>
      <c r="AK176" s="583"/>
      <c r="AL176" s="671"/>
      <c r="AM176" s="671"/>
      <c r="AN176" s="671"/>
      <c r="AO176" s="671"/>
      <c r="AP176" s="671"/>
      <c r="AQ176" s="583"/>
      <c r="AR176" s="153"/>
      <c r="AS176" s="270"/>
      <c r="AT176" s="241"/>
      <c r="AU176" s="241"/>
      <c r="AV176" s="241"/>
      <c r="AW176" s="241"/>
      <c r="AX176" s="241"/>
      <c r="AY176" s="241"/>
      <c r="AZ176" s="241"/>
      <c r="BA176" s="241"/>
      <c r="BB176" s="241"/>
      <c r="BC176" s="241"/>
      <c r="BD176" s="241"/>
      <c r="BE176" s="241"/>
      <c r="BF176" s="241"/>
      <c r="BG176" s="241"/>
      <c r="BH176" s="241"/>
      <c r="BI176" s="241"/>
      <c r="BJ176" s="299"/>
      <c r="BK176" s="270"/>
      <c r="BL176" s="241"/>
      <c r="BM176" s="241"/>
      <c r="BN176" s="241"/>
      <c r="BO176" s="241"/>
      <c r="BP176" s="241"/>
      <c r="BQ176" s="241"/>
      <c r="BR176" s="241"/>
      <c r="BS176" s="241"/>
      <c r="BT176" s="241"/>
      <c r="BU176" s="241"/>
      <c r="BV176" s="241"/>
      <c r="BW176" s="241"/>
      <c r="BX176" s="241"/>
      <c r="BY176" s="241"/>
      <c r="BZ176" s="241"/>
      <c r="CA176" s="299"/>
      <c r="CB176" s="153"/>
      <c r="CC176" s="153"/>
      <c r="CD176" s="153"/>
      <c r="CE176" s="153"/>
      <c r="CF176" s="153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53"/>
      <c r="CQ176" s="153"/>
      <c r="CR176" s="153"/>
      <c r="CS176" s="153"/>
      <c r="CT176" s="153"/>
      <c r="CU176" s="153"/>
      <c r="CV176" s="153"/>
      <c r="CW176" s="153"/>
    </row>
    <row r="177" ht="6" customHeight="1" spans="5:101"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96"/>
      <c r="T177" s="672"/>
      <c r="U177" s="672"/>
      <c r="V177" s="672"/>
      <c r="W177" s="672"/>
      <c r="X177" s="672"/>
      <c r="Z177" s="672"/>
      <c r="AA177" s="672"/>
      <c r="AB177" s="672"/>
      <c r="AC177" s="672"/>
      <c r="AD177" s="672"/>
      <c r="AF177" s="672"/>
      <c r="AG177" s="672"/>
      <c r="AH177" s="672"/>
      <c r="AI177" s="672"/>
      <c r="AJ177" s="672"/>
      <c r="AL177" s="672"/>
      <c r="AM177" s="672"/>
      <c r="AN177" s="672"/>
      <c r="AO177" s="672"/>
      <c r="AP177" s="672"/>
      <c r="AR177" s="153"/>
      <c r="AS177" s="449"/>
      <c r="AT177" s="195"/>
      <c r="AU177" s="195"/>
      <c r="AV177" s="195"/>
      <c r="AW177" s="195"/>
      <c r="AX177" s="195"/>
      <c r="AY177" s="195"/>
      <c r="AZ177" s="195"/>
      <c r="BA177" s="195"/>
      <c r="BB177" s="195"/>
      <c r="BC177" s="195"/>
      <c r="BD177" s="195"/>
      <c r="BE177" s="195"/>
      <c r="BF177" s="195"/>
      <c r="BG177" s="195"/>
      <c r="BH177" s="195"/>
      <c r="BI177" s="195"/>
      <c r="BJ177" s="450"/>
      <c r="BK177" s="449"/>
      <c r="BL177" s="195"/>
      <c r="BM177" s="195"/>
      <c r="BN177" s="195"/>
      <c r="BO177" s="195"/>
      <c r="BP177" s="195"/>
      <c r="BQ177" s="195"/>
      <c r="BR177" s="195"/>
      <c r="BS177" s="195"/>
      <c r="BT177" s="195"/>
      <c r="BU177" s="195"/>
      <c r="BV177" s="195"/>
      <c r="BW177" s="195"/>
      <c r="BX177" s="195"/>
      <c r="BY177" s="195"/>
      <c r="BZ177" s="195"/>
      <c r="CA177" s="450"/>
      <c r="CB177" s="153"/>
      <c r="CC177" s="153"/>
      <c r="CD177" s="153"/>
      <c r="CE177" s="153"/>
      <c r="CF177" s="153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53"/>
      <c r="CQ177" s="153"/>
      <c r="CR177" s="153"/>
      <c r="CS177" s="153"/>
      <c r="CT177" s="153"/>
      <c r="CU177" s="153"/>
      <c r="CV177" s="153"/>
      <c r="CW177" s="153"/>
    </row>
    <row r="178" ht="6" customHeight="1" spans="5:101"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96"/>
      <c r="T178" s="147"/>
      <c r="U178" s="147"/>
      <c r="V178" s="147"/>
      <c r="W178" s="147"/>
      <c r="X178" s="147"/>
      <c r="Z178" s="147"/>
      <c r="AA178" s="147"/>
      <c r="AB178" s="147"/>
      <c r="AC178" s="147"/>
      <c r="AD178" s="147"/>
      <c r="AF178" s="147"/>
      <c r="AG178" s="147"/>
      <c r="AH178" s="147"/>
      <c r="AI178" s="147"/>
      <c r="AJ178" s="147"/>
      <c r="AL178" s="147"/>
      <c r="AM178" s="147"/>
      <c r="AN178" s="147"/>
      <c r="AO178" s="147"/>
      <c r="AP178" s="147"/>
      <c r="AR178" s="153"/>
      <c r="AS178" s="271"/>
      <c r="AT178" s="272"/>
      <c r="AU178" s="272"/>
      <c r="AV178" s="272"/>
      <c r="AW178" s="272"/>
      <c r="AX178" s="272"/>
      <c r="AY178" s="272"/>
      <c r="AZ178" s="272"/>
      <c r="BA178" s="272"/>
      <c r="BB178" s="272"/>
      <c r="BC178" s="272"/>
      <c r="BD178" s="272"/>
      <c r="BE178" s="272"/>
      <c r="BF178" s="272"/>
      <c r="BG178" s="272"/>
      <c r="BH178" s="272"/>
      <c r="BI178" s="272"/>
      <c r="BJ178" s="300"/>
      <c r="BK178" s="271"/>
      <c r="BL178" s="272"/>
      <c r="BM178" s="272"/>
      <c r="BN178" s="272"/>
      <c r="BO178" s="272"/>
      <c r="BP178" s="272"/>
      <c r="BQ178" s="272"/>
      <c r="BR178" s="272"/>
      <c r="BS178" s="272"/>
      <c r="BT178" s="272"/>
      <c r="BU178" s="272"/>
      <c r="BV178" s="272"/>
      <c r="BW178" s="272"/>
      <c r="BX178" s="272"/>
      <c r="BY178" s="272"/>
      <c r="BZ178" s="272"/>
      <c r="CA178" s="300"/>
      <c r="CB178" s="153"/>
      <c r="CC178" s="153"/>
      <c r="CD178" s="153"/>
      <c r="CE178" s="153"/>
      <c r="CF178" s="153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53"/>
      <c r="CQ178" s="153"/>
      <c r="CR178" s="153"/>
      <c r="CS178" s="153"/>
      <c r="CT178" s="153"/>
      <c r="CU178" s="153"/>
      <c r="CV178" s="153"/>
      <c r="CW178" s="153"/>
    </row>
    <row r="179" ht="6" customHeight="1" spans="5:101"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96"/>
      <c r="T179" s="147"/>
      <c r="U179" s="147"/>
      <c r="V179" s="147"/>
      <c r="W179" s="147"/>
      <c r="X179" s="147"/>
      <c r="Z179" s="147"/>
      <c r="AA179" s="147"/>
      <c r="AB179" s="147"/>
      <c r="AC179" s="147"/>
      <c r="AD179" s="147"/>
      <c r="AF179" s="147"/>
      <c r="AG179" s="147"/>
      <c r="AH179" s="147"/>
      <c r="AI179" s="147"/>
      <c r="AJ179" s="147"/>
      <c r="AL179" s="147"/>
      <c r="AM179" s="147"/>
      <c r="AN179" s="147"/>
      <c r="AO179" s="147"/>
      <c r="AP179" s="147"/>
      <c r="AR179" s="153"/>
      <c r="AS179" s="270"/>
      <c r="AT179" s="241"/>
      <c r="AU179" s="241"/>
      <c r="AV179" s="241"/>
      <c r="AW179" s="241"/>
      <c r="AX179" s="241"/>
      <c r="AY179" s="241"/>
      <c r="AZ179" s="241"/>
      <c r="BA179" s="241"/>
      <c r="BB179" s="241"/>
      <c r="BC179" s="241"/>
      <c r="BD179" s="241"/>
      <c r="BE179" s="241"/>
      <c r="BF179" s="241"/>
      <c r="BG179" s="241"/>
      <c r="BH179" s="241"/>
      <c r="BI179" s="241"/>
      <c r="BJ179" s="299"/>
      <c r="BK179" s="270"/>
      <c r="BL179" s="241"/>
      <c r="BM179" s="241"/>
      <c r="BN179" s="241"/>
      <c r="BO179" s="241"/>
      <c r="BP179" s="241"/>
      <c r="BQ179" s="241"/>
      <c r="BR179" s="241"/>
      <c r="BS179" s="241"/>
      <c r="BT179" s="241"/>
      <c r="BU179" s="241"/>
      <c r="BV179" s="241"/>
      <c r="BW179" s="241"/>
      <c r="BX179" s="241"/>
      <c r="BY179" s="241"/>
      <c r="BZ179" s="241"/>
      <c r="CA179" s="299"/>
      <c r="CB179" s="153"/>
      <c r="CC179" s="153"/>
      <c r="CD179" s="153"/>
      <c r="CE179" s="153"/>
      <c r="CF179" s="153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53"/>
      <c r="CQ179" s="153"/>
      <c r="CR179" s="153"/>
      <c r="CS179" s="153"/>
      <c r="CT179" s="153"/>
      <c r="CU179" s="153"/>
      <c r="CV179" s="153"/>
      <c r="CW179" s="153"/>
    </row>
    <row r="180" ht="6" customHeight="1" spans="1:101">
      <c r="A180" s="651" t="s">
        <v>180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52"/>
      <c r="AB180" s="652"/>
      <c r="AC180" s="652"/>
      <c r="AD180" s="652"/>
      <c r="AE180" s="652"/>
      <c r="AF180" s="652"/>
      <c r="AG180" s="652"/>
      <c r="AH180" s="652"/>
      <c r="AI180" s="652"/>
      <c r="AJ180" s="652"/>
      <c r="AK180" s="652"/>
      <c r="AL180" s="652"/>
      <c r="AM180" s="652"/>
      <c r="AN180" s="652"/>
      <c r="AO180" s="652"/>
      <c r="AP180" s="652"/>
      <c r="AQ180" s="673"/>
      <c r="AR180" s="153"/>
      <c r="AS180" s="449"/>
      <c r="AT180" s="195"/>
      <c r="AU180" s="195"/>
      <c r="AV180" s="195"/>
      <c r="AW180" s="195"/>
      <c r="AX180" s="195"/>
      <c r="AY180" s="195"/>
      <c r="AZ180" s="195"/>
      <c r="BA180" s="195"/>
      <c r="BB180" s="195"/>
      <c r="BC180" s="195"/>
      <c r="BD180" s="195"/>
      <c r="BE180" s="195"/>
      <c r="BF180" s="195"/>
      <c r="BG180" s="195"/>
      <c r="BH180" s="195"/>
      <c r="BI180" s="195"/>
      <c r="BJ180" s="450"/>
      <c r="BK180" s="449"/>
      <c r="BL180" s="195"/>
      <c r="BM180" s="195"/>
      <c r="BN180" s="195"/>
      <c r="BO180" s="195"/>
      <c r="BP180" s="195"/>
      <c r="BQ180" s="195"/>
      <c r="BR180" s="195"/>
      <c r="BS180" s="195"/>
      <c r="BT180" s="195"/>
      <c r="BU180" s="195"/>
      <c r="BV180" s="195"/>
      <c r="BW180" s="195"/>
      <c r="BX180" s="195"/>
      <c r="BY180" s="195"/>
      <c r="BZ180" s="195"/>
      <c r="CA180" s="450"/>
      <c r="CB180" s="153"/>
      <c r="CC180" s="153"/>
      <c r="CD180" s="153"/>
      <c r="CE180" s="153"/>
      <c r="CF180" s="153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53"/>
      <c r="CQ180" s="153"/>
      <c r="CR180" s="153"/>
      <c r="CS180" s="153"/>
      <c r="CT180" s="153"/>
      <c r="CU180" s="153"/>
      <c r="CV180" s="153"/>
      <c r="CW180" s="153"/>
    </row>
    <row r="181" ht="6" customHeight="1" spans="1:101">
      <c r="A181" s="492"/>
      <c r="B181" s="282"/>
      <c r="C181" s="282"/>
      <c r="D181" s="282"/>
      <c r="E181" s="282"/>
      <c r="F181" s="282"/>
      <c r="G181" s="282"/>
      <c r="H181" s="282"/>
      <c r="I181" s="282"/>
      <c r="J181" s="282"/>
      <c r="K181" s="282"/>
      <c r="L181" s="282"/>
      <c r="M181" s="282"/>
      <c r="N181" s="282"/>
      <c r="O181" s="282"/>
      <c r="P181" s="282"/>
      <c r="Q181" s="282"/>
      <c r="R181" s="282"/>
      <c r="S181" s="282"/>
      <c r="T181" s="282"/>
      <c r="U181" s="282"/>
      <c r="V181" s="282"/>
      <c r="W181" s="282"/>
      <c r="X181" s="282"/>
      <c r="Y181" s="282"/>
      <c r="Z181" s="282"/>
      <c r="AA181" s="282"/>
      <c r="AB181" s="282"/>
      <c r="AC181" s="282"/>
      <c r="AD181" s="282"/>
      <c r="AE181" s="282"/>
      <c r="AF181" s="282"/>
      <c r="AG181" s="282"/>
      <c r="AH181" s="282"/>
      <c r="AI181" s="282"/>
      <c r="AJ181" s="282"/>
      <c r="AK181" s="282"/>
      <c r="AL181" s="282"/>
      <c r="AM181" s="282"/>
      <c r="AN181" s="282"/>
      <c r="AO181" s="282"/>
      <c r="AP181" s="282"/>
      <c r="AQ181" s="674"/>
      <c r="AR181" s="153"/>
      <c r="AS181" s="271"/>
      <c r="AT181" s="272"/>
      <c r="AU181" s="272"/>
      <c r="AV181" s="272"/>
      <c r="AW181" s="272"/>
      <c r="AX181" s="272"/>
      <c r="AY181" s="272"/>
      <c r="AZ181" s="272"/>
      <c r="BA181" s="272"/>
      <c r="BB181" s="272"/>
      <c r="BC181" s="272"/>
      <c r="BD181" s="272"/>
      <c r="BE181" s="272"/>
      <c r="BF181" s="272"/>
      <c r="BG181" s="272"/>
      <c r="BH181" s="272"/>
      <c r="BI181" s="272"/>
      <c r="BJ181" s="300"/>
      <c r="BK181" s="271"/>
      <c r="BL181" s="272"/>
      <c r="BM181" s="272"/>
      <c r="BN181" s="272"/>
      <c r="BO181" s="272"/>
      <c r="BP181" s="272"/>
      <c r="BQ181" s="272"/>
      <c r="BR181" s="272"/>
      <c r="BS181" s="272"/>
      <c r="BT181" s="272"/>
      <c r="BU181" s="272"/>
      <c r="BV181" s="272"/>
      <c r="BW181" s="272"/>
      <c r="BX181" s="272"/>
      <c r="BY181" s="272"/>
      <c r="BZ181" s="272"/>
      <c r="CA181" s="300"/>
      <c r="CB181" s="153"/>
      <c r="CC181" s="153"/>
      <c r="CD181" s="153"/>
      <c r="CE181" s="153"/>
      <c r="CF181" s="153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53"/>
      <c r="CQ181" s="153"/>
      <c r="CR181" s="153"/>
      <c r="CS181" s="153"/>
      <c r="CT181" s="153"/>
      <c r="CU181" s="153"/>
      <c r="CV181" s="153"/>
      <c r="CW181" s="153"/>
    </row>
    <row r="182" ht="6" customHeight="1" spans="1:101">
      <c r="A182" s="653"/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4"/>
      <c r="P182" s="654"/>
      <c r="Q182" s="654"/>
      <c r="R182" s="654"/>
      <c r="S182" s="654"/>
      <c r="T182" s="654"/>
      <c r="U182" s="654"/>
      <c r="V182" s="654"/>
      <c r="W182" s="654"/>
      <c r="X182" s="654"/>
      <c r="Y182" s="654"/>
      <c r="Z182" s="654"/>
      <c r="AA182" s="654"/>
      <c r="AB182" s="654"/>
      <c r="AC182" s="654"/>
      <c r="AD182" s="654"/>
      <c r="AE182" s="654"/>
      <c r="AF182" s="654"/>
      <c r="AG182" s="654"/>
      <c r="AH182" s="654"/>
      <c r="AI182" s="654"/>
      <c r="AJ182" s="654"/>
      <c r="AK182" s="654"/>
      <c r="AL182" s="654"/>
      <c r="AM182" s="654"/>
      <c r="AN182" s="654"/>
      <c r="AO182" s="654"/>
      <c r="AP182" s="654"/>
      <c r="AQ182" s="675"/>
      <c r="AR182" s="153"/>
      <c r="AS182" s="270"/>
      <c r="AT182" s="241"/>
      <c r="AU182" s="241"/>
      <c r="AV182" s="241"/>
      <c r="AW182" s="241"/>
      <c r="AX182" s="241"/>
      <c r="AY182" s="241"/>
      <c r="AZ182" s="241"/>
      <c r="BA182" s="241"/>
      <c r="BB182" s="241"/>
      <c r="BC182" s="241"/>
      <c r="BD182" s="241"/>
      <c r="BE182" s="241"/>
      <c r="BF182" s="241"/>
      <c r="BG182" s="241"/>
      <c r="BH182" s="241"/>
      <c r="BI182" s="241"/>
      <c r="BJ182" s="299"/>
      <c r="BK182" s="270"/>
      <c r="BL182" s="241"/>
      <c r="BM182" s="241"/>
      <c r="BN182" s="241"/>
      <c r="BO182" s="241"/>
      <c r="BP182" s="241"/>
      <c r="BQ182" s="241"/>
      <c r="BR182" s="241"/>
      <c r="BS182" s="241"/>
      <c r="BT182" s="241"/>
      <c r="BU182" s="241"/>
      <c r="BV182" s="241"/>
      <c r="BW182" s="241"/>
      <c r="BX182" s="241"/>
      <c r="BY182" s="241"/>
      <c r="BZ182" s="241"/>
      <c r="CA182" s="299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53"/>
      <c r="CQ182" s="153"/>
      <c r="CR182" s="153"/>
      <c r="CS182" s="153"/>
      <c r="CT182" s="153"/>
      <c r="CU182" s="153"/>
      <c r="CV182" s="153"/>
      <c r="CW182" s="153"/>
    </row>
    <row r="183" ht="6" customHeight="1" spans="1:101">
      <c r="A183" s="655"/>
      <c r="B183" s="656"/>
      <c r="C183" s="656"/>
      <c r="D183" s="656"/>
      <c r="E183" s="656"/>
      <c r="F183" s="656"/>
      <c r="G183" s="656"/>
      <c r="H183" s="656"/>
      <c r="I183" s="656"/>
      <c r="J183" s="656"/>
      <c r="K183" s="661"/>
      <c r="L183" s="662"/>
      <c r="M183" s="663"/>
      <c r="N183" s="663"/>
      <c r="O183" s="663"/>
      <c r="P183" s="663"/>
      <c r="Q183" s="663"/>
      <c r="R183" s="663"/>
      <c r="S183" s="663"/>
      <c r="T183" s="663"/>
      <c r="U183" s="663"/>
      <c r="V183" s="663"/>
      <c r="W183" s="663"/>
      <c r="X183" s="663"/>
      <c r="Y183" s="663"/>
      <c r="Z183" s="663"/>
      <c r="AA183" s="663"/>
      <c r="AB183" s="663"/>
      <c r="AC183" s="663"/>
      <c r="AD183" s="663"/>
      <c r="AE183" s="663"/>
      <c r="AF183" s="663"/>
      <c r="AG183" s="663"/>
      <c r="AH183" s="663"/>
      <c r="AI183" s="663"/>
      <c r="AJ183" s="663"/>
      <c r="AK183" s="663"/>
      <c r="AL183" s="663"/>
      <c r="AM183" s="663"/>
      <c r="AN183" s="663"/>
      <c r="AO183" s="663"/>
      <c r="AP183" s="663"/>
      <c r="AQ183" s="676"/>
      <c r="AR183" s="153"/>
      <c r="AS183" s="449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5"/>
      <c r="BD183" s="195"/>
      <c r="BE183" s="195"/>
      <c r="BF183" s="195"/>
      <c r="BG183" s="195"/>
      <c r="BH183" s="195"/>
      <c r="BI183" s="195"/>
      <c r="BJ183" s="450"/>
      <c r="BK183" s="449"/>
      <c r="BL183" s="195"/>
      <c r="BM183" s="195"/>
      <c r="BN183" s="195"/>
      <c r="BO183" s="195"/>
      <c r="BP183" s="195"/>
      <c r="BQ183" s="195"/>
      <c r="BR183" s="195"/>
      <c r="BS183" s="195"/>
      <c r="BT183" s="195"/>
      <c r="BU183" s="195"/>
      <c r="BV183" s="195"/>
      <c r="BW183" s="195"/>
      <c r="BX183" s="195"/>
      <c r="BY183" s="195"/>
      <c r="BZ183" s="195"/>
      <c r="CA183" s="450"/>
      <c r="CB183" s="153"/>
      <c r="CC183" s="153"/>
      <c r="CD183" s="153"/>
      <c r="CE183" s="153"/>
      <c r="CF183" s="153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53"/>
      <c r="CQ183" s="153"/>
      <c r="CR183" s="153"/>
      <c r="CS183" s="153"/>
      <c r="CT183" s="153"/>
      <c r="CU183" s="153"/>
      <c r="CV183" s="153"/>
      <c r="CW183" s="153"/>
    </row>
    <row r="184" ht="6" customHeight="1" spans="1:101">
      <c r="A184" s="657"/>
      <c r="B184" s="25"/>
      <c r="C184" s="25"/>
      <c r="D184" s="25"/>
      <c r="E184" s="25"/>
      <c r="F184" s="25"/>
      <c r="G184" s="25"/>
      <c r="H184" s="25"/>
      <c r="I184" s="25"/>
      <c r="J184" s="25"/>
      <c r="K184" s="664"/>
      <c r="L184" s="665"/>
      <c r="M184" s="666"/>
      <c r="N184" s="666"/>
      <c r="O184" s="666"/>
      <c r="P184" s="666"/>
      <c r="Q184" s="666"/>
      <c r="R184" s="666"/>
      <c r="S184" s="666"/>
      <c r="T184" s="666"/>
      <c r="U184" s="666"/>
      <c r="V184" s="666"/>
      <c r="W184" s="666"/>
      <c r="X184" s="666"/>
      <c r="Y184" s="666"/>
      <c r="Z184" s="666"/>
      <c r="AA184" s="666"/>
      <c r="AB184" s="666"/>
      <c r="AC184" s="666"/>
      <c r="AD184" s="666"/>
      <c r="AE184" s="666"/>
      <c r="AF184" s="666"/>
      <c r="AG184" s="666"/>
      <c r="AH184" s="666"/>
      <c r="AI184" s="666"/>
      <c r="AJ184" s="666"/>
      <c r="AK184" s="666"/>
      <c r="AL184" s="666"/>
      <c r="AM184" s="666"/>
      <c r="AN184" s="666"/>
      <c r="AO184" s="666"/>
      <c r="AP184" s="666"/>
      <c r="AQ184" s="677"/>
      <c r="AR184" s="153"/>
      <c r="AS184" s="271"/>
      <c r="AT184" s="272"/>
      <c r="AU184" s="272"/>
      <c r="AV184" s="272"/>
      <c r="AW184" s="272"/>
      <c r="AX184" s="272"/>
      <c r="AY184" s="272"/>
      <c r="AZ184" s="272"/>
      <c r="BA184" s="272"/>
      <c r="BB184" s="272"/>
      <c r="BC184" s="272"/>
      <c r="BD184" s="272"/>
      <c r="BE184" s="272"/>
      <c r="BF184" s="272"/>
      <c r="BG184" s="272"/>
      <c r="BH184" s="272"/>
      <c r="BI184" s="272"/>
      <c r="BJ184" s="300"/>
      <c r="BK184" s="271"/>
      <c r="BL184" s="272"/>
      <c r="BM184" s="272"/>
      <c r="BN184" s="272"/>
      <c r="BO184" s="272"/>
      <c r="BP184" s="272"/>
      <c r="BQ184" s="272"/>
      <c r="BR184" s="272"/>
      <c r="BS184" s="272"/>
      <c r="BT184" s="272"/>
      <c r="BU184" s="272"/>
      <c r="BV184" s="272"/>
      <c r="BW184" s="272"/>
      <c r="BX184" s="272"/>
      <c r="BY184" s="272"/>
      <c r="BZ184" s="272"/>
      <c r="CA184" s="300"/>
      <c r="CB184" s="153"/>
      <c r="CC184" s="153"/>
      <c r="CD184" s="153"/>
      <c r="CE184" s="153"/>
      <c r="CF184" s="153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53"/>
      <c r="CQ184" s="153"/>
      <c r="CR184" s="153"/>
      <c r="CS184" s="153"/>
      <c r="CT184" s="153"/>
      <c r="CU184" s="153"/>
      <c r="CV184" s="153"/>
      <c r="CW184" s="153"/>
    </row>
    <row r="185" ht="6" customHeight="1" spans="1:101">
      <c r="A185" s="657"/>
      <c r="B185" s="25"/>
      <c r="C185" s="25"/>
      <c r="D185" s="25"/>
      <c r="E185" s="25"/>
      <c r="F185" s="25"/>
      <c r="G185" s="25"/>
      <c r="H185" s="25"/>
      <c r="I185" s="25"/>
      <c r="J185" s="25"/>
      <c r="K185" s="664"/>
      <c r="L185" s="665"/>
      <c r="M185" s="666"/>
      <c r="N185" s="666"/>
      <c r="O185" s="666"/>
      <c r="P185" s="666"/>
      <c r="Q185" s="666"/>
      <c r="R185" s="666"/>
      <c r="S185" s="666"/>
      <c r="T185" s="666"/>
      <c r="U185" s="666"/>
      <c r="V185" s="666"/>
      <c r="W185" s="666"/>
      <c r="X185" s="666"/>
      <c r="Y185" s="666"/>
      <c r="Z185" s="666"/>
      <c r="AA185" s="666"/>
      <c r="AB185" s="666"/>
      <c r="AC185" s="666"/>
      <c r="AD185" s="666"/>
      <c r="AE185" s="666"/>
      <c r="AF185" s="666"/>
      <c r="AG185" s="666"/>
      <c r="AH185" s="666"/>
      <c r="AI185" s="666"/>
      <c r="AJ185" s="666"/>
      <c r="AK185" s="666"/>
      <c r="AL185" s="666"/>
      <c r="AM185" s="666"/>
      <c r="AN185" s="666"/>
      <c r="AO185" s="666"/>
      <c r="AP185" s="666"/>
      <c r="AQ185" s="677"/>
      <c r="AR185" s="153"/>
      <c r="AS185" s="270"/>
      <c r="AT185" s="241"/>
      <c r="AU185" s="241"/>
      <c r="AV185" s="241"/>
      <c r="AW185" s="241"/>
      <c r="AX185" s="241"/>
      <c r="AY185" s="241"/>
      <c r="AZ185" s="241"/>
      <c r="BA185" s="241"/>
      <c r="BB185" s="241"/>
      <c r="BC185" s="241"/>
      <c r="BD185" s="241"/>
      <c r="BE185" s="241"/>
      <c r="BF185" s="241"/>
      <c r="BG185" s="241"/>
      <c r="BH185" s="241"/>
      <c r="BI185" s="241"/>
      <c r="BJ185" s="299"/>
      <c r="BK185" s="270"/>
      <c r="BL185" s="241"/>
      <c r="BM185" s="241"/>
      <c r="BN185" s="241"/>
      <c r="BO185" s="241"/>
      <c r="BP185" s="241"/>
      <c r="BQ185" s="241"/>
      <c r="BR185" s="241"/>
      <c r="BS185" s="241"/>
      <c r="BT185" s="241"/>
      <c r="BU185" s="241"/>
      <c r="BV185" s="241"/>
      <c r="BW185" s="241"/>
      <c r="BX185" s="241"/>
      <c r="BY185" s="241"/>
      <c r="BZ185" s="241"/>
      <c r="CA185" s="299"/>
      <c r="CB185" s="153"/>
      <c r="CC185" s="153"/>
      <c r="CD185" s="153"/>
      <c r="CE185" s="153"/>
      <c r="CF185" s="153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53"/>
      <c r="CQ185" s="153"/>
      <c r="CR185" s="153"/>
      <c r="CS185" s="153"/>
      <c r="CT185" s="153"/>
      <c r="CU185" s="153"/>
      <c r="CV185" s="153"/>
      <c r="CW185" s="153"/>
    </row>
    <row r="186" ht="6" customHeight="1" spans="1:101">
      <c r="A186" s="658"/>
      <c r="B186" s="659"/>
      <c r="C186" s="659"/>
      <c r="D186" s="659"/>
      <c r="E186" s="659"/>
      <c r="F186" s="659"/>
      <c r="G186" s="659"/>
      <c r="H186" s="659"/>
      <c r="I186" s="659"/>
      <c r="J186" s="659"/>
      <c r="K186" s="667"/>
      <c r="L186" s="668"/>
      <c r="M186" s="669"/>
      <c r="N186" s="669"/>
      <c r="O186" s="669"/>
      <c r="P186" s="669"/>
      <c r="Q186" s="669"/>
      <c r="R186" s="669"/>
      <c r="S186" s="669"/>
      <c r="T186" s="669"/>
      <c r="U186" s="669"/>
      <c r="V186" s="669"/>
      <c r="W186" s="669"/>
      <c r="X186" s="669"/>
      <c r="Y186" s="669"/>
      <c r="Z186" s="669"/>
      <c r="AA186" s="669"/>
      <c r="AB186" s="669"/>
      <c r="AC186" s="669"/>
      <c r="AD186" s="669"/>
      <c r="AE186" s="669"/>
      <c r="AF186" s="669"/>
      <c r="AG186" s="669"/>
      <c r="AH186" s="669"/>
      <c r="AI186" s="669"/>
      <c r="AJ186" s="669"/>
      <c r="AK186" s="669"/>
      <c r="AL186" s="669"/>
      <c r="AM186" s="669"/>
      <c r="AN186" s="669"/>
      <c r="AO186" s="669"/>
      <c r="AP186" s="669"/>
      <c r="AQ186" s="678"/>
      <c r="AR186" s="153"/>
      <c r="AS186" s="449"/>
      <c r="AT186" s="195"/>
      <c r="AU186" s="195"/>
      <c r="AV186" s="195"/>
      <c r="AW186" s="195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95"/>
      <c r="BH186" s="195"/>
      <c r="BI186" s="195"/>
      <c r="BJ186" s="450"/>
      <c r="BK186" s="449"/>
      <c r="BL186" s="195"/>
      <c r="BM186" s="195"/>
      <c r="BN186" s="195"/>
      <c r="BO186" s="195"/>
      <c r="BP186" s="195"/>
      <c r="BQ186" s="195"/>
      <c r="BR186" s="195"/>
      <c r="BS186" s="195"/>
      <c r="BT186" s="195"/>
      <c r="BU186" s="195"/>
      <c r="BV186" s="195"/>
      <c r="BW186" s="195"/>
      <c r="BX186" s="195"/>
      <c r="BY186" s="195"/>
      <c r="BZ186" s="195"/>
      <c r="CA186" s="450"/>
      <c r="CB186" s="153"/>
      <c r="CC186" s="153"/>
      <c r="CD186" s="153"/>
      <c r="CE186" s="153"/>
      <c r="CF186" s="153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53"/>
      <c r="CQ186" s="153"/>
      <c r="CR186" s="153"/>
      <c r="CS186" s="153"/>
      <c r="CT186" s="153"/>
      <c r="CU186" s="153"/>
      <c r="CV186" s="153"/>
      <c r="CW186" s="153"/>
    </row>
    <row r="187" ht="6" customHeight="1" spans="1:101">
      <c r="A187" s="660"/>
      <c r="B187" s="660"/>
      <c r="C187" s="660"/>
      <c r="D187" s="660"/>
      <c r="E187" s="660"/>
      <c r="F187" s="660"/>
      <c r="G187" s="660"/>
      <c r="H187" s="660"/>
      <c r="I187" s="660"/>
      <c r="J187" s="660"/>
      <c r="K187" s="660"/>
      <c r="L187" s="662"/>
      <c r="M187" s="663"/>
      <c r="N187" s="663"/>
      <c r="O187" s="663"/>
      <c r="P187" s="663"/>
      <c r="Q187" s="663"/>
      <c r="R187" s="663"/>
      <c r="S187" s="663"/>
      <c r="T187" s="663"/>
      <c r="U187" s="663"/>
      <c r="V187" s="663"/>
      <c r="W187" s="663"/>
      <c r="X187" s="663"/>
      <c r="Y187" s="663"/>
      <c r="Z187" s="663"/>
      <c r="AA187" s="663"/>
      <c r="AB187" s="663"/>
      <c r="AC187" s="663"/>
      <c r="AD187" s="663"/>
      <c r="AE187" s="663"/>
      <c r="AF187" s="663"/>
      <c r="AG187" s="663"/>
      <c r="AH187" s="663"/>
      <c r="AI187" s="663"/>
      <c r="AJ187" s="663"/>
      <c r="AK187" s="663"/>
      <c r="AL187" s="663"/>
      <c r="AM187" s="663"/>
      <c r="AN187" s="663"/>
      <c r="AO187" s="663"/>
      <c r="AP187" s="663"/>
      <c r="AQ187" s="676"/>
      <c r="AR187" s="153"/>
      <c r="AS187" s="271"/>
      <c r="AT187" s="272"/>
      <c r="AU187" s="272"/>
      <c r="AV187" s="272"/>
      <c r="AW187" s="272"/>
      <c r="AX187" s="272"/>
      <c r="AY187" s="272"/>
      <c r="AZ187" s="272"/>
      <c r="BA187" s="272"/>
      <c r="BB187" s="272"/>
      <c r="BC187" s="272"/>
      <c r="BD187" s="272"/>
      <c r="BE187" s="272"/>
      <c r="BF187" s="272"/>
      <c r="BG187" s="272"/>
      <c r="BH187" s="272"/>
      <c r="BI187" s="272"/>
      <c r="BJ187" s="300"/>
      <c r="BK187" s="271"/>
      <c r="BL187" s="272"/>
      <c r="BM187" s="272"/>
      <c r="BN187" s="272"/>
      <c r="BO187" s="272"/>
      <c r="BP187" s="272"/>
      <c r="BQ187" s="272"/>
      <c r="BR187" s="272"/>
      <c r="BS187" s="272"/>
      <c r="BT187" s="272"/>
      <c r="BU187" s="272"/>
      <c r="BV187" s="272"/>
      <c r="BW187" s="272"/>
      <c r="BX187" s="272"/>
      <c r="BY187" s="272"/>
      <c r="BZ187" s="272"/>
      <c r="CA187" s="300"/>
      <c r="CB187" s="153"/>
      <c r="CC187" s="153"/>
      <c r="CD187" s="153"/>
      <c r="CE187" s="153"/>
      <c r="CF187" s="153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53"/>
      <c r="CQ187" s="153"/>
      <c r="CR187" s="153"/>
      <c r="CS187" s="153"/>
      <c r="CT187" s="153"/>
      <c r="CU187" s="153"/>
      <c r="CV187" s="153"/>
      <c r="CW187" s="153"/>
    </row>
    <row r="188" ht="6" customHeight="1" spans="1:101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5"/>
      <c r="M188" s="666"/>
      <c r="N188" s="666"/>
      <c r="O188" s="666"/>
      <c r="P188" s="666"/>
      <c r="Q188" s="666"/>
      <c r="R188" s="666"/>
      <c r="S188" s="666"/>
      <c r="T188" s="666"/>
      <c r="U188" s="666"/>
      <c r="V188" s="666"/>
      <c r="W188" s="666"/>
      <c r="X188" s="666"/>
      <c r="Y188" s="666"/>
      <c r="Z188" s="666"/>
      <c r="AA188" s="666"/>
      <c r="AB188" s="666"/>
      <c r="AC188" s="666"/>
      <c r="AD188" s="666"/>
      <c r="AE188" s="666"/>
      <c r="AF188" s="666"/>
      <c r="AG188" s="666"/>
      <c r="AH188" s="666"/>
      <c r="AI188" s="666"/>
      <c r="AJ188" s="666"/>
      <c r="AK188" s="666"/>
      <c r="AL188" s="666"/>
      <c r="AM188" s="666"/>
      <c r="AN188" s="666"/>
      <c r="AO188" s="666"/>
      <c r="AP188" s="666"/>
      <c r="AQ188" s="677"/>
      <c r="AR188" s="153"/>
      <c r="AS188" s="244"/>
      <c r="AT188" s="245"/>
      <c r="AU188" s="245"/>
      <c r="AV188" s="245"/>
      <c r="AW188" s="245"/>
      <c r="AX188" s="245"/>
      <c r="AY188" s="245"/>
      <c r="AZ188" s="245"/>
      <c r="BA188" s="245"/>
      <c r="BB188" s="245"/>
      <c r="BC188" s="245"/>
      <c r="BD188" s="245"/>
      <c r="BE188" s="245"/>
      <c r="BF188" s="245"/>
      <c r="BG188" s="245"/>
      <c r="BH188" s="245"/>
      <c r="BI188" s="245"/>
      <c r="BJ188" s="326"/>
      <c r="BK188" s="270"/>
      <c r="BL188" s="241"/>
      <c r="BM188" s="241"/>
      <c r="BN188" s="241"/>
      <c r="BO188" s="241"/>
      <c r="BP188" s="241"/>
      <c r="BQ188" s="241"/>
      <c r="BR188" s="241"/>
      <c r="BS188" s="241"/>
      <c r="BT188" s="241"/>
      <c r="BU188" s="241"/>
      <c r="BV188" s="241"/>
      <c r="BW188" s="241"/>
      <c r="BX188" s="241"/>
      <c r="BY188" s="241"/>
      <c r="BZ188" s="241"/>
      <c r="CA188" s="299"/>
      <c r="CB188" s="153"/>
      <c r="CC188" s="153"/>
      <c r="CD188" s="153"/>
      <c r="CE188" s="153"/>
      <c r="CF188" s="153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53"/>
      <c r="CQ188" s="153"/>
      <c r="CR188" s="153"/>
      <c r="CS188" s="153"/>
      <c r="CT188" s="153"/>
      <c r="CU188" s="153"/>
      <c r="CV188" s="153"/>
      <c r="CW188" s="153"/>
    </row>
    <row r="189" ht="6" customHeight="1" spans="1:101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5"/>
      <c r="M189" s="666"/>
      <c r="N189" s="666"/>
      <c r="O189" s="666"/>
      <c r="P189" s="666"/>
      <c r="Q189" s="666"/>
      <c r="R189" s="666"/>
      <c r="S189" s="666"/>
      <c r="T189" s="666"/>
      <c r="U189" s="666"/>
      <c r="V189" s="666"/>
      <c r="W189" s="666"/>
      <c r="X189" s="666"/>
      <c r="Y189" s="666"/>
      <c r="Z189" s="666"/>
      <c r="AA189" s="666"/>
      <c r="AB189" s="666"/>
      <c r="AC189" s="666"/>
      <c r="AD189" s="666"/>
      <c r="AE189" s="666"/>
      <c r="AF189" s="666"/>
      <c r="AG189" s="666"/>
      <c r="AH189" s="666"/>
      <c r="AI189" s="666"/>
      <c r="AJ189" s="666"/>
      <c r="AK189" s="666"/>
      <c r="AL189" s="666"/>
      <c r="AM189" s="666"/>
      <c r="AN189" s="666"/>
      <c r="AO189" s="666"/>
      <c r="AP189" s="666"/>
      <c r="AQ189" s="677"/>
      <c r="AR189" s="153"/>
      <c r="AS189" s="246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327"/>
      <c r="BK189" s="449"/>
      <c r="BL189" s="195"/>
      <c r="BM189" s="195"/>
      <c r="BN189" s="195"/>
      <c r="BO189" s="195"/>
      <c r="BP189" s="195"/>
      <c r="BQ189" s="195"/>
      <c r="BR189" s="195"/>
      <c r="BS189" s="195"/>
      <c r="BT189" s="195"/>
      <c r="BU189" s="195"/>
      <c r="BV189" s="195"/>
      <c r="BW189" s="195"/>
      <c r="BX189" s="195"/>
      <c r="BY189" s="195"/>
      <c r="BZ189" s="195"/>
      <c r="CA189" s="450"/>
      <c r="CB189" s="153"/>
      <c r="CC189" s="153"/>
      <c r="CD189" s="153"/>
      <c r="CE189" s="153"/>
      <c r="CF189" s="153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53"/>
      <c r="CQ189" s="153"/>
      <c r="CR189" s="153"/>
      <c r="CS189" s="153"/>
      <c r="CT189" s="153"/>
      <c r="CU189" s="153"/>
      <c r="CV189" s="153"/>
      <c r="CW189" s="153"/>
    </row>
    <row r="190" ht="6" customHeight="1" spans="1:101">
      <c r="A190" s="660"/>
      <c r="B190" s="660"/>
      <c r="C190" s="660"/>
      <c r="D190" s="660"/>
      <c r="E190" s="660"/>
      <c r="F190" s="660"/>
      <c r="G190" s="660"/>
      <c r="H190" s="660"/>
      <c r="I190" s="660"/>
      <c r="J190" s="660"/>
      <c r="K190" s="660"/>
      <c r="L190" s="668"/>
      <c r="M190" s="669"/>
      <c r="N190" s="669"/>
      <c r="O190" s="669"/>
      <c r="P190" s="669"/>
      <c r="Q190" s="669"/>
      <c r="R190" s="669"/>
      <c r="S190" s="669"/>
      <c r="T190" s="669"/>
      <c r="U190" s="669"/>
      <c r="V190" s="669"/>
      <c r="W190" s="669"/>
      <c r="X190" s="669"/>
      <c r="Y190" s="669"/>
      <c r="Z190" s="669"/>
      <c r="AA190" s="669"/>
      <c r="AB190" s="669"/>
      <c r="AC190" s="669"/>
      <c r="AD190" s="669"/>
      <c r="AE190" s="669"/>
      <c r="AF190" s="669"/>
      <c r="AG190" s="669"/>
      <c r="AH190" s="669"/>
      <c r="AI190" s="669"/>
      <c r="AJ190" s="669"/>
      <c r="AK190" s="669"/>
      <c r="AL190" s="669"/>
      <c r="AM190" s="669"/>
      <c r="AN190" s="669"/>
      <c r="AO190" s="669"/>
      <c r="AP190" s="669"/>
      <c r="AQ190" s="678"/>
      <c r="AR190" s="153"/>
      <c r="AS190" s="248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4"/>
      <c r="BD190" s="194"/>
      <c r="BE190" s="194"/>
      <c r="BF190" s="194"/>
      <c r="BG190" s="194"/>
      <c r="BH190" s="194"/>
      <c r="BI190" s="194"/>
      <c r="BJ190" s="337"/>
      <c r="BK190" s="271"/>
      <c r="BL190" s="272"/>
      <c r="BM190" s="272"/>
      <c r="BN190" s="272"/>
      <c r="BO190" s="272"/>
      <c r="BP190" s="272"/>
      <c r="BQ190" s="272"/>
      <c r="BR190" s="272"/>
      <c r="BS190" s="272"/>
      <c r="BT190" s="272"/>
      <c r="BU190" s="272"/>
      <c r="BV190" s="272"/>
      <c r="BW190" s="272"/>
      <c r="BX190" s="272"/>
      <c r="BY190" s="272"/>
      <c r="BZ190" s="272"/>
      <c r="CA190" s="300"/>
      <c r="CB190" s="153"/>
      <c r="CC190" s="153"/>
      <c r="CD190" s="153"/>
      <c r="CE190" s="153"/>
      <c r="CF190" s="153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53"/>
      <c r="CQ190" s="153"/>
      <c r="CR190" s="153"/>
      <c r="CS190" s="153"/>
      <c r="CT190" s="153"/>
      <c r="CU190" s="153"/>
      <c r="CV190" s="153"/>
      <c r="CW190" s="153"/>
    </row>
    <row r="191" ht="6" customHeight="1" spans="1:10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  <c r="BX191" s="153"/>
      <c r="BY191" s="153"/>
      <c r="BZ191" s="153"/>
      <c r="CA191" s="153"/>
      <c r="CB191" s="153"/>
      <c r="CC191" s="153"/>
      <c r="CD191" s="153"/>
      <c r="CE191" s="153"/>
      <c r="CF191" s="153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53"/>
      <c r="CQ191" s="153"/>
      <c r="CR191" s="153"/>
      <c r="CS191" s="153"/>
      <c r="CT191" s="153"/>
      <c r="CU191" s="153"/>
      <c r="CV191" s="153"/>
      <c r="CW191" s="153"/>
    </row>
    <row r="192" ht="18" customHeight="1" spans="1:101">
      <c r="A192" s="161" t="s">
        <v>181</v>
      </c>
      <c r="CB192" s="153"/>
      <c r="CC192" s="153"/>
      <c r="CD192" s="153"/>
      <c r="CE192" s="153"/>
      <c r="CF192" s="153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53"/>
      <c r="CQ192" s="153"/>
      <c r="CR192" s="153"/>
      <c r="CS192" s="153"/>
      <c r="CT192" s="153"/>
      <c r="CU192" s="153"/>
      <c r="CV192" s="153"/>
      <c r="CW192" s="153"/>
    </row>
    <row r="193" ht="12.75" customHeight="1" spans="1:10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 s="153"/>
      <c r="CC193" s="153"/>
      <c r="CD193" s="153"/>
      <c r="CE193" s="153"/>
      <c r="CF193" s="153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53"/>
      <c r="CQ193" s="153"/>
      <c r="CR193" s="153"/>
      <c r="CS193" s="153"/>
      <c r="CT193" s="153"/>
      <c r="CU193" s="153"/>
      <c r="CV193" s="153"/>
      <c r="CW193" s="153"/>
    </row>
    <row r="194" ht="12.75" customHeight="1" spans="1:100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53"/>
      <c r="CQ194" s="153"/>
      <c r="CR194" s="153"/>
      <c r="CS194" s="153"/>
      <c r="CT194" s="153"/>
      <c r="CU194" s="153"/>
      <c r="CV194" s="153"/>
    </row>
    <row r="195" ht="12.75" customHeight="1" spans="1:100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 s="153"/>
      <c r="CC195" s="153"/>
      <c r="CD195" s="153"/>
      <c r="CE195" s="153"/>
      <c r="CF195" s="153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53"/>
      <c r="CQ195" s="153"/>
      <c r="CR195" s="153"/>
      <c r="CS195" s="153"/>
      <c r="CT195" s="153"/>
      <c r="CU195" s="153"/>
      <c r="CV195" s="153"/>
    </row>
    <row r="196" ht="6" customHeight="1" spans="1:100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 s="153"/>
      <c r="CC196" s="153"/>
      <c r="CD196" s="153"/>
      <c r="CE196" s="153"/>
      <c r="CF196" s="153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53"/>
      <c r="CQ196" s="153"/>
      <c r="CR196" s="153"/>
      <c r="CS196" s="153"/>
      <c r="CT196" s="153"/>
      <c r="CU196" s="153"/>
      <c r="CV196" s="153"/>
    </row>
    <row r="197" ht="6" customHeight="1" spans="1:100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53"/>
      <c r="CQ197" s="153"/>
      <c r="CR197" s="153"/>
      <c r="CS197" s="153"/>
      <c r="CT197" s="153"/>
      <c r="CU197" s="153"/>
      <c r="CV197" s="153"/>
    </row>
    <row r="198" ht="6" customHeight="1" spans="1:100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53"/>
      <c r="CQ198" s="153"/>
      <c r="CR198" s="153"/>
      <c r="CS198" s="153"/>
      <c r="CT198" s="153"/>
      <c r="CU198" s="153"/>
      <c r="CV198" s="153"/>
    </row>
    <row r="199" ht="6" customHeight="1" spans="1:100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 s="153"/>
      <c r="CC199" s="153"/>
      <c r="CD199" s="153"/>
      <c r="CE199" s="153"/>
      <c r="CF199" s="153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53"/>
      <c r="CQ199" s="153"/>
      <c r="CR199" s="153"/>
      <c r="CS199" s="153"/>
      <c r="CT199" s="153"/>
      <c r="CU199" s="153"/>
      <c r="CV199" s="153"/>
    </row>
    <row r="200" ht="6" customHeight="1" spans="1:100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 s="153"/>
      <c r="CC200" s="153"/>
      <c r="CD200" s="153"/>
      <c r="CE200" s="153"/>
      <c r="CF200" s="153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53"/>
      <c r="CQ200" s="153"/>
      <c r="CR200" s="153"/>
      <c r="CS200" s="153"/>
      <c r="CT200" s="153"/>
      <c r="CU200" s="153"/>
      <c r="CV200" s="153"/>
    </row>
    <row r="201" ht="6" customHeight="1" spans="1:100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 s="153"/>
      <c r="CC201" s="153"/>
      <c r="CD201" s="153"/>
      <c r="CE201" s="153"/>
      <c r="CF201" s="153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53"/>
      <c r="CQ201" s="153"/>
      <c r="CR201" s="153"/>
      <c r="CS201" s="153"/>
      <c r="CT201" s="153"/>
      <c r="CU201" s="153"/>
      <c r="CV201" s="153"/>
    </row>
    <row r="202" ht="6" customHeight="1" spans="1:100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 s="153"/>
      <c r="CC202" s="153"/>
      <c r="CD202" s="153"/>
      <c r="CE202" s="153"/>
      <c r="CF202" s="153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53"/>
      <c r="CQ202" s="153"/>
      <c r="CR202" s="153"/>
      <c r="CS202" s="153"/>
      <c r="CT202" s="153"/>
      <c r="CU202" s="153"/>
      <c r="CV202" s="153"/>
    </row>
    <row r="203" ht="6" customHeight="1" spans="1:100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 s="153"/>
      <c r="CC203" s="153"/>
      <c r="CD203" s="153"/>
      <c r="CE203" s="153"/>
      <c r="CF203" s="153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53"/>
      <c r="CQ203" s="153"/>
      <c r="CR203" s="153"/>
      <c r="CS203" s="153"/>
      <c r="CT203" s="153"/>
      <c r="CU203" s="153"/>
      <c r="CV203" s="153"/>
    </row>
    <row r="204" ht="6" customHeight="1" spans="1:100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 s="153"/>
      <c r="CC204" s="153"/>
      <c r="CD204" s="153"/>
      <c r="CE204" s="153"/>
      <c r="CF204" s="153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53"/>
      <c r="CQ204" s="153"/>
      <c r="CR204" s="153"/>
      <c r="CS204" s="153"/>
      <c r="CT204" s="153"/>
      <c r="CU204" s="153"/>
      <c r="CV204" s="153"/>
    </row>
    <row r="205" ht="6" customHeight="1" spans="1:100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 s="153"/>
      <c r="CC205" s="153"/>
      <c r="CD205" s="153"/>
      <c r="CE205" s="153"/>
      <c r="CF205" s="153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53"/>
      <c r="CQ205" s="153"/>
      <c r="CR205" s="153"/>
      <c r="CS205" s="153"/>
      <c r="CT205" s="153"/>
      <c r="CU205" s="153"/>
      <c r="CV205" s="153"/>
    </row>
    <row r="206" ht="6" customHeight="1" spans="1:100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 s="153"/>
      <c r="CC206" s="153"/>
      <c r="CD206" s="153"/>
      <c r="CE206" s="153"/>
      <c r="CF206" s="153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53"/>
      <c r="CQ206" s="153"/>
      <c r="CR206" s="153"/>
      <c r="CS206" s="153"/>
      <c r="CT206" s="153"/>
      <c r="CU206" s="153"/>
      <c r="CV206" s="153"/>
    </row>
    <row r="207" ht="6" customHeight="1" spans="1:100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 s="153"/>
      <c r="CC207" s="153"/>
      <c r="CD207" s="153"/>
      <c r="CE207" s="153"/>
      <c r="CF207" s="153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53"/>
      <c r="CQ207" s="153"/>
      <c r="CR207" s="153"/>
      <c r="CS207" s="153"/>
      <c r="CT207" s="153"/>
      <c r="CU207" s="153"/>
      <c r="CV207" s="153"/>
    </row>
    <row r="208" ht="6" customHeight="1" spans="1:100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 s="153"/>
      <c r="CC208" s="153"/>
      <c r="CD208" s="153"/>
      <c r="CE208" s="153"/>
      <c r="CF208" s="153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53"/>
      <c r="CQ208" s="153"/>
      <c r="CR208" s="153"/>
      <c r="CS208" s="153"/>
      <c r="CT208" s="153"/>
      <c r="CU208" s="153"/>
      <c r="CV208" s="153"/>
    </row>
    <row r="209" ht="6" customHeight="1" spans="1:100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53"/>
      <c r="CQ209" s="153"/>
      <c r="CR209" s="153"/>
      <c r="CS209" s="153"/>
      <c r="CT209" s="153"/>
      <c r="CU209" s="153"/>
      <c r="CV209" s="153"/>
    </row>
    <row r="210" ht="6" customHeight="1" spans="1:100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 s="153"/>
      <c r="CC210" s="153"/>
      <c r="CD210" s="153"/>
      <c r="CE210" s="153"/>
      <c r="CF210" s="153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53"/>
      <c r="CQ210" s="153"/>
      <c r="CR210" s="153"/>
      <c r="CS210" s="153"/>
      <c r="CT210" s="153"/>
      <c r="CU210" s="153"/>
      <c r="CV210" s="153"/>
    </row>
    <row r="211" ht="6" customHeight="1" spans="1:100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 s="153"/>
      <c r="CC211" s="153"/>
      <c r="CD211" s="153"/>
      <c r="CE211" s="153"/>
      <c r="CF211" s="153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53"/>
      <c r="CQ211" s="153"/>
      <c r="CR211" s="153"/>
      <c r="CS211" s="153"/>
      <c r="CT211" s="153"/>
      <c r="CU211" s="153"/>
      <c r="CV211" s="153"/>
    </row>
    <row r="212" ht="6" customHeight="1" spans="1:100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 s="153"/>
      <c r="CC212" s="153"/>
      <c r="CD212" s="153"/>
      <c r="CE212" s="153"/>
      <c r="CF212" s="153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  <c r="CT212" s="153"/>
      <c r="CU212" s="153"/>
      <c r="CV212" s="153"/>
    </row>
    <row r="213" ht="6" customHeight="1" spans="1:100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53"/>
      <c r="CQ213" s="153"/>
      <c r="CR213" s="153"/>
      <c r="CS213" s="153"/>
      <c r="CT213" s="153"/>
      <c r="CU213" s="153"/>
      <c r="CV213" s="153"/>
    </row>
    <row r="214" ht="6" customHeight="1" spans="1:100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 s="153"/>
      <c r="CC214" s="153"/>
      <c r="CD214" s="153"/>
      <c r="CE214" s="153"/>
      <c r="CF214" s="153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53"/>
      <c r="CQ214" s="153"/>
      <c r="CR214" s="153"/>
      <c r="CS214" s="153"/>
      <c r="CT214" s="153"/>
      <c r="CU214" s="153"/>
      <c r="CV214" s="153"/>
    </row>
    <row r="215" ht="6" customHeight="1" spans="1:100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 s="153"/>
      <c r="CC215" s="153"/>
      <c r="CD215" s="153"/>
      <c r="CE215" s="153"/>
      <c r="CF215" s="153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53"/>
      <c r="CQ215" s="153"/>
      <c r="CR215" s="153"/>
      <c r="CS215" s="153"/>
      <c r="CT215" s="153"/>
      <c r="CU215" s="153"/>
      <c r="CV215" s="153"/>
    </row>
    <row r="216" ht="6" customHeight="1" spans="1:100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 s="153"/>
      <c r="CC216" s="153"/>
      <c r="CD216" s="153"/>
      <c r="CE216" s="153"/>
      <c r="CF216" s="153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53"/>
      <c r="CQ216" s="153"/>
      <c r="CR216" s="153"/>
      <c r="CS216" s="153"/>
      <c r="CT216" s="153"/>
      <c r="CU216" s="153"/>
      <c r="CV216" s="153"/>
    </row>
    <row r="217" ht="6" customHeight="1" spans="1:100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 s="153"/>
      <c r="CC217" s="153"/>
      <c r="CD217" s="153"/>
      <c r="CE217" s="153"/>
      <c r="CF217" s="153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53"/>
      <c r="CQ217" s="153"/>
      <c r="CR217" s="153"/>
      <c r="CS217" s="153"/>
      <c r="CT217" s="153"/>
      <c r="CU217" s="153"/>
      <c r="CV217" s="153"/>
    </row>
    <row r="218" ht="6" customHeight="1" spans="1:100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 s="153"/>
      <c r="CC218" s="153"/>
      <c r="CD218" s="153"/>
      <c r="CE218" s="153"/>
      <c r="CF218" s="153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53"/>
      <c r="CQ218" s="153"/>
      <c r="CR218" s="153"/>
      <c r="CS218" s="153"/>
      <c r="CT218" s="153"/>
      <c r="CU218" s="153"/>
      <c r="CV218" s="153"/>
    </row>
    <row r="219" ht="6" customHeight="1" spans="1:100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 s="153"/>
      <c r="CC219" s="153"/>
      <c r="CD219" s="153"/>
      <c r="CE219" s="153"/>
      <c r="CF219" s="153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53"/>
      <c r="CQ219" s="153"/>
      <c r="CR219" s="153"/>
      <c r="CS219" s="153"/>
      <c r="CT219" s="153"/>
      <c r="CU219" s="153"/>
      <c r="CV219" s="153"/>
    </row>
    <row r="220" ht="6" customHeight="1" spans="1:100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 s="153"/>
      <c r="CC220" s="153"/>
      <c r="CD220" s="153"/>
      <c r="CE220" s="153"/>
      <c r="CF220" s="153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53"/>
      <c r="CQ220" s="153"/>
      <c r="CR220" s="153"/>
      <c r="CS220" s="153"/>
      <c r="CT220" s="153"/>
      <c r="CU220" s="153"/>
      <c r="CV220" s="153"/>
    </row>
    <row r="221" ht="6" customHeight="1" spans="1:100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 s="153"/>
      <c r="CC221" s="153"/>
      <c r="CD221" s="153"/>
      <c r="CE221" s="153"/>
      <c r="CF221" s="153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53"/>
      <c r="CQ221" s="153"/>
      <c r="CR221" s="153"/>
      <c r="CS221" s="153"/>
      <c r="CT221" s="153"/>
      <c r="CU221" s="153"/>
      <c r="CV221" s="153"/>
    </row>
    <row r="222" ht="6" customHeight="1" spans="1:100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 s="153"/>
      <c r="CC222" s="153"/>
      <c r="CD222" s="153"/>
      <c r="CE222" s="153"/>
      <c r="CF222" s="153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53"/>
      <c r="CQ222" s="153"/>
      <c r="CR222" s="153"/>
      <c r="CS222" s="153"/>
      <c r="CT222" s="153"/>
      <c r="CU222" s="153"/>
      <c r="CV222" s="153"/>
    </row>
    <row r="223" ht="6" customHeight="1" spans="1:100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 s="153"/>
      <c r="CC223" s="153"/>
      <c r="CD223" s="153"/>
      <c r="CE223" s="153"/>
      <c r="CF223" s="153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53"/>
      <c r="CQ223" s="153"/>
      <c r="CR223" s="153"/>
      <c r="CS223" s="153"/>
      <c r="CT223" s="153"/>
      <c r="CU223" s="153"/>
      <c r="CV223" s="153"/>
    </row>
    <row r="224" ht="6" customHeight="1" spans="1:100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 s="153"/>
      <c r="CC224" s="153"/>
      <c r="CD224" s="153"/>
      <c r="CE224" s="153"/>
      <c r="CF224" s="153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53"/>
      <c r="CQ224" s="153"/>
      <c r="CR224" s="153"/>
      <c r="CS224" s="153"/>
      <c r="CT224" s="153"/>
      <c r="CU224" s="153"/>
      <c r="CV224" s="153"/>
    </row>
    <row r="225" ht="6" customHeight="1" spans="1:100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 s="153"/>
      <c r="CC225" s="153"/>
      <c r="CD225" s="153"/>
      <c r="CE225" s="153"/>
      <c r="CF225" s="153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53"/>
      <c r="CQ225" s="153"/>
      <c r="CR225" s="153"/>
      <c r="CS225" s="153"/>
      <c r="CT225" s="153"/>
      <c r="CU225" s="153"/>
      <c r="CV225" s="153"/>
    </row>
    <row r="226" ht="6" customHeight="1" spans="1:100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 s="153"/>
      <c r="CC226" s="153"/>
      <c r="CD226" s="153"/>
      <c r="CE226" s="153"/>
      <c r="CF226" s="153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53"/>
      <c r="CQ226" s="153"/>
      <c r="CR226" s="153"/>
      <c r="CS226" s="153"/>
      <c r="CT226" s="153"/>
      <c r="CU226" s="153"/>
      <c r="CV226" s="153"/>
    </row>
    <row r="227" ht="6" customHeight="1" spans="1:100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 s="153"/>
      <c r="CC227" s="153"/>
      <c r="CD227" s="153"/>
      <c r="CE227" s="153"/>
      <c r="CF227" s="153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53"/>
      <c r="CQ227" s="153"/>
      <c r="CR227" s="153"/>
      <c r="CS227" s="153"/>
      <c r="CT227" s="153"/>
      <c r="CU227" s="153"/>
      <c r="CV227" s="153"/>
    </row>
    <row r="228" ht="6" customHeight="1" spans="1:100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 s="153"/>
      <c r="CC228" s="153"/>
      <c r="CD228" s="153"/>
      <c r="CE228" s="153"/>
      <c r="CF228" s="153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53"/>
      <c r="CQ228" s="153"/>
      <c r="CR228" s="153"/>
      <c r="CS228" s="153"/>
      <c r="CT228" s="153"/>
      <c r="CU228" s="153"/>
      <c r="CV228" s="153"/>
    </row>
    <row r="229" ht="6" customHeight="1" spans="1:100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 s="153"/>
      <c r="CC229" s="153"/>
      <c r="CD229" s="153"/>
      <c r="CE229" s="153"/>
      <c r="CF229" s="153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53"/>
      <c r="CQ229" s="153"/>
      <c r="CR229" s="153"/>
      <c r="CS229" s="153"/>
      <c r="CT229" s="153"/>
      <c r="CU229" s="153"/>
      <c r="CV229" s="153"/>
    </row>
    <row r="230" ht="6" customHeight="1" spans="1:100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 s="153"/>
      <c r="CC230" s="153"/>
      <c r="CD230" s="153"/>
      <c r="CE230" s="153"/>
      <c r="CF230" s="153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53"/>
      <c r="CQ230" s="153"/>
      <c r="CR230" s="153"/>
      <c r="CS230" s="153"/>
      <c r="CT230" s="153"/>
      <c r="CU230" s="153"/>
      <c r="CV230" s="153"/>
    </row>
    <row r="231" ht="6" customHeight="1" spans="1:100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 s="153"/>
      <c r="CC231" s="153"/>
      <c r="CD231" s="153"/>
      <c r="CE231" s="153"/>
      <c r="CF231" s="153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53"/>
      <c r="CQ231" s="153"/>
      <c r="CR231" s="153"/>
      <c r="CS231" s="153"/>
      <c r="CT231" s="153"/>
      <c r="CU231" s="153"/>
      <c r="CV231" s="153"/>
    </row>
    <row r="232" ht="6" customHeight="1" spans="1:100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 s="153"/>
      <c r="CC232" s="153"/>
      <c r="CD232" s="153"/>
      <c r="CE232" s="153"/>
      <c r="CF232" s="153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53"/>
      <c r="CQ232" s="153"/>
      <c r="CR232" s="153"/>
      <c r="CS232" s="153"/>
      <c r="CT232" s="153"/>
      <c r="CU232" s="153"/>
      <c r="CV232" s="153"/>
    </row>
    <row r="233" ht="6" customHeight="1" spans="1:100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 s="153"/>
      <c r="CC233" s="153"/>
      <c r="CD233" s="153"/>
      <c r="CE233" s="153"/>
      <c r="CF233" s="153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  <c r="CT233" s="153"/>
      <c r="CU233" s="153"/>
      <c r="CV233" s="153"/>
    </row>
    <row r="234" ht="6" customHeight="1" spans="1:100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 s="153"/>
      <c r="CC234" s="153"/>
      <c r="CD234" s="153"/>
      <c r="CE234" s="153"/>
      <c r="CF234" s="153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  <c r="CT234" s="153"/>
      <c r="CU234" s="153"/>
      <c r="CV234" s="153"/>
    </row>
    <row r="235" ht="6" customHeight="1" spans="1:100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 s="153"/>
      <c r="CC235" s="153"/>
      <c r="CD235" s="153"/>
      <c r="CE235" s="153"/>
      <c r="CF235" s="153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53"/>
      <c r="CQ235" s="153"/>
      <c r="CR235" s="153"/>
      <c r="CS235" s="153"/>
      <c r="CT235" s="153"/>
      <c r="CU235" s="153"/>
      <c r="CV235" s="153"/>
    </row>
    <row r="236" ht="6" customHeight="1" spans="1:100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 s="153"/>
      <c r="CC236" s="153"/>
      <c r="CD236" s="153"/>
      <c r="CE236" s="153"/>
      <c r="CF236" s="153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53"/>
      <c r="CQ236" s="153"/>
      <c r="CR236" s="153"/>
      <c r="CS236" s="153"/>
      <c r="CT236" s="153"/>
      <c r="CU236" s="153"/>
      <c r="CV236" s="153"/>
    </row>
    <row r="237" ht="6" customHeight="1" spans="1:100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 s="153"/>
      <c r="CC237" s="153"/>
      <c r="CD237" s="153"/>
      <c r="CE237" s="153"/>
      <c r="CF237" s="153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53"/>
      <c r="CQ237" s="153"/>
      <c r="CR237" s="153"/>
      <c r="CS237" s="153"/>
      <c r="CT237" s="153"/>
      <c r="CU237" s="153"/>
      <c r="CV237" s="153"/>
    </row>
    <row r="238" ht="6" customHeight="1" spans="1:100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 s="153"/>
      <c r="CC238" s="153"/>
      <c r="CD238" s="153"/>
      <c r="CE238" s="153"/>
      <c r="CF238" s="153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53"/>
      <c r="CQ238" s="153"/>
      <c r="CR238" s="153"/>
      <c r="CS238" s="153"/>
      <c r="CT238" s="153"/>
      <c r="CU238" s="153"/>
      <c r="CV238" s="153"/>
    </row>
    <row r="239" ht="6" customHeight="1" spans="1:100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 s="153"/>
      <c r="CC239" s="153"/>
      <c r="CD239" s="153"/>
      <c r="CE239" s="153"/>
      <c r="CF239" s="153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53"/>
      <c r="CQ239" s="153"/>
      <c r="CR239" s="153"/>
      <c r="CS239" s="153"/>
      <c r="CT239" s="153"/>
      <c r="CU239" s="153"/>
      <c r="CV239" s="153"/>
    </row>
    <row r="240" ht="6" customHeight="1" spans="1:100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 s="153"/>
      <c r="CC240" s="153"/>
      <c r="CD240" s="153"/>
      <c r="CE240" s="153"/>
      <c r="CF240" s="153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53"/>
      <c r="CQ240" s="153"/>
      <c r="CR240" s="153"/>
      <c r="CS240" s="153"/>
      <c r="CT240" s="153"/>
      <c r="CU240" s="153"/>
      <c r="CV240" s="153"/>
    </row>
    <row r="241" ht="6" customHeight="1" spans="1:100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 s="153"/>
      <c r="CC241" s="153"/>
      <c r="CD241" s="153"/>
      <c r="CE241" s="153"/>
      <c r="CF241" s="153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53"/>
      <c r="CQ241" s="153"/>
      <c r="CR241" s="153"/>
      <c r="CS241" s="153"/>
      <c r="CT241" s="153"/>
      <c r="CU241" s="153"/>
      <c r="CV241" s="153"/>
    </row>
    <row r="242" ht="6" customHeight="1" spans="1:100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 s="153"/>
      <c r="CC242" s="153"/>
      <c r="CD242" s="153"/>
      <c r="CE242" s="153"/>
      <c r="CF242" s="153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53"/>
      <c r="CQ242" s="153"/>
      <c r="CR242" s="153"/>
      <c r="CS242" s="153"/>
      <c r="CT242" s="153"/>
      <c r="CU242" s="153"/>
      <c r="CV242" s="153"/>
    </row>
    <row r="243" ht="6" customHeight="1" spans="1:100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 s="153"/>
      <c r="CC243" s="153"/>
      <c r="CD243" s="153"/>
      <c r="CE243" s="153"/>
      <c r="CF243" s="153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53"/>
      <c r="CQ243" s="153"/>
      <c r="CR243" s="153"/>
      <c r="CS243" s="153"/>
      <c r="CT243" s="153"/>
      <c r="CU243" s="153"/>
      <c r="CV243" s="153"/>
    </row>
    <row r="244" ht="6" customHeight="1" spans="1:100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 s="153"/>
      <c r="CC244" s="153"/>
      <c r="CD244" s="153"/>
      <c r="CE244" s="153"/>
      <c r="CF244" s="153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53"/>
      <c r="CQ244" s="153"/>
      <c r="CR244" s="153"/>
      <c r="CS244" s="153"/>
      <c r="CT244" s="153"/>
      <c r="CU244" s="153"/>
      <c r="CV244" s="153"/>
    </row>
    <row r="245" ht="6" customHeight="1" spans="1:100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 s="153"/>
      <c r="CC245" s="153"/>
      <c r="CD245" s="153"/>
      <c r="CE245" s="153"/>
      <c r="CF245" s="153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53"/>
      <c r="CQ245" s="153"/>
      <c r="CR245" s="153"/>
      <c r="CS245" s="153"/>
      <c r="CT245" s="153"/>
      <c r="CU245" s="153"/>
      <c r="CV245" s="153"/>
    </row>
    <row r="246" ht="6" customHeight="1" spans="1:100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 s="153"/>
      <c r="CC246" s="153"/>
      <c r="CD246" s="153"/>
      <c r="CE246" s="153"/>
      <c r="CF246" s="153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53"/>
      <c r="CQ246" s="153"/>
      <c r="CR246" s="153"/>
      <c r="CS246" s="153"/>
      <c r="CT246" s="153"/>
      <c r="CU246" s="153"/>
      <c r="CV246" s="153"/>
    </row>
    <row r="247" ht="6" customHeight="1" spans="1:100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 s="153"/>
      <c r="CC247" s="153"/>
      <c r="CD247" s="153"/>
      <c r="CE247" s="153"/>
      <c r="CF247" s="153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53"/>
      <c r="CQ247" s="153"/>
      <c r="CR247" s="153"/>
      <c r="CS247" s="153"/>
      <c r="CT247" s="153"/>
      <c r="CU247" s="153"/>
      <c r="CV247" s="153"/>
    </row>
    <row r="248" ht="6" customHeight="1" spans="1:100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 s="153"/>
      <c r="CC248" s="153"/>
      <c r="CD248" s="153"/>
      <c r="CE248" s="153"/>
      <c r="CF248" s="153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53"/>
      <c r="CQ248" s="153"/>
      <c r="CR248" s="153"/>
      <c r="CS248" s="153"/>
      <c r="CT248" s="153"/>
      <c r="CU248" s="153"/>
      <c r="CV248" s="153"/>
    </row>
    <row r="249" ht="6" customHeight="1" spans="1:100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 s="153"/>
      <c r="CC249" s="153"/>
      <c r="CD249" s="153"/>
      <c r="CE249" s="153"/>
      <c r="CF249" s="153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53"/>
      <c r="CQ249" s="153"/>
      <c r="CR249" s="153"/>
      <c r="CS249" s="153"/>
      <c r="CT249" s="153"/>
      <c r="CU249" s="153"/>
      <c r="CV249" s="153"/>
    </row>
    <row r="250" ht="6" customHeight="1" spans="1:100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 s="153"/>
      <c r="CC250" s="153"/>
      <c r="CD250" s="153"/>
      <c r="CE250" s="153"/>
      <c r="CF250" s="153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53"/>
      <c r="CQ250" s="153"/>
      <c r="CR250" s="153"/>
      <c r="CS250" s="153"/>
      <c r="CT250" s="153"/>
      <c r="CU250" s="153"/>
      <c r="CV250" s="153"/>
    </row>
    <row r="251" ht="6" customHeight="1" spans="1:100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 s="153"/>
      <c r="CC251" s="153"/>
      <c r="CD251" s="153"/>
      <c r="CE251" s="153"/>
      <c r="CF251" s="153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53"/>
      <c r="CQ251" s="153"/>
      <c r="CR251" s="153"/>
      <c r="CS251" s="153"/>
      <c r="CT251" s="153"/>
      <c r="CU251" s="153"/>
      <c r="CV251" s="153"/>
    </row>
    <row r="252" ht="6" customHeight="1" spans="1:100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 s="153"/>
      <c r="CC252" s="153"/>
      <c r="CD252" s="153"/>
      <c r="CE252" s="153"/>
      <c r="CF252" s="153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53"/>
      <c r="CQ252" s="153"/>
      <c r="CR252" s="153"/>
      <c r="CS252" s="153"/>
      <c r="CT252" s="153"/>
      <c r="CU252" s="153"/>
      <c r="CV252" s="153"/>
    </row>
    <row r="253" ht="6" customHeight="1" spans="1:100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 s="153"/>
      <c r="CC253" s="153"/>
      <c r="CD253" s="153"/>
      <c r="CE253" s="153"/>
      <c r="CF253" s="153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53"/>
      <c r="CQ253" s="153"/>
      <c r="CR253" s="153"/>
      <c r="CS253" s="153"/>
      <c r="CT253" s="153"/>
      <c r="CU253" s="153"/>
      <c r="CV253" s="153"/>
    </row>
    <row r="254" ht="6" customHeight="1" spans="1:100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 s="153"/>
      <c r="CC254" s="153"/>
      <c r="CD254" s="153"/>
      <c r="CE254" s="153"/>
      <c r="CF254" s="153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53"/>
      <c r="CQ254" s="153"/>
      <c r="CR254" s="153"/>
      <c r="CS254" s="153"/>
      <c r="CT254" s="153"/>
      <c r="CU254" s="153"/>
      <c r="CV254" s="153"/>
    </row>
    <row r="255" ht="6" customHeight="1" spans="1:100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 s="153"/>
      <c r="CC255" s="153"/>
      <c r="CD255" s="153"/>
      <c r="CE255" s="153"/>
      <c r="CF255" s="153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53"/>
      <c r="CQ255" s="153"/>
      <c r="CR255" s="153"/>
      <c r="CS255" s="153"/>
      <c r="CT255" s="153"/>
      <c r="CU255" s="153"/>
      <c r="CV255" s="153"/>
    </row>
    <row r="256" ht="6" customHeight="1" spans="1:100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 s="153"/>
      <c r="CC256" s="153"/>
      <c r="CD256" s="153"/>
      <c r="CE256" s="153"/>
      <c r="CF256" s="153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  <c r="CT256" s="153"/>
      <c r="CU256" s="153"/>
      <c r="CV256" s="153"/>
    </row>
    <row r="257" ht="6" customHeight="1" spans="1:10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 s="153"/>
      <c r="CC257" s="153"/>
      <c r="CD257" s="153"/>
      <c r="CE257" s="153"/>
      <c r="CF257" s="153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53"/>
      <c r="CQ257" s="153"/>
      <c r="CR257" s="153"/>
      <c r="CS257" s="153"/>
      <c r="CT257" s="153"/>
      <c r="CU257" s="153"/>
      <c r="CV257" s="153"/>
    </row>
    <row r="258" ht="6" customHeight="1" spans="1:100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 s="153"/>
      <c r="CC258" s="153"/>
      <c r="CD258" s="153"/>
      <c r="CE258" s="153"/>
      <c r="CF258" s="153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53"/>
      <c r="CQ258" s="153"/>
      <c r="CR258" s="153"/>
      <c r="CS258" s="153"/>
      <c r="CT258" s="153"/>
      <c r="CU258" s="153"/>
      <c r="CV258" s="153"/>
    </row>
    <row r="259" ht="6" customHeight="1" spans="1:100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 s="153"/>
      <c r="CC259" s="153"/>
      <c r="CD259" s="153"/>
      <c r="CE259" s="153"/>
      <c r="CF259" s="153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53"/>
      <c r="CQ259" s="153"/>
      <c r="CR259" s="153"/>
      <c r="CS259" s="153"/>
      <c r="CT259" s="153"/>
      <c r="CU259" s="153"/>
      <c r="CV259" s="153"/>
    </row>
    <row r="260" ht="6" customHeight="1" spans="1:10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 s="153"/>
      <c r="CC260" s="153"/>
      <c r="CD260" s="153"/>
      <c r="CE260" s="153"/>
      <c r="CF260" s="153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53"/>
      <c r="CQ260" s="153"/>
      <c r="CR260" s="153"/>
      <c r="CS260" s="153"/>
      <c r="CT260" s="153"/>
      <c r="CU260" s="153"/>
      <c r="CV260" s="153"/>
    </row>
    <row r="261" ht="6" customHeight="1" spans="1:10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 s="153"/>
      <c r="CC261" s="153"/>
      <c r="CD261" s="153"/>
      <c r="CE261" s="153"/>
      <c r="CF261" s="153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53"/>
      <c r="CQ261" s="153"/>
      <c r="CR261" s="153"/>
      <c r="CS261" s="153"/>
      <c r="CT261" s="153"/>
      <c r="CU261" s="153"/>
      <c r="CV261" s="153"/>
    </row>
    <row r="262" ht="6" customHeight="1" spans="1:10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 s="153"/>
      <c r="CC262" s="153"/>
      <c r="CD262" s="153"/>
      <c r="CE262" s="153"/>
      <c r="CF262" s="153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53"/>
      <c r="CQ262" s="153"/>
      <c r="CR262" s="153"/>
      <c r="CS262" s="153"/>
      <c r="CT262" s="153"/>
      <c r="CU262" s="153"/>
      <c r="CV262" s="153"/>
    </row>
    <row r="263" ht="6" customHeight="1" spans="1:10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 s="153"/>
      <c r="CC263" s="153"/>
      <c r="CD263" s="153"/>
      <c r="CE263" s="153"/>
      <c r="CF263" s="153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53"/>
      <c r="CQ263" s="153"/>
      <c r="CR263" s="153"/>
      <c r="CS263" s="153"/>
      <c r="CT263" s="153"/>
      <c r="CU263" s="153"/>
      <c r="CV263" s="153"/>
    </row>
    <row r="264" ht="6" customHeight="1" spans="1:10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 s="153"/>
      <c r="CC264" s="153"/>
      <c r="CD264" s="153"/>
      <c r="CE264" s="153"/>
      <c r="CF264" s="153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53"/>
      <c r="CQ264" s="153"/>
      <c r="CR264" s="153"/>
      <c r="CS264" s="153"/>
      <c r="CT264" s="153"/>
      <c r="CU264" s="153"/>
      <c r="CV264" s="153"/>
    </row>
    <row r="265" ht="6" customHeight="1" spans="1:100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  <c r="CT265" s="153"/>
      <c r="CU265" s="153"/>
      <c r="CV265" s="153"/>
    </row>
    <row r="266" ht="6" customHeight="1" spans="1:100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  <c r="CT266" s="153"/>
      <c r="CU266" s="153"/>
      <c r="CV266" s="153"/>
    </row>
    <row r="267" ht="6" customHeight="1" spans="1:100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  <c r="CT267" s="153"/>
      <c r="CU267" s="153"/>
      <c r="CV267" s="153"/>
    </row>
    <row r="268" ht="6" customHeight="1" spans="1:100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 s="153"/>
      <c r="CC268" s="153"/>
      <c r="CD268" s="153"/>
      <c r="CE268" s="153"/>
      <c r="CF268" s="153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53"/>
      <c r="CQ268" s="153"/>
      <c r="CR268" s="153"/>
      <c r="CS268" s="153"/>
      <c r="CT268" s="153"/>
      <c r="CU268" s="153"/>
      <c r="CV268" s="153"/>
    </row>
    <row r="269" ht="6" customHeight="1" spans="1:100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 s="153"/>
      <c r="CC269" s="153"/>
      <c r="CD269" s="153"/>
      <c r="CE269" s="153"/>
      <c r="CF269" s="153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53"/>
      <c r="CQ269" s="153"/>
      <c r="CR269" s="153"/>
      <c r="CS269" s="153"/>
      <c r="CT269" s="153"/>
      <c r="CU269" s="153"/>
      <c r="CV269" s="153"/>
    </row>
    <row r="270" ht="6" customHeight="1" spans="1:100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 s="153"/>
      <c r="CC270" s="153"/>
      <c r="CD270" s="153"/>
      <c r="CE270" s="153"/>
      <c r="CF270" s="153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53"/>
      <c r="CQ270" s="153"/>
      <c r="CR270" s="153"/>
      <c r="CS270" s="153"/>
      <c r="CT270" s="153"/>
      <c r="CU270" s="153"/>
      <c r="CV270" s="153"/>
    </row>
    <row r="271" ht="6" customHeight="1" spans="1:100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 s="153"/>
      <c r="CC271" s="153"/>
      <c r="CD271" s="153"/>
      <c r="CE271" s="153"/>
      <c r="CF271" s="153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53"/>
      <c r="CQ271" s="153"/>
      <c r="CR271" s="153"/>
      <c r="CS271" s="153"/>
      <c r="CT271" s="153"/>
      <c r="CU271" s="153"/>
      <c r="CV271" s="153"/>
    </row>
    <row r="272" ht="6" customHeight="1" spans="1:100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 s="153"/>
      <c r="CC272" s="153"/>
      <c r="CD272" s="153"/>
      <c r="CE272" s="153"/>
      <c r="CF272" s="153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53"/>
      <c r="CQ272" s="153"/>
      <c r="CR272" s="153"/>
      <c r="CS272" s="153"/>
      <c r="CT272" s="153"/>
      <c r="CU272" s="153"/>
      <c r="CV272" s="153"/>
    </row>
    <row r="273" ht="6" customHeight="1" spans="1:100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 s="153"/>
      <c r="CC273" s="153"/>
      <c r="CD273" s="153"/>
      <c r="CE273" s="153"/>
      <c r="CF273" s="153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53"/>
      <c r="CQ273" s="153"/>
      <c r="CR273" s="153"/>
      <c r="CS273" s="153"/>
      <c r="CT273" s="153"/>
      <c r="CU273" s="153"/>
      <c r="CV273" s="153"/>
    </row>
    <row r="274" ht="6" customHeight="1" spans="1:100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 s="153"/>
      <c r="CC274" s="153"/>
      <c r="CD274" s="153"/>
      <c r="CE274" s="153"/>
      <c r="CF274" s="153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53"/>
      <c r="CQ274" s="153"/>
      <c r="CR274" s="153"/>
      <c r="CS274" s="153"/>
      <c r="CT274" s="153"/>
      <c r="CU274" s="153"/>
      <c r="CV274" s="153"/>
    </row>
    <row r="275" ht="6" customHeight="1" spans="1:100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 s="153"/>
      <c r="CC275" s="153"/>
      <c r="CD275" s="153"/>
      <c r="CE275" s="153"/>
      <c r="CF275" s="153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53"/>
      <c r="CQ275" s="153"/>
      <c r="CR275" s="153"/>
      <c r="CS275" s="153"/>
      <c r="CT275" s="153"/>
      <c r="CU275" s="153"/>
      <c r="CV275" s="153"/>
    </row>
    <row r="276" ht="6" customHeight="1" spans="1:100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 s="153"/>
      <c r="CC276" s="153"/>
      <c r="CD276" s="153"/>
      <c r="CE276" s="153"/>
      <c r="CF276" s="153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53"/>
      <c r="CQ276" s="153"/>
      <c r="CR276" s="153"/>
      <c r="CS276" s="153"/>
      <c r="CT276" s="153"/>
      <c r="CU276" s="153"/>
      <c r="CV276" s="153"/>
    </row>
    <row r="277" ht="6" customHeight="1" spans="1:100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 s="153"/>
      <c r="CC277" s="153"/>
      <c r="CD277" s="153"/>
      <c r="CE277" s="153"/>
      <c r="CF277" s="153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53"/>
      <c r="CQ277" s="153"/>
      <c r="CR277" s="153"/>
      <c r="CS277" s="153"/>
      <c r="CT277" s="153"/>
      <c r="CU277" s="153"/>
      <c r="CV277" s="153"/>
    </row>
    <row r="278" ht="6" customHeight="1" spans="1:100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 s="153"/>
      <c r="CC278" s="153"/>
      <c r="CD278" s="153"/>
      <c r="CE278" s="153"/>
      <c r="CF278" s="153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53"/>
      <c r="CQ278" s="153"/>
      <c r="CR278" s="153"/>
      <c r="CS278" s="153"/>
      <c r="CT278" s="153"/>
      <c r="CU278" s="153"/>
      <c r="CV278" s="153"/>
    </row>
    <row r="279" ht="6" customHeight="1" spans="1:100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 s="153"/>
      <c r="CC279" s="153"/>
      <c r="CD279" s="153"/>
      <c r="CE279" s="153"/>
      <c r="CF279" s="153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53"/>
      <c r="CQ279" s="153"/>
      <c r="CR279" s="153"/>
      <c r="CS279" s="153"/>
      <c r="CT279" s="153"/>
      <c r="CU279" s="153"/>
      <c r="CV279" s="153"/>
    </row>
    <row r="280" ht="6" customHeight="1" spans="1:100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 s="153"/>
      <c r="CC280" s="153"/>
      <c r="CD280" s="153"/>
      <c r="CE280" s="153"/>
      <c r="CF280" s="153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53"/>
      <c r="CQ280" s="153"/>
      <c r="CR280" s="153"/>
      <c r="CS280" s="153"/>
      <c r="CT280" s="153"/>
      <c r="CU280" s="153"/>
      <c r="CV280" s="153"/>
    </row>
    <row r="281" ht="6" customHeight="1" spans="1:100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 s="153"/>
      <c r="CC281" s="153"/>
      <c r="CD281" s="153"/>
      <c r="CE281" s="153"/>
      <c r="CF281" s="153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53"/>
      <c r="CQ281" s="153"/>
      <c r="CR281" s="153"/>
      <c r="CS281" s="153"/>
      <c r="CT281" s="153"/>
      <c r="CU281" s="153"/>
      <c r="CV281" s="153"/>
    </row>
    <row r="282" ht="6" customHeight="1" spans="1:100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 s="153"/>
      <c r="CC282" s="153"/>
      <c r="CD282" s="153"/>
      <c r="CE282" s="153"/>
      <c r="CF282" s="153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53"/>
      <c r="CQ282" s="153"/>
      <c r="CR282" s="153"/>
      <c r="CS282" s="153"/>
      <c r="CT282" s="153"/>
      <c r="CU282" s="153"/>
      <c r="CV282" s="153"/>
    </row>
    <row r="283" ht="6" customHeight="1" spans="1:100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 s="153"/>
      <c r="CC283" s="153"/>
      <c r="CD283" s="153"/>
      <c r="CE283" s="153"/>
      <c r="CF283" s="153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53"/>
      <c r="CQ283" s="153"/>
      <c r="CR283" s="153"/>
      <c r="CS283" s="153"/>
      <c r="CT283" s="153"/>
      <c r="CU283" s="153"/>
      <c r="CV283" s="153"/>
    </row>
    <row r="284" ht="6" customHeight="1" spans="1:100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 s="153"/>
      <c r="CC284" s="153"/>
      <c r="CD284" s="153"/>
      <c r="CE284" s="153"/>
      <c r="CF284" s="153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53"/>
      <c r="CQ284" s="153"/>
      <c r="CR284" s="153"/>
      <c r="CS284" s="153"/>
      <c r="CT284" s="153"/>
      <c r="CU284" s="153"/>
      <c r="CV284" s="153"/>
    </row>
    <row r="285" ht="6" customHeight="1" spans="1:100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 s="153"/>
      <c r="CC285" s="153"/>
      <c r="CD285" s="153"/>
      <c r="CE285" s="153"/>
      <c r="CF285" s="153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53"/>
      <c r="CQ285" s="153"/>
      <c r="CR285" s="153"/>
      <c r="CS285" s="153"/>
      <c r="CT285" s="153"/>
      <c r="CU285" s="153"/>
      <c r="CV285" s="153"/>
    </row>
    <row r="286" ht="6" customHeight="1" spans="1:100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 s="153"/>
      <c r="CC286" s="153"/>
      <c r="CD286" s="153"/>
      <c r="CE286" s="153"/>
      <c r="CF286" s="153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53"/>
      <c r="CQ286" s="153"/>
      <c r="CR286" s="153"/>
      <c r="CS286" s="153"/>
      <c r="CT286" s="153"/>
      <c r="CU286" s="153"/>
      <c r="CV286" s="153"/>
    </row>
    <row r="287" ht="6" customHeight="1" spans="1:100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 s="153"/>
      <c r="CC287" s="153"/>
      <c r="CD287" s="153"/>
      <c r="CE287" s="153"/>
      <c r="CF287" s="153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53"/>
      <c r="CQ287" s="153"/>
      <c r="CR287" s="153"/>
      <c r="CS287" s="153"/>
      <c r="CT287" s="153"/>
      <c r="CU287" s="153"/>
      <c r="CV287" s="153"/>
    </row>
    <row r="288" ht="6" customHeight="1" spans="1:100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 s="153"/>
      <c r="CC288" s="153"/>
      <c r="CD288" s="153"/>
      <c r="CE288" s="153"/>
      <c r="CF288" s="153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53"/>
      <c r="CQ288" s="153"/>
      <c r="CR288" s="153"/>
      <c r="CS288" s="153"/>
      <c r="CT288" s="153"/>
      <c r="CU288" s="153"/>
      <c r="CV288" s="153"/>
    </row>
    <row r="289" ht="6" customHeight="1" spans="1:100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 s="153"/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53"/>
      <c r="CQ289" s="153"/>
      <c r="CR289" s="153"/>
      <c r="CS289" s="153"/>
      <c r="CT289" s="153"/>
      <c r="CU289" s="153"/>
      <c r="CV289" s="153"/>
    </row>
    <row r="290" ht="6" customHeight="1" spans="1:100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 s="153"/>
      <c r="CC290" s="153"/>
      <c r="CD290" s="153"/>
      <c r="CE290" s="153"/>
      <c r="CF290" s="153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53"/>
      <c r="CQ290" s="153"/>
      <c r="CR290" s="153"/>
      <c r="CS290" s="153"/>
      <c r="CT290" s="153"/>
      <c r="CU290" s="153"/>
      <c r="CV290" s="153"/>
    </row>
    <row r="291" ht="6" customHeight="1" spans="1:100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 s="153"/>
      <c r="CC291" s="153"/>
      <c r="CD291" s="153"/>
      <c r="CE291" s="153"/>
      <c r="CF291" s="153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53"/>
      <c r="CQ291" s="153"/>
      <c r="CR291" s="153"/>
      <c r="CS291" s="153"/>
      <c r="CT291" s="153"/>
      <c r="CU291" s="153"/>
      <c r="CV291" s="153"/>
    </row>
    <row r="292" ht="6" customHeight="1" spans="1:100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 s="153"/>
      <c r="CC292" s="153"/>
      <c r="CD292" s="153"/>
      <c r="CE292" s="153"/>
      <c r="CF292" s="153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53"/>
      <c r="CQ292" s="153"/>
      <c r="CR292" s="153"/>
      <c r="CS292" s="153"/>
      <c r="CT292" s="153"/>
      <c r="CU292" s="153"/>
      <c r="CV292" s="153"/>
    </row>
    <row r="293" ht="6" customHeight="1" spans="1:100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 s="153"/>
      <c r="CC293" s="153"/>
      <c r="CD293" s="153"/>
      <c r="CE293" s="153"/>
      <c r="CF293" s="153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53"/>
      <c r="CQ293" s="153"/>
      <c r="CR293" s="153"/>
      <c r="CS293" s="153"/>
      <c r="CT293" s="153"/>
      <c r="CU293" s="153"/>
      <c r="CV293" s="153"/>
    </row>
    <row r="294" ht="6" customHeight="1" spans="1:100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 s="153"/>
      <c r="CC294" s="153"/>
      <c r="CD294" s="153"/>
      <c r="CE294" s="153"/>
      <c r="CF294" s="153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53"/>
      <c r="CQ294" s="153"/>
      <c r="CR294" s="153"/>
      <c r="CS294" s="153"/>
      <c r="CT294" s="153"/>
      <c r="CU294" s="153"/>
      <c r="CV294" s="153"/>
    </row>
    <row r="295" ht="6" customHeight="1" spans="1:100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 s="153"/>
      <c r="CC295" s="153"/>
      <c r="CD295" s="153"/>
      <c r="CE295" s="153"/>
      <c r="CF295" s="153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53"/>
      <c r="CQ295" s="153"/>
      <c r="CR295" s="153"/>
      <c r="CS295" s="153"/>
      <c r="CT295" s="153"/>
      <c r="CU295" s="153"/>
      <c r="CV295" s="153"/>
    </row>
    <row r="296" ht="6" customHeight="1" spans="1:100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 s="153"/>
      <c r="CC296" s="153"/>
      <c r="CD296" s="153"/>
      <c r="CE296" s="153"/>
      <c r="CF296" s="153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53"/>
      <c r="CQ296" s="153"/>
      <c r="CR296" s="153"/>
      <c r="CS296" s="153"/>
      <c r="CT296" s="153"/>
      <c r="CU296" s="153"/>
      <c r="CV296" s="153"/>
    </row>
    <row r="297" ht="6" customHeight="1" spans="1:100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 s="153"/>
      <c r="CC297" s="153"/>
      <c r="CD297" s="153"/>
      <c r="CE297" s="153"/>
      <c r="CF297" s="153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53"/>
      <c r="CQ297" s="153"/>
      <c r="CR297" s="153"/>
      <c r="CS297" s="153"/>
      <c r="CT297" s="153"/>
      <c r="CU297" s="153"/>
      <c r="CV297" s="153"/>
    </row>
    <row r="298" ht="6" customHeight="1" spans="1:100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 s="153"/>
      <c r="CC298" s="153"/>
      <c r="CD298" s="153"/>
      <c r="CE298" s="153"/>
      <c r="CF298" s="153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53"/>
      <c r="CQ298" s="153"/>
      <c r="CR298" s="153"/>
      <c r="CS298" s="153"/>
      <c r="CT298" s="153"/>
      <c r="CU298" s="153"/>
      <c r="CV298" s="153"/>
    </row>
    <row r="299" ht="6" customHeight="1" spans="1:100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 s="153"/>
      <c r="CC299" s="153"/>
      <c r="CD299" s="153"/>
      <c r="CE299" s="153"/>
      <c r="CF299" s="153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53"/>
      <c r="CQ299" s="153"/>
      <c r="CR299" s="153"/>
      <c r="CS299" s="153"/>
      <c r="CT299" s="153"/>
      <c r="CU299" s="153"/>
      <c r="CV299" s="153"/>
    </row>
    <row r="300" ht="6" customHeight="1" spans="1:100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 s="153"/>
      <c r="CC300" s="153"/>
      <c r="CD300" s="153"/>
      <c r="CE300" s="153"/>
      <c r="CF300" s="153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53"/>
      <c r="CQ300" s="153"/>
      <c r="CR300" s="153"/>
      <c r="CS300" s="153"/>
      <c r="CT300" s="153"/>
      <c r="CU300" s="153"/>
      <c r="CV300" s="153"/>
    </row>
    <row r="301" ht="6" customHeight="1" spans="1:100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 s="153"/>
      <c r="CC301" s="153"/>
      <c r="CD301" s="153"/>
      <c r="CE301" s="153"/>
      <c r="CF301" s="153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53"/>
      <c r="CQ301" s="153"/>
      <c r="CR301" s="153"/>
      <c r="CS301" s="153"/>
      <c r="CT301" s="153"/>
      <c r="CU301" s="153"/>
      <c r="CV301" s="153"/>
    </row>
    <row r="302" ht="6" customHeight="1" spans="1:100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 s="153"/>
      <c r="CC302" s="153"/>
      <c r="CD302" s="153"/>
      <c r="CE302" s="153"/>
      <c r="CF302" s="153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53"/>
      <c r="CQ302" s="153"/>
      <c r="CR302" s="153"/>
      <c r="CS302" s="153"/>
      <c r="CT302" s="153"/>
      <c r="CU302" s="153"/>
      <c r="CV302" s="153"/>
    </row>
    <row r="303" ht="6" customHeight="1" spans="1:100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 s="153"/>
      <c r="CC303" s="153"/>
      <c r="CD303" s="153"/>
      <c r="CE303" s="153"/>
      <c r="CF303" s="153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53"/>
      <c r="CQ303" s="153"/>
      <c r="CR303" s="153"/>
      <c r="CS303" s="153"/>
      <c r="CT303" s="153"/>
      <c r="CU303" s="153"/>
      <c r="CV303" s="153"/>
    </row>
    <row r="304" ht="6" customHeight="1" spans="1:100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 s="153"/>
      <c r="CC304" s="153"/>
      <c r="CD304" s="153"/>
      <c r="CE304" s="153"/>
      <c r="CF304" s="153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53"/>
      <c r="CQ304" s="153"/>
      <c r="CR304" s="153"/>
      <c r="CS304" s="153"/>
      <c r="CT304" s="153"/>
      <c r="CU304" s="153"/>
      <c r="CV304" s="153"/>
    </row>
    <row r="305" ht="6" customHeight="1" spans="1:100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 s="153"/>
      <c r="CC305" s="153"/>
      <c r="CD305" s="153"/>
      <c r="CE305" s="153"/>
      <c r="CF305" s="153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53"/>
      <c r="CQ305" s="153"/>
      <c r="CR305" s="153"/>
      <c r="CS305" s="153"/>
      <c r="CT305" s="153"/>
      <c r="CU305" s="153"/>
      <c r="CV305" s="153"/>
    </row>
    <row r="306" ht="6" customHeight="1" spans="1:100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 s="153"/>
      <c r="CC306" s="153"/>
      <c r="CD306" s="153"/>
      <c r="CE306" s="153"/>
      <c r="CF306" s="153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53"/>
      <c r="CQ306" s="153"/>
      <c r="CR306" s="153"/>
      <c r="CS306" s="153"/>
      <c r="CT306" s="153"/>
      <c r="CU306" s="153"/>
      <c r="CV306" s="153"/>
    </row>
    <row r="307" ht="6" customHeight="1" spans="1:100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 s="153"/>
      <c r="CC307" s="153"/>
      <c r="CD307" s="153"/>
      <c r="CE307" s="153"/>
      <c r="CF307" s="153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53"/>
      <c r="CQ307" s="153"/>
      <c r="CR307" s="153"/>
      <c r="CS307" s="153"/>
      <c r="CT307" s="153"/>
      <c r="CU307" s="153"/>
      <c r="CV307" s="153"/>
    </row>
    <row r="308" ht="6" customHeight="1" spans="1:100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 s="153"/>
      <c r="CC308" s="153"/>
      <c r="CD308" s="153"/>
      <c r="CE308" s="153"/>
      <c r="CF308" s="153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53"/>
      <c r="CQ308" s="153"/>
      <c r="CR308" s="153"/>
      <c r="CS308" s="153"/>
      <c r="CT308" s="153"/>
      <c r="CU308" s="153"/>
      <c r="CV308" s="153"/>
    </row>
    <row r="309" ht="6" customHeight="1" spans="1:100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 s="153"/>
      <c r="CC309" s="153"/>
      <c r="CD309" s="153"/>
      <c r="CE309" s="153"/>
      <c r="CF309" s="153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53"/>
      <c r="CQ309" s="153"/>
      <c r="CR309" s="153"/>
      <c r="CS309" s="153"/>
      <c r="CT309" s="153"/>
      <c r="CU309" s="153"/>
      <c r="CV309" s="153"/>
    </row>
    <row r="310" ht="6" customHeight="1" spans="1:100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 s="153"/>
      <c r="CC310" s="153"/>
      <c r="CD310" s="153"/>
      <c r="CE310" s="153"/>
      <c r="CF310" s="153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53"/>
      <c r="CQ310" s="153"/>
      <c r="CR310" s="153"/>
      <c r="CS310" s="153"/>
      <c r="CT310" s="153"/>
      <c r="CU310" s="153"/>
      <c r="CV310" s="153"/>
    </row>
    <row r="311" ht="6" customHeight="1" spans="1:100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 s="153"/>
      <c r="CC311" s="153"/>
      <c r="CD311" s="153"/>
      <c r="CE311" s="153"/>
      <c r="CF311" s="153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53"/>
      <c r="CQ311" s="153"/>
      <c r="CR311" s="153"/>
      <c r="CS311" s="153"/>
      <c r="CT311" s="153"/>
      <c r="CU311" s="153"/>
      <c r="CV311" s="153"/>
    </row>
    <row r="312" ht="6" customHeight="1" spans="1:100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 s="153"/>
      <c r="CC312" s="153"/>
      <c r="CD312" s="153"/>
      <c r="CE312" s="153"/>
      <c r="CF312" s="153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53"/>
      <c r="CQ312" s="153"/>
      <c r="CR312" s="153"/>
      <c r="CS312" s="153"/>
      <c r="CT312" s="153"/>
      <c r="CU312" s="153"/>
      <c r="CV312" s="153"/>
    </row>
    <row r="313" ht="6" customHeight="1" spans="1:100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 s="153"/>
      <c r="CC313" s="153"/>
      <c r="CD313" s="153"/>
      <c r="CE313" s="153"/>
      <c r="CF313" s="153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53"/>
      <c r="CQ313" s="153"/>
      <c r="CR313" s="153"/>
      <c r="CS313" s="153"/>
      <c r="CT313" s="153"/>
      <c r="CU313" s="153"/>
      <c r="CV313" s="153"/>
    </row>
    <row r="314" ht="6" customHeight="1" spans="1:100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 s="153"/>
      <c r="CC314" s="153"/>
      <c r="CD314" s="153"/>
      <c r="CE314" s="153"/>
      <c r="CF314" s="153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53"/>
      <c r="CQ314" s="153"/>
      <c r="CR314" s="153"/>
      <c r="CS314" s="153"/>
      <c r="CT314" s="153"/>
      <c r="CU314" s="153"/>
      <c r="CV314" s="153"/>
    </row>
    <row r="315" ht="6" customHeight="1" spans="1:100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 s="153"/>
      <c r="CC315" s="153"/>
      <c r="CD315" s="153"/>
      <c r="CE315" s="153"/>
      <c r="CF315" s="153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53"/>
      <c r="CQ315" s="153"/>
      <c r="CR315" s="153"/>
      <c r="CS315" s="153"/>
      <c r="CT315" s="153"/>
      <c r="CU315" s="153"/>
      <c r="CV315" s="153"/>
    </row>
    <row r="316" ht="6" customHeight="1" spans="1:100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 s="153"/>
      <c r="CC316" s="153"/>
      <c r="CD316" s="153"/>
      <c r="CE316" s="153"/>
      <c r="CF316" s="153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53"/>
      <c r="CQ316" s="153"/>
      <c r="CR316" s="153"/>
      <c r="CS316" s="153"/>
      <c r="CT316" s="153"/>
      <c r="CU316" s="153"/>
      <c r="CV316" s="153"/>
    </row>
    <row r="317" ht="6" customHeight="1" spans="1:100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 s="153"/>
      <c r="CC317" s="153"/>
      <c r="CD317" s="153"/>
      <c r="CE317" s="153"/>
      <c r="CF317" s="153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53"/>
      <c r="CQ317" s="153"/>
      <c r="CR317" s="153"/>
      <c r="CS317" s="153"/>
      <c r="CT317" s="153"/>
      <c r="CU317" s="153"/>
      <c r="CV317" s="153"/>
    </row>
    <row r="318" ht="6" customHeight="1" spans="1:100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 s="153"/>
      <c r="CC318" s="153"/>
      <c r="CD318" s="153"/>
      <c r="CE318" s="153"/>
      <c r="CF318" s="153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53"/>
      <c r="CQ318" s="153"/>
      <c r="CR318" s="153"/>
      <c r="CS318" s="153"/>
      <c r="CT318" s="153"/>
      <c r="CU318" s="153"/>
      <c r="CV318" s="153"/>
    </row>
    <row r="319" ht="6" customHeight="1" spans="1:100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 s="153"/>
      <c r="CC319" s="153"/>
      <c r="CD319" s="153"/>
      <c r="CE319" s="153"/>
      <c r="CF319" s="153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53"/>
      <c r="CQ319" s="153"/>
      <c r="CR319" s="153"/>
      <c r="CS319" s="153"/>
      <c r="CT319" s="153"/>
      <c r="CU319" s="153"/>
      <c r="CV319" s="153"/>
    </row>
    <row r="320" ht="6" customHeight="1" spans="1:100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 s="153"/>
      <c r="CC320" s="153"/>
      <c r="CD320" s="153"/>
      <c r="CE320" s="153"/>
      <c r="CF320" s="153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53"/>
      <c r="CQ320" s="153"/>
      <c r="CR320" s="153"/>
      <c r="CS320" s="153"/>
      <c r="CT320" s="153"/>
      <c r="CU320" s="153"/>
      <c r="CV320" s="153"/>
    </row>
    <row r="321" ht="6" customHeight="1" spans="1:100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 s="153"/>
      <c r="CC321" s="153"/>
      <c r="CD321" s="153"/>
      <c r="CE321" s="153"/>
      <c r="CF321" s="153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53"/>
      <c r="CQ321" s="153"/>
      <c r="CR321" s="153"/>
      <c r="CS321" s="153"/>
      <c r="CT321" s="153"/>
      <c r="CU321" s="153"/>
      <c r="CV321" s="153"/>
    </row>
    <row r="322" ht="6" customHeight="1" spans="1:100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 s="153"/>
      <c r="CC322" s="153"/>
      <c r="CD322" s="153"/>
      <c r="CE322" s="153"/>
      <c r="CF322" s="153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53"/>
      <c r="CQ322" s="153"/>
      <c r="CR322" s="153"/>
      <c r="CS322" s="153"/>
      <c r="CT322" s="153"/>
      <c r="CU322" s="153"/>
      <c r="CV322" s="153"/>
    </row>
    <row r="323" ht="6" customHeight="1" spans="1:100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 s="153"/>
      <c r="CC323" s="153"/>
      <c r="CD323" s="153"/>
      <c r="CE323" s="153"/>
      <c r="CF323" s="153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53"/>
      <c r="CQ323" s="153"/>
      <c r="CR323" s="153"/>
      <c r="CS323" s="153"/>
      <c r="CT323" s="153"/>
      <c r="CU323" s="153"/>
      <c r="CV323" s="153"/>
    </row>
    <row r="324" ht="6" customHeight="1" spans="1:100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 s="153"/>
      <c r="CC324" s="153"/>
      <c r="CD324" s="153"/>
      <c r="CE324" s="153"/>
      <c r="CF324" s="153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53"/>
      <c r="CQ324" s="153"/>
      <c r="CR324" s="153"/>
      <c r="CS324" s="153"/>
      <c r="CT324" s="153"/>
      <c r="CU324" s="153"/>
      <c r="CV324" s="153"/>
    </row>
    <row r="325" ht="6" customHeight="1" spans="1:100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 s="153"/>
      <c r="CC325" s="153"/>
      <c r="CD325" s="153"/>
      <c r="CE325" s="153"/>
      <c r="CF325" s="153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53"/>
      <c r="CQ325" s="153"/>
      <c r="CR325" s="153"/>
      <c r="CS325" s="153"/>
      <c r="CT325" s="153"/>
      <c r="CU325" s="153"/>
      <c r="CV325" s="153"/>
    </row>
    <row r="326" ht="6" customHeight="1" spans="1:100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 s="153"/>
      <c r="CC326" s="153"/>
      <c r="CD326" s="153"/>
      <c r="CE326" s="153"/>
      <c r="CF326" s="153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53"/>
      <c r="CQ326" s="153"/>
      <c r="CR326" s="153"/>
      <c r="CS326" s="153"/>
      <c r="CT326" s="153"/>
      <c r="CU326" s="153"/>
      <c r="CV326" s="153"/>
    </row>
    <row r="327" s="12" customFormat="1" ht="6" customHeight="1" spans="1:100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 s="153"/>
      <c r="CC327" s="153"/>
      <c r="CD327" s="153"/>
      <c r="CE327" s="153"/>
      <c r="CF327" s="153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53"/>
      <c r="CQ327" s="153"/>
      <c r="CR327" s="153"/>
      <c r="CS327" s="153"/>
      <c r="CT327" s="153"/>
      <c r="CU327" s="153"/>
      <c r="CV327" s="153"/>
    </row>
    <row r="328" s="12" customFormat="1" ht="6" customHeight="1" spans="1:100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 s="153"/>
      <c r="CC328" s="153"/>
      <c r="CD328" s="153"/>
      <c r="CE328" s="153"/>
      <c r="CF328" s="153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53"/>
      <c r="CQ328" s="153"/>
      <c r="CR328" s="153"/>
      <c r="CS328" s="153"/>
      <c r="CT328" s="153"/>
      <c r="CU328" s="153"/>
      <c r="CV328" s="153"/>
    </row>
    <row r="329" s="12" customFormat="1" ht="6" customHeight="1" spans="1:100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 s="153"/>
      <c r="CC329" s="153"/>
      <c r="CD329" s="153"/>
      <c r="CE329" s="153"/>
      <c r="CF329" s="153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53"/>
      <c r="CQ329" s="153"/>
      <c r="CR329" s="153"/>
      <c r="CS329" s="153"/>
      <c r="CT329" s="153"/>
      <c r="CU329" s="153"/>
      <c r="CV329" s="153"/>
    </row>
    <row r="330" s="12" customFormat="1" ht="6" customHeight="1" spans="1:100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 s="153"/>
      <c r="CC330" s="153"/>
      <c r="CD330" s="153"/>
      <c r="CE330" s="153"/>
      <c r="CF330" s="153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53"/>
      <c r="CQ330" s="153"/>
      <c r="CR330" s="153"/>
      <c r="CS330" s="153"/>
      <c r="CT330" s="153"/>
      <c r="CU330" s="153"/>
      <c r="CV330" s="153"/>
    </row>
    <row r="331" ht="6" customHeight="1" spans="1:100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 s="153"/>
      <c r="CC331" s="153"/>
      <c r="CD331" s="153"/>
      <c r="CE331" s="153"/>
      <c r="CF331" s="153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53"/>
      <c r="CQ331" s="153"/>
      <c r="CR331" s="153"/>
      <c r="CS331" s="153"/>
      <c r="CT331" s="153"/>
      <c r="CU331" s="153"/>
      <c r="CV331" s="153"/>
    </row>
    <row r="332" ht="6" customHeight="1" spans="1:100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 s="153"/>
      <c r="CC332" s="153"/>
      <c r="CD332" s="153"/>
      <c r="CE332" s="153"/>
      <c r="CF332" s="153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53"/>
      <c r="CQ332" s="153"/>
      <c r="CR332" s="153"/>
      <c r="CS332" s="153"/>
      <c r="CT332" s="153"/>
      <c r="CU332" s="153"/>
      <c r="CV332" s="153"/>
    </row>
    <row r="333" ht="6" customHeight="1" spans="1:100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 s="153"/>
      <c r="CC333" s="153"/>
      <c r="CD333" s="153"/>
      <c r="CE333" s="153"/>
      <c r="CF333" s="153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53"/>
      <c r="CQ333" s="153"/>
      <c r="CR333" s="153"/>
      <c r="CS333" s="153"/>
      <c r="CT333" s="153"/>
      <c r="CU333" s="153"/>
      <c r="CV333" s="153"/>
    </row>
    <row r="334" ht="6" customHeight="1" spans="1:100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 s="153"/>
      <c r="CC334" s="153"/>
      <c r="CD334" s="153"/>
      <c r="CE334" s="153"/>
      <c r="CF334" s="153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/>
      <c r="CT334" s="153"/>
      <c r="CU334" s="153"/>
      <c r="CV334" s="153"/>
    </row>
    <row r="335" s="12" customFormat="1" ht="6" customHeight="1" spans="1:100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 s="153"/>
      <c r="CC335" s="153"/>
      <c r="CD335" s="153"/>
      <c r="CE335" s="153"/>
      <c r="CF335" s="153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  <c r="CT335" s="153"/>
      <c r="CU335" s="153"/>
      <c r="CV335" s="153"/>
    </row>
    <row r="336" s="12" customFormat="1" ht="6" customHeight="1" spans="1:100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 s="153"/>
      <c r="CC336" s="153"/>
      <c r="CD336" s="153"/>
      <c r="CE336" s="153"/>
      <c r="CF336" s="153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  <c r="CT336" s="153"/>
      <c r="CU336" s="153"/>
      <c r="CV336" s="153"/>
    </row>
    <row r="337" s="12" customFormat="1" ht="6" customHeight="1" spans="1:100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 s="153"/>
      <c r="CC337" s="153"/>
      <c r="CD337" s="153"/>
      <c r="CE337" s="153"/>
      <c r="CF337" s="153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53"/>
      <c r="CQ337" s="153"/>
      <c r="CR337" s="153"/>
      <c r="CS337" s="153"/>
      <c r="CT337" s="153"/>
      <c r="CU337" s="153"/>
      <c r="CV337" s="153"/>
    </row>
    <row r="338" s="12" customFormat="1" ht="6" customHeight="1" spans="1:100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 s="153"/>
      <c r="CC338" s="153"/>
      <c r="CD338" s="153"/>
      <c r="CE338" s="153"/>
      <c r="CF338" s="153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  <c r="CT338" s="153"/>
      <c r="CU338" s="153"/>
      <c r="CV338" s="153"/>
    </row>
    <row r="339" ht="6" customHeight="1" spans="1:100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 s="153"/>
      <c r="CC339" s="153"/>
      <c r="CD339" s="153"/>
      <c r="CE339" s="153"/>
      <c r="CF339" s="153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53"/>
      <c r="CQ339" s="153"/>
      <c r="CR339" s="153"/>
      <c r="CS339" s="153"/>
      <c r="CT339" s="153"/>
      <c r="CU339" s="153"/>
      <c r="CV339" s="153"/>
    </row>
    <row r="340" ht="6" customHeight="1" spans="1:100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 s="153"/>
      <c r="CC340" s="153"/>
      <c r="CD340" s="153"/>
      <c r="CE340" s="153"/>
      <c r="CF340" s="153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53"/>
      <c r="CQ340" s="153"/>
      <c r="CR340" s="153"/>
      <c r="CS340" s="153"/>
      <c r="CT340" s="153"/>
      <c r="CU340" s="153"/>
      <c r="CV340" s="153"/>
    </row>
    <row r="341" ht="6" customHeight="1" spans="1:100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 s="153"/>
      <c r="CC341" s="153"/>
      <c r="CD341" s="153"/>
      <c r="CE341" s="153"/>
      <c r="CF341" s="153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53"/>
      <c r="CQ341" s="153"/>
      <c r="CR341" s="153"/>
      <c r="CS341" s="153"/>
      <c r="CT341" s="153"/>
      <c r="CU341" s="153"/>
      <c r="CV341" s="153"/>
    </row>
    <row r="342" ht="6" customHeight="1" spans="1:100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 s="153"/>
      <c r="CC342" s="153"/>
      <c r="CD342" s="153"/>
      <c r="CE342" s="153"/>
      <c r="CF342" s="153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53"/>
      <c r="CQ342" s="153"/>
      <c r="CR342" s="153"/>
      <c r="CS342" s="153"/>
      <c r="CT342" s="153"/>
      <c r="CU342" s="153"/>
      <c r="CV342" s="153"/>
    </row>
    <row r="343" ht="6" customHeight="1" spans="1:100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 s="153"/>
      <c r="CC343" s="153"/>
      <c r="CD343" s="153"/>
      <c r="CE343" s="153"/>
      <c r="CF343" s="153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53"/>
      <c r="CQ343" s="153"/>
      <c r="CR343" s="153"/>
      <c r="CS343" s="153"/>
      <c r="CT343" s="153"/>
      <c r="CU343" s="153"/>
      <c r="CV343" s="153"/>
    </row>
    <row r="344" ht="6" customHeight="1" spans="1:100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 s="153"/>
      <c r="CC344" s="153"/>
      <c r="CD344" s="153"/>
      <c r="CE344" s="153"/>
      <c r="CF344" s="153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53"/>
      <c r="CQ344" s="153"/>
      <c r="CR344" s="153"/>
      <c r="CS344" s="153"/>
      <c r="CT344" s="153"/>
      <c r="CU344" s="153"/>
      <c r="CV344" s="153"/>
    </row>
    <row r="345" ht="6" customHeight="1" spans="1:100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 s="153"/>
      <c r="CC345" s="153"/>
      <c r="CD345" s="153"/>
      <c r="CE345" s="153"/>
      <c r="CF345" s="153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53"/>
      <c r="CQ345" s="153"/>
      <c r="CR345" s="153"/>
      <c r="CS345" s="153"/>
      <c r="CT345" s="153"/>
      <c r="CU345" s="153"/>
      <c r="CV345" s="153"/>
    </row>
    <row r="346" ht="6" customHeight="1" spans="1:100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 s="153"/>
      <c r="CC346" s="153"/>
      <c r="CD346" s="153"/>
      <c r="CE346" s="153"/>
      <c r="CF346" s="153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  <c r="CT346" s="153"/>
      <c r="CU346" s="153"/>
      <c r="CV346" s="153"/>
    </row>
    <row r="347" ht="6" customHeight="1" spans="1:100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 s="153"/>
      <c r="CC347" s="153"/>
      <c r="CD347" s="153"/>
      <c r="CE347" s="153"/>
      <c r="CF347" s="153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  <c r="CT347" s="153"/>
      <c r="CU347" s="153"/>
      <c r="CV347" s="153"/>
    </row>
    <row r="348" ht="6" customHeight="1" spans="1:100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 s="153"/>
      <c r="CC348" s="153"/>
      <c r="CD348" s="153"/>
      <c r="CE348" s="153"/>
      <c r="CF348" s="153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53"/>
      <c r="CQ348" s="153"/>
      <c r="CR348" s="153"/>
      <c r="CS348" s="153"/>
      <c r="CT348" s="153"/>
      <c r="CU348" s="153"/>
      <c r="CV348" s="153"/>
    </row>
    <row r="349" ht="6" customHeight="1" spans="1:100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 s="153"/>
      <c r="CC349" s="153"/>
      <c r="CD349" s="153"/>
      <c r="CE349" s="153"/>
      <c r="CF349" s="153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53"/>
      <c r="CQ349" s="153"/>
      <c r="CR349" s="153"/>
      <c r="CS349" s="153"/>
      <c r="CT349" s="153"/>
      <c r="CU349" s="153"/>
      <c r="CV349" s="153"/>
    </row>
    <row r="350" ht="6" customHeight="1" spans="1:100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 s="153"/>
      <c r="CC350" s="153"/>
      <c r="CD350" s="153"/>
      <c r="CE350" s="153"/>
      <c r="CF350" s="153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53"/>
      <c r="CQ350" s="153"/>
      <c r="CR350" s="153"/>
      <c r="CS350" s="153"/>
      <c r="CT350" s="153"/>
      <c r="CU350" s="153"/>
      <c r="CV350" s="153"/>
    </row>
    <row r="351" ht="6" customHeight="1" spans="1:100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 s="153"/>
      <c r="CC351" s="153"/>
      <c r="CD351" s="153"/>
      <c r="CE351" s="153"/>
      <c r="CF351" s="153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53"/>
      <c r="CQ351" s="153"/>
      <c r="CR351" s="153"/>
      <c r="CS351" s="153"/>
      <c r="CT351" s="153"/>
      <c r="CU351" s="153"/>
      <c r="CV351" s="153"/>
    </row>
    <row r="352" ht="6" customHeight="1" spans="1:100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 s="153"/>
      <c r="CC352" s="153"/>
      <c r="CD352" s="153"/>
      <c r="CE352" s="153"/>
      <c r="CF352" s="153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53"/>
      <c r="CQ352" s="153"/>
      <c r="CR352" s="153"/>
      <c r="CS352" s="153"/>
      <c r="CT352" s="153"/>
      <c r="CU352" s="153"/>
      <c r="CV352" s="153"/>
    </row>
    <row r="353" ht="6" customHeight="1" spans="1:100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 s="153"/>
      <c r="CC353" s="153"/>
      <c r="CD353" s="153"/>
      <c r="CE353" s="153"/>
      <c r="CF353" s="153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53"/>
      <c r="CQ353" s="153"/>
      <c r="CR353" s="153"/>
      <c r="CS353" s="153"/>
      <c r="CT353" s="153"/>
      <c r="CU353" s="153"/>
      <c r="CV353" s="153"/>
    </row>
    <row r="354" ht="6" customHeight="1" spans="1:100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 s="153"/>
      <c r="CC354" s="153"/>
      <c r="CD354" s="153"/>
      <c r="CE354" s="153"/>
      <c r="CF354" s="153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53"/>
      <c r="CQ354" s="153"/>
      <c r="CR354" s="153"/>
      <c r="CS354" s="153"/>
      <c r="CT354" s="153"/>
      <c r="CU354" s="153"/>
      <c r="CV354" s="153"/>
    </row>
    <row r="355" ht="6" customHeight="1" spans="1:100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 s="153"/>
      <c r="CC355" s="153"/>
      <c r="CD355" s="153"/>
      <c r="CE355" s="153"/>
      <c r="CF355" s="153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53"/>
      <c r="CQ355" s="153"/>
      <c r="CR355" s="153"/>
      <c r="CS355" s="153"/>
      <c r="CT355" s="153"/>
      <c r="CU355" s="153"/>
      <c r="CV355" s="153"/>
    </row>
    <row r="356" ht="6" customHeight="1" spans="1:100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 s="153"/>
      <c r="CC356" s="153"/>
      <c r="CD356" s="153"/>
      <c r="CE356" s="153"/>
      <c r="CF356" s="153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53"/>
      <c r="CQ356" s="153"/>
      <c r="CR356" s="153"/>
      <c r="CS356" s="153"/>
      <c r="CT356" s="153"/>
      <c r="CU356" s="153"/>
      <c r="CV356" s="153"/>
    </row>
    <row r="357" ht="6" customHeight="1" spans="1:100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 s="153"/>
      <c r="CC357" s="153"/>
      <c r="CD357" s="153"/>
      <c r="CE357" s="153"/>
      <c r="CF357" s="153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53"/>
      <c r="CQ357" s="153"/>
      <c r="CR357" s="153"/>
      <c r="CS357" s="153"/>
      <c r="CT357" s="153"/>
      <c r="CU357" s="153"/>
      <c r="CV357" s="153"/>
    </row>
    <row r="358" ht="6" customHeight="1" spans="1:100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 s="153"/>
      <c r="CC358" s="153"/>
      <c r="CD358" s="153"/>
      <c r="CE358" s="153"/>
      <c r="CF358" s="153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53"/>
      <c r="CQ358" s="153"/>
      <c r="CR358" s="153"/>
      <c r="CS358" s="153"/>
      <c r="CT358" s="153"/>
      <c r="CU358" s="153"/>
      <c r="CV358" s="153"/>
    </row>
    <row r="359" ht="6" customHeight="1" spans="1:100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 s="153"/>
      <c r="CC359" s="153"/>
      <c r="CD359" s="153"/>
      <c r="CE359" s="153"/>
      <c r="CF359" s="153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53"/>
      <c r="CQ359" s="153"/>
      <c r="CR359" s="153"/>
      <c r="CS359" s="153"/>
      <c r="CT359" s="153"/>
      <c r="CU359" s="153"/>
      <c r="CV359" s="153"/>
    </row>
    <row r="360" ht="6" customHeight="1" spans="1:100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 s="153"/>
      <c r="CC360" s="153"/>
      <c r="CD360" s="153"/>
      <c r="CE360" s="153"/>
      <c r="CF360" s="153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53"/>
      <c r="CQ360" s="153"/>
      <c r="CR360" s="153"/>
      <c r="CS360" s="153"/>
      <c r="CT360" s="153"/>
      <c r="CU360" s="153"/>
      <c r="CV360" s="153"/>
    </row>
    <row r="361" ht="6" customHeight="1" spans="1:100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 s="153"/>
      <c r="CC361" s="153"/>
      <c r="CD361" s="153"/>
      <c r="CE361" s="153"/>
      <c r="CF361" s="153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53"/>
      <c r="CQ361" s="153"/>
      <c r="CR361" s="153"/>
      <c r="CS361" s="153"/>
      <c r="CT361" s="153"/>
      <c r="CU361" s="153"/>
      <c r="CV361" s="153"/>
    </row>
    <row r="362" ht="6" customHeight="1" spans="1:100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 s="153"/>
      <c r="CC362" s="153"/>
      <c r="CD362" s="153"/>
      <c r="CE362" s="153"/>
      <c r="CF362" s="153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53"/>
      <c r="CQ362" s="153"/>
      <c r="CR362" s="153"/>
      <c r="CS362" s="153"/>
      <c r="CT362" s="153"/>
      <c r="CU362" s="153"/>
      <c r="CV362" s="153"/>
    </row>
    <row r="363" ht="6" customHeight="1" spans="1:100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 s="153"/>
      <c r="CC363" s="153"/>
      <c r="CD363" s="153"/>
      <c r="CE363" s="153"/>
      <c r="CF363" s="153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53"/>
      <c r="CQ363" s="153"/>
      <c r="CR363" s="153"/>
      <c r="CS363" s="153"/>
      <c r="CT363" s="153"/>
      <c r="CU363" s="153"/>
      <c r="CV363" s="153"/>
    </row>
    <row r="364" ht="6" customHeight="1" spans="1:100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 s="153"/>
      <c r="CC364" s="153"/>
      <c r="CD364" s="153"/>
      <c r="CE364" s="153"/>
      <c r="CF364" s="153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53"/>
      <c r="CQ364" s="153"/>
      <c r="CR364" s="153"/>
      <c r="CS364" s="153"/>
      <c r="CT364" s="153"/>
      <c r="CU364" s="153"/>
      <c r="CV364" s="153"/>
    </row>
    <row r="365" ht="6" customHeight="1" spans="1:100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 s="153"/>
      <c r="CC365" s="153"/>
      <c r="CD365" s="153"/>
      <c r="CE365" s="153"/>
      <c r="CF365" s="153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53"/>
      <c r="CQ365" s="153"/>
      <c r="CR365" s="153"/>
      <c r="CS365" s="153"/>
      <c r="CT365" s="153"/>
      <c r="CU365" s="153"/>
      <c r="CV365" s="153"/>
    </row>
    <row r="366" ht="6" customHeight="1" spans="1:100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 s="153"/>
      <c r="CC366" s="153"/>
      <c r="CD366" s="153"/>
      <c r="CE366" s="153"/>
      <c r="CF366" s="153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53"/>
      <c r="CQ366" s="153"/>
      <c r="CR366" s="153"/>
      <c r="CS366" s="153"/>
      <c r="CT366" s="153"/>
      <c r="CU366" s="153"/>
      <c r="CV366" s="153"/>
    </row>
    <row r="367" ht="6" customHeight="1" spans="1:100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 s="153"/>
      <c r="CC367" s="153"/>
      <c r="CD367" s="153"/>
      <c r="CE367" s="153"/>
      <c r="CF367" s="153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53"/>
      <c r="CQ367" s="153"/>
      <c r="CR367" s="153"/>
      <c r="CS367" s="153"/>
      <c r="CT367" s="153"/>
      <c r="CU367" s="153"/>
      <c r="CV367" s="153"/>
    </row>
    <row r="368" ht="6" customHeight="1" spans="1:100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 s="153"/>
      <c r="CC368" s="153"/>
      <c r="CD368" s="153"/>
      <c r="CE368" s="153"/>
      <c r="CF368" s="153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53"/>
      <c r="CQ368" s="153"/>
      <c r="CR368" s="153"/>
      <c r="CS368" s="153"/>
      <c r="CT368" s="153"/>
      <c r="CU368" s="153"/>
      <c r="CV368" s="153"/>
    </row>
    <row r="369" ht="6" customHeight="1" spans="1:100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 s="153"/>
      <c r="CC369" s="153"/>
      <c r="CD369" s="153"/>
      <c r="CE369" s="153"/>
      <c r="CF369" s="153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53"/>
      <c r="CQ369" s="153"/>
      <c r="CR369" s="153"/>
      <c r="CS369" s="153"/>
      <c r="CT369" s="153"/>
      <c r="CU369" s="153"/>
      <c r="CV369" s="153"/>
    </row>
    <row r="370" ht="6" customHeight="1" spans="1:100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 s="153"/>
      <c r="CC370" s="153"/>
      <c r="CD370" s="153"/>
      <c r="CE370" s="153"/>
      <c r="CF370" s="153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53"/>
      <c r="CQ370" s="153"/>
      <c r="CR370" s="153"/>
      <c r="CS370" s="153"/>
      <c r="CT370" s="153"/>
      <c r="CU370" s="153"/>
      <c r="CV370" s="153"/>
    </row>
    <row r="371" ht="6" customHeight="1" spans="1:100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 s="153"/>
      <c r="CC371" s="153"/>
      <c r="CD371" s="153"/>
      <c r="CE371" s="153"/>
      <c r="CF371" s="153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53"/>
      <c r="CQ371" s="153"/>
      <c r="CR371" s="153"/>
      <c r="CS371" s="153"/>
      <c r="CT371" s="153"/>
      <c r="CU371" s="153"/>
      <c r="CV371" s="153"/>
    </row>
    <row r="372" ht="6" customHeight="1" spans="1:100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 s="153"/>
      <c r="CC372" s="153"/>
      <c r="CD372" s="153"/>
      <c r="CE372" s="153"/>
      <c r="CF372" s="153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53"/>
      <c r="CQ372" s="153"/>
      <c r="CR372" s="153"/>
      <c r="CS372" s="153"/>
      <c r="CT372" s="153"/>
      <c r="CU372" s="153"/>
      <c r="CV372" s="153"/>
    </row>
    <row r="373" ht="6" customHeight="1" spans="1:100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 s="153"/>
      <c r="CC373" s="153"/>
      <c r="CD373" s="153"/>
      <c r="CE373" s="153"/>
      <c r="CF373" s="153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53"/>
      <c r="CQ373" s="153"/>
      <c r="CR373" s="153"/>
      <c r="CS373" s="153"/>
      <c r="CT373" s="153"/>
      <c r="CU373" s="153"/>
      <c r="CV373" s="153"/>
    </row>
    <row r="374" ht="6" customHeight="1" spans="1:100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 s="153"/>
      <c r="CC374" s="153"/>
      <c r="CD374" s="153"/>
      <c r="CE374" s="153"/>
      <c r="CF374" s="153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53"/>
      <c r="CQ374" s="153"/>
      <c r="CR374" s="153"/>
      <c r="CS374" s="153"/>
      <c r="CT374" s="153"/>
      <c r="CU374" s="153"/>
      <c r="CV374" s="153"/>
    </row>
    <row r="375" ht="6" customHeight="1" spans="1:100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 s="153"/>
      <c r="CC375" s="153"/>
      <c r="CD375" s="153"/>
      <c r="CE375" s="153"/>
      <c r="CF375" s="153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53"/>
      <c r="CQ375" s="153"/>
      <c r="CR375" s="153"/>
      <c r="CS375" s="153"/>
      <c r="CT375" s="153"/>
      <c r="CU375" s="153"/>
      <c r="CV375" s="153"/>
    </row>
    <row r="376" ht="6" customHeight="1" spans="1:100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 s="153"/>
      <c r="CC376" s="153"/>
      <c r="CD376" s="153"/>
      <c r="CE376" s="153"/>
      <c r="CF376" s="153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53"/>
      <c r="CQ376" s="153"/>
      <c r="CR376" s="153"/>
      <c r="CS376" s="153"/>
      <c r="CT376" s="153"/>
      <c r="CU376" s="153"/>
      <c r="CV376" s="153"/>
    </row>
    <row r="377" ht="6" customHeight="1" spans="1:100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 s="153"/>
      <c r="CC377" s="153"/>
      <c r="CD377" s="153"/>
      <c r="CE377" s="153"/>
      <c r="CF377" s="153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53"/>
      <c r="CQ377" s="153"/>
      <c r="CR377" s="153"/>
      <c r="CS377" s="153"/>
      <c r="CT377" s="153"/>
      <c r="CU377" s="153"/>
      <c r="CV377" s="153"/>
    </row>
    <row r="378" ht="6" customHeight="1" spans="1:100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 s="153"/>
      <c r="CC378" s="153"/>
      <c r="CD378" s="153"/>
      <c r="CE378" s="153"/>
      <c r="CF378" s="153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53"/>
      <c r="CQ378" s="153"/>
      <c r="CR378" s="153"/>
      <c r="CS378" s="153"/>
      <c r="CT378" s="153"/>
      <c r="CU378" s="153"/>
      <c r="CV378" s="153"/>
    </row>
    <row r="379" ht="6" customHeight="1" spans="1:100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 s="153"/>
      <c r="CC379" s="153"/>
      <c r="CD379" s="153"/>
      <c r="CE379" s="153"/>
      <c r="CF379" s="153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53"/>
      <c r="CQ379" s="153"/>
      <c r="CR379" s="153"/>
      <c r="CS379" s="153"/>
      <c r="CT379" s="153"/>
      <c r="CU379" s="153"/>
      <c r="CV379" s="153"/>
    </row>
    <row r="380" ht="6" customHeight="1" spans="1:100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 s="153"/>
      <c r="CC380" s="153"/>
      <c r="CD380" s="153"/>
      <c r="CE380" s="153"/>
      <c r="CF380" s="153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53"/>
      <c r="CQ380" s="153"/>
      <c r="CR380" s="153"/>
      <c r="CS380" s="153"/>
      <c r="CT380" s="153"/>
      <c r="CU380" s="153"/>
      <c r="CV380" s="153"/>
    </row>
    <row r="381" ht="6" customHeight="1" spans="1:100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 s="153"/>
      <c r="CC381" s="153"/>
      <c r="CD381" s="153"/>
      <c r="CE381" s="153"/>
      <c r="CF381" s="153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53"/>
      <c r="CQ381" s="153"/>
      <c r="CR381" s="153"/>
      <c r="CS381" s="153"/>
      <c r="CT381" s="153"/>
      <c r="CU381" s="153"/>
      <c r="CV381" s="153"/>
    </row>
    <row r="382" ht="6" customHeight="1" spans="1:100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 s="153"/>
      <c r="CC382" s="153"/>
      <c r="CD382" s="153"/>
      <c r="CE382" s="153"/>
      <c r="CF382" s="153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53"/>
      <c r="CQ382" s="153"/>
      <c r="CR382" s="153"/>
      <c r="CS382" s="153"/>
      <c r="CT382" s="153"/>
      <c r="CU382" s="153"/>
      <c r="CV382" s="153"/>
    </row>
    <row r="383" ht="6" customHeight="1" spans="1:100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 s="153"/>
      <c r="CC383" s="153"/>
      <c r="CD383" s="153"/>
      <c r="CE383" s="153"/>
      <c r="CF383" s="153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53"/>
      <c r="CQ383" s="153"/>
      <c r="CR383" s="153"/>
      <c r="CS383" s="153"/>
      <c r="CT383" s="153"/>
      <c r="CU383" s="153"/>
      <c r="CV383" s="153"/>
    </row>
    <row r="384" ht="6" customHeight="1" spans="1:100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 s="153"/>
      <c r="CC384" s="153"/>
      <c r="CD384" s="153"/>
      <c r="CE384" s="153"/>
      <c r="CF384" s="153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53"/>
      <c r="CQ384" s="153"/>
      <c r="CR384" s="153"/>
      <c r="CS384" s="153"/>
      <c r="CT384" s="153"/>
      <c r="CU384" s="153"/>
      <c r="CV384" s="153"/>
    </row>
    <row r="385" ht="6" customHeight="1" spans="1:100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 s="153"/>
      <c r="CC385" s="153"/>
      <c r="CD385" s="153"/>
      <c r="CE385" s="153"/>
      <c r="CF385" s="153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53"/>
      <c r="CQ385" s="153"/>
      <c r="CR385" s="153"/>
      <c r="CS385" s="153"/>
      <c r="CT385" s="153"/>
      <c r="CU385" s="153"/>
      <c r="CV385" s="153"/>
    </row>
    <row r="386" ht="6" customHeight="1" spans="1:100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 s="153"/>
      <c r="CC386" s="153"/>
      <c r="CD386" s="153"/>
      <c r="CE386" s="153"/>
      <c r="CF386" s="153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  <c r="CT386" s="153"/>
      <c r="CU386" s="153"/>
      <c r="CV386" s="153"/>
    </row>
    <row r="387" ht="6" customHeight="1" spans="1:100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 s="153"/>
      <c r="CC387" s="153"/>
      <c r="CD387" s="153"/>
      <c r="CE387" s="153"/>
      <c r="CF387" s="153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53"/>
      <c r="CQ387" s="153"/>
      <c r="CR387" s="153"/>
      <c r="CS387" s="153"/>
      <c r="CT387" s="153"/>
      <c r="CU387" s="153"/>
      <c r="CV387" s="153"/>
    </row>
    <row r="388" ht="6" customHeight="1" spans="1:100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 s="153"/>
      <c r="CC388" s="153"/>
      <c r="CD388" s="153"/>
      <c r="CE388" s="153"/>
      <c r="CF388" s="153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53"/>
      <c r="CQ388" s="153"/>
      <c r="CR388" s="153"/>
      <c r="CS388" s="153"/>
      <c r="CT388" s="153"/>
      <c r="CU388" s="153"/>
      <c r="CV388" s="153"/>
    </row>
    <row r="389" ht="6" customHeight="1" spans="1:100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 s="153"/>
      <c r="CC389" s="153"/>
      <c r="CD389" s="153"/>
      <c r="CE389" s="153"/>
      <c r="CF389" s="153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53"/>
      <c r="CQ389" s="153"/>
      <c r="CR389" s="153"/>
      <c r="CS389" s="153"/>
      <c r="CT389" s="153"/>
      <c r="CU389" s="153"/>
      <c r="CV389" s="153"/>
    </row>
    <row r="390" ht="6" customHeight="1" spans="1:100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 s="153"/>
      <c r="CC390" s="153"/>
      <c r="CD390" s="153"/>
      <c r="CE390" s="153"/>
      <c r="CF390" s="153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53"/>
      <c r="CQ390" s="153"/>
      <c r="CR390" s="153"/>
      <c r="CS390" s="153"/>
      <c r="CT390" s="153"/>
      <c r="CU390" s="153"/>
      <c r="CV390" s="153"/>
    </row>
    <row r="391" ht="6" customHeight="1" spans="1:100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 s="153"/>
      <c r="CC391" s="153"/>
      <c r="CD391" s="153"/>
      <c r="CE391" s="153"/>
      <c r="CF391" s="153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53"/>
      <c r="CQ391" s="153"/>
      <c r="CR391" s="153"/>
      <c r="CS391" s="153"/>
      <c r="CT391" s="153"/>
      <c r="CU391" s="153"/>
      <c r="CV391" s="153"/>
    </row>
    <row r="392" ht="6" customHeight="1" spans="1:100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 s="153"/>
      <c r="CC392" s="153"/>
      <c r="CD392" s="153"/>
      <c r="CE392" s="153"/>
      <c r="CF392" s="153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53"/>
      <c r="CQ392" s="153"/>
      <c r="CR392" s="153"/>
      <c r="CS392" s="153"/>
      <c r="CT392" s="153"/>
      <c r="CU392" s="153"/>
      <c r="CV392" s="153"/>
    </row>
    <row r="393" ht="6" customHeight="1" spans="1:100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 s="153"/>
      <c r="CC393" s="153"/>
      <c r="CD393" s="153"/>
      <c r="CE393" s="153"/>
      <c r="CF393" s="153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53"/>
      <c r="CQ393" s="153"/>
      <c r="CR393" s="153"/>
      <c r="CS393" s="153"/>
      <c r="CT393" s="153"/>
      <c r="CU393" s="153"/>
      <c r="CV393" s="153"/>
    </row>
    <row r="394" ht="6" customHeight="1" spans="1:100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 s="153"/>
      <c r="CC394" s="153"/>
      <c r="CD394" s="153"/>
      <c r="CE394" s="153"/>
      <c r="CF394" s="153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53"/>
      <c r="CQ394" s="153"/>
      <c r="CR394" s="153"/>
      <c r="CS394" s="153"/>
      <c r="CT394" s="153"/>
      <c r="CU394" s="153"/>
      <c r="CV394" s="153"/>
    </row>
    <row r="395" ht="6" customHeight="1" spans="1:100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 s="153"/>
      <c r="CC395" s="153"/>
      <c r="CD395" s="153"/>
      <c r="CE395" s="153"/>
      <c r="CF395" s="153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53"/>
      <c r="CQ395" s="153"/>
      <c r="CR395" s="153"/>
      <c r="CS395" s="153"/>
      <c r="CT395" s="153"/>
      <c r="CU395" s="153"/>
      <c r="CV395" s="153"/>
    </row>
    <row r="396" ht="6" customHeight="1" spans="1:100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 s="153"/>
      <c r="CC396" s="153"/>
      <c r="CD396" s="153"/>
      <c r="CE396" s="153"/>
      <c r="CF396" s="153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53"/>
      <c r="CQ396" s="153"/>
      <c r="CR396" s="153"/>
      <c r="CS396" s="153"/>
      <c r="CT396" s="153"/>
      <c r="CU396" s="153"/>
      <c r="CV396" s="153"/>
    </row>
    <row r="397" ht="6" customHeight="1" spans="1:100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 s="153"/>
      <c r="CC397" s="153"/>
      <c r="CD397" s="153"/>
      <c r="CE397" s="153"/>
      <c r="CF397" s="153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53"/>
      <c r="CQ397" s="153"/>
      <c r="CR397" s="153"/>
      <c r="CS397" s="153"/>
      <c r="CT397" s="153"/>
      <c r="CU397" s="153"/>
      <c r="CV397" s="153"/>
    </row>
    <row r="398" ht="6" customHeight="1" spans="1:100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 s="153"/>
      <c r="CC398" s="153"/>
      <c r="CD398" s="153"/>
      <c r="CE398" s="153"/>
      <c r="CF398" s="153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53"/>
      <c r="CQ398" s="153"/>
      <c r="CR398" s="153"/>
      <c r="CS398" s="153"/>
      <c r="CT398" s="153"/>
      <c r="CU398" s="153"/>
      <c r="CV398" s="153"/>
    </row>
    <row r="399" ht="6" customHeight="1" spans="1:100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 s="153"/>
      <c r="CC399" s="153"/>
      <c r="CD399" s="153"/>
      <c r="CE399" s="153"/>
      <c r="CF399" s="153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53"/>
      <c r="CQ399" s="153"/>
      <c r="CR399" s="153"/>
      <c r="CS399" s="153"/>
      <c r="CT399" s="153"/>
      <c r="CU399" s="153"/>
      <c r="CV399" s="153"/>
    </row>
    <row r="400" ht="6" customHeight="1" spans="1:100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 s="153"/>
      <c r="CC400" s="153"/>
      <c r="CD400" s="153"/>
      <c r="CE400" s="153"/>
      <c r="CF400" s="153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53"/>
      <c r="CQ400" s="153"/>
      <c r="CR400" s="153"/>
      <c r="CS400" s="153"/>
      <c r="CT400" s="153"/>
      <c r="CU400" s="153"/>
      <c r="CV400" s="153"/>
    </row>
    <row r="401" ht="6" customHeight="1" spans="1:100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 s="153"/>
      <c r="CC401" s="153"/>
      <c r="CD401" s="153"/>
      <c r="CE401" s="153"/>
      <c r="CF401" s="153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53"/>
      <c r="CQ401" s="153"/>
      <c r="CR401" s="153"/>
      <c r="CS401" s="153"/>
      <c r="CT401" s="153"/>
      <c r="CU401" s="153"/>
      <c r="CV401" s="153"/>
    </row>
    <row r="402" ht="6" customHeight="1" spans="1:100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 s="153"/>
      <c r="CC402" s="153"/>
      <c r="CD402" s="153"/>
      <c r="CE402" s="153"/>
      <c r="CF402" s="153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53"/>
      <c r="CQ402" s="153"/>
      <c r="CR402" s="153"/>
      <c r="CS402" s="153"/>
      <c r="CT402" s="153"/>
      <c r="CU402" s="153"/>
      <c r="CV402" s="153"/>
    </row>
    <row r="403" ht="6" customHeight="1" spans="1:100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 s="153"/>
      <c r="CC403" s="153"/>
      <c r="CD403" s="153"/>
      <c r="CE403" s="153"/>
      <c r="CF403" s="153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53"/>
      <c r="CQ403" s="153"/>
      <c r="CR403" s="153"/>
      <c r="CS403" s="153"/>
      <c r="CT403" s="153"/>
      <c r="CU403" s="153"/>
      <c r="CV403" s="153"/>
    </row>
    <row r="404" ht="6" customHeight="1" spans="1:100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 s="153"/>
      <c r="CC404" s="153"/>
      <c r="CD404" s="153"/>
      <c r="CE404" s="153"/>
      <c r="CF404" s="153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53"/>
      <c r="CQ404" s="153"/>
      <c r="CR404" s="153"/>
      <c r="CS404" s="153"/>
      <c r="CT404" s="153"/>
      <c r="CU404" s="153"/>
      <c r="CV404" s="153"/>
    </row>
    <row r="405" ht="6" customHeight="1" spans="1:100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 s="153"/>
      <c r="CC405" s="153"/>
      <c r="CD405" s="153"/>
      <c r="CE405" s="153"/>
      <c r="CF405" s="153"/>
      <c r="CG405" s="153"/>
      <c r="CH405" s="153"/>
      <c r="CI405" s="153"/>
      <c r="CJ405" s="153"/>
      <c r="CK405" s="153"/>
      <c r="CL405" s="153"/>
      <c r="CM405" s="153"/>
      <c r="CN405" s="153"/>
      <c r="CO405" s="153"/>
      <c r="CP405" s="153"/>
      <c r="CQ405" s="153"/>
      <c r="CR405" s="153"/>
      <c r="CS405" s="153"/>
      <c r="CT405" s="153"/>
      <c r="CU405" s="153"/>
      <c r="CV405" s="153"/>
    </row>
    <row r="406" ht="6" customHeight="1" spans="1:100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 s="153"/>
      <c r="CC406" s="153"/>
      <c r="CD406" s="153"/>
      <c r="CE406" s="153"/>
      <c r="CF406" s="153"/>
      <c r="CG406" s="153"/>
      <c r="CH406" s="153"/>
      <c r="CI406" s="153"/>
      <c r="CJ406" s="153"/>
      <c r="CK406" s="153"/>
      <c r="CL406" s="153"/>
      <c r="CM406" s="153"/>
      <c r="CN406" s="153"/>
      <c r="CO406" s="153"/>
      <c r="CP406" s="153"/>
      <c r="CQ406" s="153"/>
      <c r="CR406" s="153"/>
      <c r="CS406" s="153"/>
      <c r="CT406" s="153"/>
      <c r="CU406" s="153"/>
      <c r="CV406" s="153"/>
    </row>
    <row r="407" ht="6" customHeight="1" spans="1:100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 s="153"/>
      <c r="CC407" s="153"/>
      <c r="CD407" s="153"/>
      <c r="CE407" s="153"/>
      <c r="CF407" s="153"/>
      <c r="CG407" s="153"/>
      <c r="CH407" s="153"/>
      <c r="CI407" s="153"/>
      <c r="CJ407" s="153"/>
      <c r="CK407" s="153"/>
      <c r="CL407" s="153"/>
      <c r="CM407" s="153"/>
      <c r="CN407" s="153"/>
      <c r="CO407" s="153"/>
      <c r="CP407" s="153"/>
      <c r="CQ407" s="153"/>
      <c r="CR407" s="153"/>
      <c r="CS407" s="153"/>
      <c r="CT407" s="153"/>
      <c r="CU407" s="153"/>
      <c r="CV407" s="153"/>
    </row>
    <row r="408" ht="6" customHeight="1" spans="1:100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 s="153"/>
      <c r="CC408" s="153"/>
      <c r="CD408" s="153"/>
      <c r="CE408" s="153"/>
      <c r="CF408" s="153"/>
      <c r="CG408" s="153"/>
      <c r="CH408" s="153"/>
      <c r="CI408" s="153"/>
      <c r="CJ408" s="153"/>
      <c r="CK408" s="153"/>
      <c r="CL408" s="153"/>
      <c r="CM408" s="153"/>
      <c r="CN408" s="153"/>
      <c r="CO408" s="153"/>
      <c r="CP408" s="153"/>
      <c r="CQ408" s="153"/>
      <c r="CR408" s="153"/>
      <c r="CS408" s="153"/>
      <c r="CT408" s="153"/>
      <c r="CU408" s="153"/>
      <c r="CV408" s="153"/>
    </row>
    <row r="409" ht="6" customHeight="1" spans="1:100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 s="153"/>
      <c r="CC409" s="153"/>
      <c r="CD409" s="153"/>
      <c r="CE409" s="153"/>
      <c r="CF409" s="153"/>
      <c r="CG409" s="153"/>
      <c r="CH409" s="153"/>
      <c r="CI409" s="153"/>
      <c r="CJ409" s="153"/>
      <c r="CK409" s="153"/>
      <c r="CL409" s="153"/>
      <c r="CM409" s="153"/>
      <c r="CN409" s="153"/>
      <c r="CO409" s="153"/>
      <c r="CP409" s="153"/>
      <c r="CQ409" s="153"/>
      <c r="CR409" s="153"/>
      <c r="CS409" s="153"/>
      <c r="CT409" s="153"/>
      <c r="CU409" s="153"/>
      <c r="CV409" s="153"/>
    </row>
    <row r="410" ht="6" customHeight="1" spans="1:100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 s="153"/>
      <c r="CC410" s="153"/>
      <c r="CD410" s="153"/>
      <c r="CE410" s="153"/>
      <c r="CF410" s="153"/>
      <c r="CG410" s="153"/>
      <c r="CH410" s="153"/>
      <c r="CI410" s="153"/>
      <c r="CJ410" s="153"/>
      <c r="CK410" s="153"/>
      <c r="CL410" s="153"/>
      <c r="CM410" s="153"/>
      <c r="CN410" s="153"/>
      <c r="CO410" s="153"/>
      <c r="CP410" s="153"/>
      <c r="CQ410" s="153"/>
      <c r="CR410" s="153"/>
      <c r="CS410" s="153"/>
      <c r="CT410" s="153"/>
      <c r="CU410" s="153"/>
      <c r="CV410" s="153"/>
    </row>
    <row r="411" ht="6" customHeight="1" spans="1:100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 s="153"/>
      <c r="CC411" s="153"/>
      <c r="CD411" s="153"/>
      <c r="CE411" s="153"/>
      <c r="CF411" s="153"/>
      <c r="CG411" s="153"/>
      <c r="CH411" s="153"/>
      <c r="CI411" s="153"/>
      <c r="CJ411" s="153"/>
      <c r="CK411" s="153"/>
      <c r="CL411" s="153"/>
      <c r="CM411" s="153"/>
      <c r="CN411" s="153"/>
      <c r="CO411" s="153"/>
      <c r="CP411" s="153"/>
      <c r="CQ411" s="153"/>
      <c r="CR411" s="153"/>
      <c r="CS411" s="153"/>
      <c r="CT411" s="153"/>
      <c r="CU411" s="153"/>
      <c r="CV411" s="153"/>
    </row>
    <row r="412" ht="6" customHeight="1" spans="1:100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 s="153"/>
      <c r="CC412" s="153"/>
      <c r="CD412" s="153"/>
      <c r="CE412" s="153"/>
      <c r="CF412" s="153"/>
      <c r="CG412" s="153"/>
      <c r="CH412" s="153"/>
      <c r="CI412" s="153"/>
      <c r="CJ412" s="153"/>
      <c r="CK412" s="153"/>
      <c r="CL412" s="153"/>
      <c r="CM412" s="153"/>
      <c r="CN412" s="153"/>
      <c r="CO412" s="153"/>
      <c r="CP412" s="153"/>
      <c r="CQ412" s="153"/>
      <c r="CR412" s="153"/>
      <c r="CS412" s="153"/>
      <c r="CT412" s="153"/>
      <c r="CU412" s="153"/>
      <c r="CV412" s="153"/>
    </row>
    <row r="413" ht="6" customHeight="1" spans="1:100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 s="153"/>
      <c r="CC413" s="153"/>
      <c r="CD413" s="153"/>
      <c r="CE413" s="153"/>
      <c r="CF413" s="153"/>
      <c r="CG413" s="153"/>
      <c r="CH413" s="153"/>
      <c r="CI413" s="153"/>
      <c r="CJ413" s="153"/>
      <c r="CK413" s="153"/>
      <c r="CL413" s="153"/>
      <c r="CM413" s="153"/>
      <c r="CN413" s="153"/>
      <c r="CO413" s="153"/>
      <c r="CP413" s="153"/>
      <c r="CQ413" s="153"/>
      <c r="CR413" s="153"/>
      <c r="CS413" s="153"/>
      <c r="CT413" s="153"/>
      <c r="CU413" s="153"/>
      <c r="CV413" s="153"/>
    </row>
    <row r="414" ht="6" customHeight="1" spans="1:100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 s="153"/>
      <c r="CC414" s="153"/>
      <c r="CD414" s="153"/>
      <c r="CE414" s="153"/>
      <c r="CF414" s="153"/>
      <c r="CG414" s="153"/>
      <c r="CH414" s="153"/>
      <c r="CI414" s="153"/>
      <c r="CJ414" s="153"/>
      <c r="CK414" s="153"/>
      <c r="CL414" s="153"/>
      <c r="CM414" s="153"/>
      <c r="CN414" s="153"/>
      <c r="CO414" s="153"/>
      <c r="CP414" s="153"/>
      <c r="CQ414" s="153"/>
      <c r="CR414" s="153"/>
      <c r="CS414" s="153"/>
      <c r="CT414" s="153"/>
      <c r="CU414" s="153"/>
      <c r="CV414" s="153"/>
    </row>
    <row r="415" ht="6" customHeight="1" spans="1:100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 s="153"/>
      <c r="CC415" s="153"/>
      <c r="CD415" s="153"/>
      <c r="CE415" s="153"/>
      <c r="CF415" s="153"/>
      <c r="CG415" s="153"/>
      <c r="CH415" s="153"/>
      <c r="CI415" s="153"/>
      <c r="CJ415" s="153"/>
      <c r="CK415" s="153"/>
      <c r="CL415" s="153"/>
      <c r="CM415" s="153"/>
      <c r="CN415" s="153"/>
      <c r="CO415" s="153"/>
      <c r="CP415" s="153"/>
      <c r="CQ415" s="153"/>
      <c r="CR415" s="153"/>
      <c r="CS415" s="153"/>
      <c r="CT415" s="153"/>
      <c r="CU415" s="153"/>
      <c r="CV415" s="153"/>
    </row>
    <row r="416" ht="6" customHeight="1" spans="1:100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 s="153"/>
      <c r="CC416" s="153"/>
      <c r="CD416" s="153"/>
      <c r="CE416" s="153"/>
      <c r="CF416" s="153"/>
      <c r="CG416" s="153"/>
      <c r="CH416" s="153"/>
      <c r="CI416" s="153"/>
      <c r="CJ416" s="153"/>
      <c r="CK416" s="153"/>
      <c r="CL416" s="153"/>
      <c r="CM416" s="153"/>
      <c r="CN416" s="153"/>
      <c r="CO416" s="153"/>
      <c r="CP416" s="153"/>
      <c r="CQ416" s="153"/>
      <c r="CR416" s="153"/>
      <c r="CS416" s="153"/>
      <c r="CT416" s="153"/>
      <c r="CU416" s="153"/>
      <c r="CV416" s="153"/>
    </row>
    <row r="417" ht="6" customHeight="1" spans="1:100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 s="153"/>
      <c r="CC417" s="153"/>
      <c r="CD417" s="153"/>
      <c r="CE417" s="153"/>
      <c r="CF417" s="153"/>
      <c r="CG417" s="153"/>
      <c r="CH417" s="153"/>
      <c r="CI417" s="153"/>
      <c r="CJ417" s="153"/>
      <c r="CK417" s="153"/>
      <c r="CL417" s="153"/>
      <c r="CM417" s="153"/>
      <c r="CN417" s="153"/>
      <c r="CO417" s="153"/>
      <c r="CP417" s="153"/>
      <c r="CQ417" s="153"/>
      <c r="CR417" s="153"/>
      <c r="CS417" s="153"/>
      <c r="CT417" s="153"/>
      <c r="CU417" s="153"/>
      <c r="CV417" s="153"/>
    </row>
    <row r="418" ht="6" customHeight="1" spans="1:100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 s="153"/>
      <c r="CC418" s="153"/>
      <c r="CD418" s="153"/>
      <c r="CE418" s="153"/>
      <c r="CF418" s="153"/>
      <c r="CG418" s="153"/>
      <c r="CH418" s="153"/>
      <c r="CI418" s="153"/>
      <c r="CJ418" s="153"/>
      <c r="CK418" s="153"/>
      <c r="CL418" s="153"/>
      <c r="CM418" s="153"/>
      <c r="CN418" s="153"/>
      <c r="CO418" s="153"/>
      <c r="CP418" s="153"/>
      <c r="CQ418" s="153"/>
      <c r="CR418" s="153"/>
      <c r="CS418" s="153"/>
      <c r="CT418" s="153"/>
      <c r="CU418" s="153"/>
      <c r="CV418" s="153"/>
    </row>
    <row r="419" ht="6" customHeight="1" spans="1:100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 s="153"/>
      <c r="CC419" s="153"/>
      <c r="CD419" s="153"/>
      <c r="CE419" s="153"/>
      <c r="CF419" s="153"/>
      <c r="CG419" s="153"/>
      <c r="CH419" s="153"/>
      <c r="CI419" s="153"/>
      <c r="CJ419" s="153"/>
      <c r="CK419" s="153"/>
      <c r="CL419" s="153"/>
      <c r="CM419" s="153"/>
      <c r="CN419" s="153"/>
      <c r="CO419" s="153"/>
      <c r="CP419" s="153"/>
      <c r="CQ419" s="153"/>
      <c r="CR419" s="153"/>
      <c r="CS419" s="153"/>
      <c r="CT419" s="153"/>
      <c r="CU419" s="153"/>
      <c r="CV419" s="153"/>
    </row>
    <row r="420" ht="6" customHeight="1" spans="1:100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 s="153"/>
      <c r="CC420" s="153"/>
      <c r="CD420" s="153"/>
      <c r="CE420" s="153"/>
      <c r="CF420" s="153"/>
      <c r="CG420" s="153"/>
      <c r="CH420" s="153"/>
      <c r="CI420" s="153"/>
      <c r="CJ420" s="153"/>
      <c r="CK420" s="153"/>
      <c r="CL420" s="153"/>
      <c r="CM420" s="153"/>
      <c r="CN420" s="153"/>
      <c r="CO420" s="153"/>
      <c r="CP420" s="153"/>
      <c r="CQ420" s="153"/>
      <c r="CR420" s="153"/>
      <c r="CS420" s="153"/>
      <c r="CT420" s="153"/>
      <c r="CU420" s="153"/>
      <c r="CV420" s="153"/>
    </row>
    <row r="421" ht="6" customHeight="1" spans="1:100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 s="153"/>
      <c r="CC421" s="153"/>
      <c r="CD421" s="153"/>
      <c r="CE421" s="153"/>
      <c r="CF421" s="153"/>
      <c r="CG421" s="153"/>
      <c r="CH421" s="153"/>
      <c r="CI421" s="153"/>
      <c r="CJ421" s="153"/>
      <c r="CK421" s="153"/>
      <c r="CL421" s="153"/>
      <c r="CM421" s="153"/>
      <c r="CN421" s="153"/>
      <c r="CO421" s="153"/>
      <c r="CP421" s="153"/>
      <c r="CQ421" s="153"/>
      <c r="CR421" s="153"/>
      <c r="CS421" s="153"/>
      <c r="CT421" s="153"/>
      <c r="CU421" s="153"/>
      <c r="CV421" s="153"/>
    </row>
    <row r="422" ht="6" customHeight="1" spans="1:100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 s="153"/>
      <c r="CC422" s="153"/>
      <c r="CD422" s="153"/>
      <c r="CE422" s="153"/>
      <c r="CF422" s="153"/>
      <c r="CG422" s="153"/>
      <c r="CH422" s="153"/>
      <c r="CI422" s="153"/>
      <c r="CJ422" s="153"/>
      <c r="CK422" s="153"/>
      <c r="CL422" s="153"/>
      <c r="CM422" s="153"/>
      <c r="CN422" s="153"/>
      <c r="CO422" s="153"/>
      <c r="CP422" s="153"/>
      <c r="CQ422" s="153"/>
      <c r="CR422" s="153"/>
      <c r="CS422" s="153"/>
      <c r="CT422" s="153"/>
      <c r="CU422" s="153"/>
      <c r="CV422" s="153"/>
    </row>
    <row r="423" ht="6" customHeight="1" spans="1:100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  <c r="AY423" s="153"/>
      <c r="AZ423" s="153"/>
      <c r="BA423" s="153"/>
      <c r="BB423" s="153"/>
      <c r="BC423" s="153"/>
      <c r="BD423" s="153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3"/>
      <c r="BO423" s="153"/>
      <c r="BP423" s="153"/>
      <c r="BQ423" s="153"/>
      <c r="BR423" s="153"/>
      <c r="BS423" s="153"/>
      <c r="BT423" s="153"/>
      <c r="BU423" s="153"/>
      <c r="BV423" s="153"/>
      <c r="BW423" s="153"/>
      <c r="BX423" s="153"/>
      <c r="BY423" s="153"/>
      <c r="BZ423" s="153"/>
      <c r="CA423" s="153"/>
      <c r="CB423" s="153"/>
      <c r="CC423" s="153"/>
      <c r="CD423" s="153"/>
      <c r="CE423" s="153"/>
      <c r="CF423" s="153"/>
      <c r="CG423" s="153"/>
      <c r="CH423" s="153"/>
      <c r="CI423" s="153"/>
      <c r="CJ423" s="153"/>
      <c r="CK423" s="153"/>
      <c r="CL423" s="153"/>
      <c r="CM423" s="153"/>
      <c r="CN423" s="153"/>
      <c r="CO423" s="153"/>
      <c r="CP423" s="153"/>
      <c r="CQ423" s="153"/>
      <c r="CR423" s="153"/>
      <c r="CS423" s="153"/>
      <c r="CT423" s="153"/>
      <c r="CU423" s="153"/>
      <c r="CV423" s="153"/>
    </row>
    <row r="424" ht="6" customHeight="1" spans="1:100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3"/>
      <c r="BO424" s="153"/>
      <c r="BP424" s="153"/>
      <c r="BQ424" s="153"/>
      <c r="BR424" s="153"/>
      <c r="BS424" s="153"/>
      <c r="BT424" s="153"/>
      <c r="BU424" s="153"/>
      <c r="BV424" s="153"/>
      <c r="BW424" s="153"/>
      <c r="BX424" s="153"/>
      <c r="BY424" s="153"/>
      <c r="BZ424" s="153"/>
      <c r="CA424" s="153"/>
      <c r="CB424" s="153"/>
      <c r="CC424" s="153"/>
      <c r="CD424" s="153"/>
      <c r="CE424" s="153"/>
      <c r="CF424" s="153"/>
      <c r="CG424" s="153"/>
      <c r="CH424" s="153"/>
      <c r="CI424" s="153"/>
      <c r="CJ424" s="153"/>
      <c r="CK424" s="153"/>
      <c r="CL424" s="153"/>
      <c r="CM424" s="153"/>
      <c r="CN424" s="153"/>
      <c r="CO424" s="153"/>
      <c r="CP424" s="153"/>
      <c r="CQ424" s="153"/>
      <c r="CR424" s="153"/>
      <c r="CS424" s="153"/>
      <c r="CT424" s="153"/>
      <c r="CU424" s="153"/>
      <c r="CV424" s="153"/>
    </row>
    <row r="425" ht="12.75" customHeight="1" spans="1:100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3"/>
      <c r="BO425" s="153"/>
      <c r="BP425" s="153"/>
      <c r="BQ425" s="153"/>
      <c r="BR425" s="153"/>
      <c r="BS425" s="153"/>
      <c r="BT425" s="153"/>
      <c r="BU425" s="153"/>
      <c r="BV425" s="153"/>
      <c r="BW425" s="153"/>
      <c r="BX425" s="153"/>
      <c r="BY425" s="153"/>
      <c r="BZ425" s="153"/>
      <c r="CA425" s="153"/>
      <c r="CB425" s="153"/>
      <c r="CC425" s="153"/>
      <c r="CD425" s="153"/>
      <c r="CE425" s="153"/>
      <c r="CF425" s="153"/>
      <c r="CG425" s="153"/>
      <c r="CH425" s="153"/>
      <c r="CI425" s="153"/>
      <c r="CJ425" s="153"/>
      <c r="CK425" s="153"/>
      <c r="CL425" s="153"/>
      <c r="CM425" s="153"/>
      <c r="CN425" s="153"/>
      <c r="CO425" s="153"/>
      <c r="CP425" s="153"/>
      <c r="CQ425" s="153"/>
      <c r="CR425" s="153"/>
      <c r="CS425" s="153"/>
      <c r="CT425" s="153"/>
      <c r="CU425" s="153"/>
      <c r="CV425" s="153"/>
    </row>
    <row r="426" ht="12.75" customHeight="1" spans="1:100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3"/>
      <c r="BO426" s="153"/>
      <c r="BP426" s="153"/>
      <c r="BQ426" s="153"/>
      <c r="BR426" s="153"/>
      <c r="BS426" s="153"/>
      <c r="BT426" s="153"/>
      <c r="BU426" s="153"/>
      <c r="BV426" s="153"/>
      <c r="BW426" s="153"/>
      <c r="BX426" s="153"/>
      <c r="BY426" s="153"/>
      <c r="BZ426" s="153"/>
      <c r="CA426" s="153"/>
      <c r="CB426" s="153"/>
      <c r="CC426" s="153"/>
      <c r="CD426" s="153"/>
      <c r="CE426" s="153"/>
      <c r="CF426" s="153"/>
      <c r="CG426" s="153"/>
      <c r="CH426" s="153"/>
      <c r="CI426" s="153"/>
      <c r="CJ426" s="153"/>
      <c r="CK426" s="153"/>
      <c r="CL426" s="153"/>
      <c r="CM426" s="153"/>
      <c r="CN426" s="153"/>
      <c r="CO426" s="153"/>
      <c r="CP426" s="153"/>
      <c r="CQ426" s="153"/>
      <c r="CR426" s="153"/>
      <c r="CS426" s="153"/>
      <c r="CT426" s="153"/>
      <c r="CU426" s="153"/>
      <c r="CV426" s="153"/>
    </row>
    <row r="427" ht="12.75" customHeight="1" spans="1:100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3"/>
      <c r="BO427" s="153"/>
      <c r="BP427" s="153"/>
      <c r="BQ427" s="153"/>
      <c r="BR427" s="153"/>
      <c r="BS427" s="153"/>
      <c r="BT427" s="153"/>
      <c r="BU427" s="153"/>
      <c r="BV427" s="153"/>
      <c r="BW427" s="153"/>
      <c r="BX427" s="153"/>
      <c r="BY427" s="153"/>
      <c r="BZ427" s="153"/>
      <c r="CA427" s="153"/>
      <c r="CB427" s="153"/>
      <c r="CC427" s="153"/>
      <c r="CD427" s="153"/>
      <c r="CE427" s="153"/>
      <c r="CF427" s="153"/>
      <c r="CG427" s="153"/>
      <c r="CH427" s="153"/>
      <c r="CI427" s="153"/>
      <c r="CJ427" s="153"/>
      <c r="CK427" s="153"/>
      <c r="CL427" s="153"/>
      <c r="CM427" s="153"/>
      <c r="CN427" s="153"/>
      <c r="CO427" s="153"/>
      <c r="CP427" s="153"/>
      <c r="CQ427" s="153"/>
      <c r="CR427" s="153"/>
      <c r="CS427" s="153"/>
      <c r="CT427" s="153"/>
      <c r="CU427" s="153"/>
      <c r="CV427" s="153"/>
    </row>
    <row r="428" ht="12.75" customHeight="1" spans="1:100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3"/>
      <c r="BO428" s="153"/>
      <c r="BP428" s="153"/>
      <c r="BQ428" s="153"/>
      <c r="BR428" s="153"/>
      <c r="BS428" s="153"/>
      <c r="BT428" s="153"/>
      <c r="BU428" s="153"/>
      <c r="BV428" s="153"/>
      <c r="BW428" s="153"/>
      <c r="BX428" s="153"/>
      <c r="BY428" s="153"/>
      <c r="BZ428" s="153"/>
      <c r="CA428" s="153"/>
      <c r="CB428" s="153"/>
      <c r="CC428" s="153"/>
      <c r="CD428" s="153"/>
      <c r="CE428" s="153"/>
      <c r="CF428" s="153"/>
      <c r="CG428" s="153"/>
      <c r="CH428" s="153"/>
      <c r="CI428" s="153"/>
      <c r="CJ428" s="153"/>
      <c r="CK428" s="153"/>
      <c r="CL428" s="153"/>
      <c r="CM428" s="153"/>
      <c r="CN428" s="153"/>
      <c r="CO428" s="153"/>
      <c r="CP428" s="153"/>
      <c r="CQ428" s="153"/>
      <c r="CR428" s="153"/>
      <c r="CS428" s="153"/>
      <c r="CT428" s="153"/>
      <c r="CU428" s="153"/>
      <c r="CV428" s="153"/>
    </row>
    <row r="429" ht="12.75" customHeight="1" spans="1:100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  <c r="BS429" s="153"/>
      <c r="BT429" s="153"/>
      <c r="BU429" s="153"/>
      <c r="BV429" s="153"/>
      <c r="BW429" s="153"/>
      <c r="BX429" s="153"/>
      <c r="BY429" s="153"/>
      <c r="BZ429" s="153"/>
      <c r="CA429" s="153"/>
      <c r="CB429" s="153"/>
      <c r="CC429" s="153"/>
      <c r="CD429" s="153"/>
      <c r="CE429" s="153"/>
      <c r="CF429" s="153"/>
      <c r="CG429" s="153"/>
      <c r="CH429" s="153"/>
      <c r="CI429" s="153"/>
      <c r="CJ429" s="153"/>
      <c r="CK429" s="153"/>
      <c r="CL429" s="153"/>
      <c r="CM429" s="153"/>
      <c r="CN429" s="153"/>
      <c r="CO429" s="153"/>
      <c r="CP429" s="153"/>
      <c r="CQ429" s="153"/>
      <c r="CR429" s="153"/>
      <c r="CS429" s="153"/>
      <c r="CT429" s="153"/>
      <c r="CU429" s="153"/>
      <c r="CV429" s="153"/>
    </row>
    <row r="430" ht="12.75" customHeight="1" spans="1:100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3"/>
      <c r="BO430" s="153"/>
      <c r="BP430" s="153"/>
      <c r="BQ430" s="153"/>
      <c r="BR430" s="153"/>
      <c r="BS430" s="153"/>
      <c r="BT430" s="153"/>
      <c r="BU430" s="153"/>
      <c r="BV430" s="153"/>
      <c r="BW430" s="153"/>
      <c r="BX430" s="153"/>
      <c r="BY430" s="153"/>
      <c r="BZ430" s="153"/>
      <c r="CA430" s="153"/>
      <c r="CB430" s="153"/>
      <c r="CC430" s="153"/>
      <c r="CD430" s="153"/>
      <c r="CE430" s="153"/>
      <c r="CF430" s="153"/>
      <c r="CG430" s="153"/>
      <c r="CH430" s="153"/>
      <c r="CI430" s="153"/>
      <c r="CJ430" s="153"/>
      <c r="CK430" s="153"/>
      <c r="CL430" s="153"/>
      <c r="CM430" s="153"/>
      <c r="CN430" s="153"/>
      <c r="CO430" s="153"/>
      <c r="CP430" s="153"/>
      <c r="CQ430" s="153"/>
      <c r="CR430" s="153"/>
      <c r="CS430" s="153"/>
      <c r="CT430" s="153"/>
      <c r="CU430" s="153"/>
      <c r="CV430" s="153"/>
    </row>
    <row r="431" ht="12.75" customHeight="1" spans="1:100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3"/>
      <c r="BO431" s="153"/>
      <c r="BP431" s="153"/>
      <c r="BQ431" s="153"/>
      <c r="BR431" s="153"/>
      <c r="BS431" s="153"/>
      <c r="BT431" s="153"/>
      <c r="BU431" s="153"/>
      <c r="BV431" s="153"/>
      <c r="BW431" s="153"/>
      <c r="BX431" s="153"/>
      <c r="BY431" s="153"/>
      <c r="BZ431" s="153"/>
      <c r="CA431" s="153"/>
      <c r="CB431" s="153"/>
      <c r="CC431" s="153"/>
      <c r="CD431" s="153"/>
      <c r="CE431" s="153"/>
      <c r="CF431" s="153"/>
      <c r="CG431" s="153"/>
      <c r="CH431" s="153"/>
      <c r="CI431" s="153"/>
      <c r="CJ431" s="153"/>
      <c r="CK431" s="153"/>
      <c r="CL431" s="153"/>
      <c r="CM431" s="153"/>
      <c r="CN431" s="153"/>
      <c r="CO431" s="153"/>
      <c r="CP431" s="153"/>
      <c r="CQ431" s="153"/>
      <c r="CR431" s="153"/>
      <c r="CS431" s="153"/>
      <c r="CT431" s="153"/>
      <c r="CU431" s="153"/>
      <c r="CV431" s="153"/>
    </row>
    <row r="432" ht="12.75" customHeight="1" spans="1:100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153"/>
      <c r="BN432" s="153"/>
      <c r="BO432" s="153"/>
      <c r="BP432" s="153"/>
      <c r="BQ432" s="153"/>
      <c r="BR432" s="153"/>
      <c r="BS432" s="153"/>
      <c r="BT432" s="153"/>
      <c r="BU432" s="153"/>
      <c r="BV432" s="153"/>
      <c r="BW432" s="153"/>
      <c r="BX432" s="153"/>
      <c r="BY432" s="153"/>
      <c r="BZ432" s="153"/>
      <c r="CA432" s="153"/>
      <c r="CB432" s="153"/>
      <c r="CC432" s="153"/>
      <c r="CD432" s="153"/>
      <c r="CE432" s="153"/>
      <c r="CF432" s="153"/>
      <c r="CG432" s="153"/>
      <c r="CH432" s="153"/>
      <c r="CI432" s="153"/>
      <c r="CJ432" s="153"/>
      <c r="CK432" s="153"/>
      <c r="CL432" s="153"/>
      <c r="CM432" s="153"/>
      <c r="CN432" s="153"/>
      <c r="CO432" s="153"/>
      <c r="CP432" s="153"/>
      <c r="CQ432" s="153"/>
      <c r="CR432" s="153"/>
      <c r="CS432" s="153"/>
      <c r="CT432" s="153"/>
      <c r="CU432" s="153"/>
      <c r="CV432" s="153"/>
    </row>
    <row r="433" ht="12.75" customHeight="1" spans="1:100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  <c r="AY433" s="153"/>
      <c r="AZ433" s="153"/>
      <c r="BA433" s="153"/>
      <c r="BB433" s="153"/>
      <c r="BC433" s="153"/>
      <c r="BD433" s="153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3"/>
      <c r="BO433" s="153"/>
      <c r="BP433" s="153"/>
      <c r="BQ433" s="153"/>
      <c r="BR433" s="153"/>
      <c r="BS433" s="153"/>
      <c r="BT433" s="153"/>
      <c r="BU433" s="153"/>
      <c r="BV433" s="153"/>
      <c r="BW433" s="153"/>
      <c r="BX433" s="153"/>
      <c r="BY433" s="153"/>
      <c r="BZ433" s="153"/>
      <c r="CA433" s="153"/>
      <c r="CB433" s="153"/>
      <c r="CC433" s="153"/>
      <c r="CD433" s="153"/>
      <c r="CE433" s="153"/>
      <c r="CF433" s="153"/>
      <c r="CG433" s="153"/>
      <c r="CH433" s="153"/>
      <c r="CI433" s="153"/>
      <c r="CJ433" s="153"/>
      <c r="CK433" s="153"/>
      <c r="CL433" s="153"/>
      <c r="CM433" s="153"/>
      <c r="CN433" s="153"/>
      <c r="CO433" s="153"/>
      <c r="CP433" s="153"/>
      <c r="CQ433" s="153"/>
      <c r="CR433" s="153"/>
      <c r="CS433" s="153"/>
      <c r="CT433" s="153"/>
      <c r="CU433" s="153"/>
      <c r="CV433" s="153"/>
    </row>
    <row r="434" ht="12.75" customHeight="1" spans="1:100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  <c r="AY434" s="153"/>
      <c r="AZ434" s="153"/>
      <c r="BA434" s="153"/>
      <c r="BB434" s="153"/>
      <c r="BC434" s="153"/>
      <c r="BD434" s="153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  <c r="BS434" s="153"/>
      <c r="BT434" s="153"/>
      <c r="BU434" s="153"/>
      <c r="BV434" s="153"/>
      <c r="BW434" s="153"/>
      <c r="BX434" s="153"/>
      <c r="BY434" s="153"/>
      <c r="BZ434" s="153"/>
      <c r="CA434" s="153"/>
      <c r="CB434" s="153"/>
      <c r="CC434" s="153"/>
      <c r="CD434" s="153"/>
      <c r="CE434" s="153"/>
      <c r="CF434" s="153"/>
      <c r="CG434" s="153"/>
      <c r="CH434" s="153"/>
      <c r="CI434" s="153"/>
      <c r="CJ434" s="153"/>
      <c r="CK434" s="153"/>
      <c r="CL434" s="153"/>
      <c r="CM434" s="153"/>
      <c r="CN434" s="153"/>
      <c r="CO434" s="153"/>
      <c r="CP434" s="153"/>
      <c r="CQ434" s="153"/>
      <c r="CR434" s="153"/>
      <c r="CS434" s="153"/>
      <c r="CT434" s="153"/>
      <c r="CU434" s="153"/>
      <c r="CV434" s="153"/>
    </row>
    <row r="435" ht="12.75" customHeight="1" spans="1:100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  <c r="AY435" s="153"/>
      <c r="AZ435" s="153"/>
      <c r="BA435" s="153"/>
      <c r="BB435" s="153"/>
      <c r="BC435" s="153"/>
      <c r="BD435" s="153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  <c r="BS435" s="153"/>
      <c r="BT435" s="153"/>
      <c r="BU435" s="153"/>
      <c r="BV435" s="153"/>
      <c r="BW435" s="153"/>
      <c r="BX435" s="153"/>
      <c r="BY435" s="153"/>
      <c r="BZ435" s="153"/>
      <c r="CA435" s="153"/>
      <c r="CB435" s="153"/>
      <c r="CC435" s="153"/>
      <c r="CD435" s="153"/>
      <c r="CE435" s="153"/>
      <c r="CF435" s="153"/>
      <c r="CG435" s="153"/>
      <c r="CH435" s="153"/>
      <c r="CI435" s="153"/>
      <c r="CJ435" s="153"/>
      <c r="CK435" s="153"/>
      <c r="CL435" s="153"/>
      <c r="CM435" s="153"/>
      <c r="CN435" s="153"/>
      <c r="CO435" s="153"/>
      <c r="CP435" s="153"/>
      <c r="CQ435" s="153"/>
      <c r="CR435" s="153"/>
      <c r="CS435" s="153"/>
      <c r="CT435" s="153"/>
      <c r="CU435" s="153"/>
      <c r="CV435" s="153"/>
    </row>
    <row r="436" ht="12.75" customHeight="1" spans="1:100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  <c r="AY436" s="153"/>
      <c r="AZ436" s="153"/>
      <c r="BA436" s="153"/>
      <c r="BB436" s="153"/>
      <c r="BC436" s="153"/>
      <c r="BD436" s="153"/>
      <c r="BE436" s="153"/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  <c r="BS436" s="153"/>
      <c r="BT436" s="153"/>
      <c r="BU436" s="153"/>
      <c r="BV436" s="153"/>
      <c r="BW436" s="153"/>
      <c r="BX436" s="153"/>
      <c r="BY436" s="153"/>
      <c r="BZ436" s="153"/>
      <c r="CA436" s="153"/>
      <c r="CB436" s="153"/>
      <c r="CC436" s="153"/>
      <c r="CD436" s="153"/>
      <c r="CE436" s="153"/>
      <c r="CF436" s="153"/>
      <c r="CG436" s="153"/>
      <c r="CH436" s="153"/>
      <c r="CI436" s="153"/>
      <c r="CJ436" s="153"/>
      <c r="CK436" s="153"/>
      <c r="CL436" s="153"/>
      <c r="CM436" s="153"/>
      <c r="CN436" s="153"/>
      <c r="CO436" s="153"/>
      <c r="CP436" s="153"/>
      <c r="CQ436" s="153"/>
      <c r="CR436" s="153"/>
      <c r="CS436" s="153"/>
      <c r="CT436" s="153"/>
      <c r="CU436" s="153"/>
      <c r="CV436" s="153"/>
    </row>
    <row r="437" ht="12.75" customHeight="1" spans="1:100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  <c r="AY437" s="153"/>
      <c r="AZ437" s="153"/>
      <c r="BA437" s="153"/>
      <c r="BB437" s="153"/>
      <c r="BC437" s="153"/>
      <c r="BD437" s="153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  <c r="BS437" s="153"/>
      <c r="BT437" s="153"/>
      <c r="BU437" s="153"/>
      <c r="BV437" s="153"/>
      <c r="BW437" s="153"/>
      <c r="BX437" s="153"/>
      <c r="BY437" s="153"/>
      <c r="BZ437" s="153"/>
      <c r="CA437" s="153"/>
      <c r="CB437" s="153"/>
      <c r="CC437" s="153"/>
      <c r="CD437" s="153"/>
      <c r="CE437" s="153"/>
      <c r="CF437" s="153"/>
      <c r="CG437" s="153"/>
      <c r="CH437" s="153"/>
      <c r="CI437" s="153"/>
      <c r="CJ437" s="153"/>
      <c r="CK437" s="153"/>
      <c r="CL437" s="153"/>
      <c r="CM437" s="153"/>
      <c r="CN437" s="153"/>
      <c r="CO437" s="153"/>
      <c r="CP437" s="153"/>
      <c r="CQ437" s="153"/>
      <c r="CR437" s="153"/>
      <c r="CS437" s="153"/>
      <c r="CT437" s="153"/>
      <c r="CU437" s="153"/>
      <c r="CV437" s="153"/>
    </row>
    <row r="438" ht="12.75" customHeight="1" spans="1:100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  <c r="AY438" s="153"/>
      <c r="AZ438" s="153"/>
      <c r="BA438" s="153"/>
      <c r="BB438" s="153"/>
      <c r="BC438" s="153"/>
      <c r="BD438" s="153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  <c r="BS438" s="153"/>
      <c r="BT438" s="153"/>
      <c r="BU438" s="153"/>
      <c r="BV438" s="153"/>
      <c r="BW438" s="153"/>
      <c r="BX438" s="153"/>
      <c r="BY438" s="153"/>
      <c r="BZ438" s="153"/>
      <c r="CA438" s="153"/>
      <c r="CB438" s="153"/>
      <c r="CC438" s="153"/>
      <c r="CD438" s="153"/>
      <c r="CE438" s="153"/>
      <c r="CF438" s="153"/>
      <c r="CG438" s="153"/>
      <c r="CH438" s="153"/>
      <c r="CI438" s="153"/>
      <c r="CJ438" s="153"/>
      <c r="CK438" s="153"/>
      <c r="CL438" s="153"/>
      <c r="CM438" s="153"/>
      <c r="CN438" s="153"/>
      <c r="CO438" s="153"/>
      <c r="CP438" s="153"/>
      <c r="CQ438" s="153"/>
      <c r="CR438" s="153"/>
      <c r="CS438" s="153"/>
      <c r="CT438" s="153"/>
      <c r="CU438" s="153"/>
      <c r="CV438" s="153"/>
    </row>
    <row r="439" ht="12.75" customHeight="1" spans="1:100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  <c r="AY439" s="153"/>
      <c r="AZ439" s="153"/>
      <c r="BA439" s="153"/>
      <c r="BB439" s="153"/>
      <c r="BC439" s="153"/>
      <c r="BD439" s="153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  <c r="BS439" s="153"/>
      <c r="BT439" s="153"/>
      <c r="BU439" s="153"/>
      <c r="BV439" s="153"/>
      <c r="BW439" s="153"/>
      <c r="BX439" s="153"/>
      <c r="BY439" s="153"/>
      <c r="BZ439" s="153"/>
      <c r="CA439" s="153"/>
      <c r="CB439" s="153"/>
      <c r="CC439" s="153"/>
      <c r="CD439" s="153"/>
      <c r="CE439" s="153"/>
      <c r="CF439" s="153"/>
      <c r="CG439" s="153"/>
      <c r="CH439" s="153"/>
      <c r="CI439" s="153"/>
      <c r="CJ439" s="153"/>
      <c r="CK439" s="153"/>
      <c r="CL439" s="153"/>
      <c r="CM439" s="153"/>
      <c r="CN439" s="153"/>
      <c r="CO439" s="153"/>
      <c r="CP439" s="153"/>
      <c r="CQ439" s="153"/>
      <c r="CR439" s="153"/>
      <c r="CS439" s="153"/>
      <c r="CT439" s="153"/>
      <c r="CU439" s="153"/>
      <c r="CV439" s="153"/>
    </row>
    <row r="440" ht="12.75" customHeight="1" spans="1:100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  <c r="AY440" s="153"/>
      <c r="AZ440" s="153"/>
      <c r="BA440" s="153"/>
      <c r="BB440" s="153"/>
      <c r="BC440" s="153"/>
      <c r="BD440" s="153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  <c r="BS440" s="153"/>
      <c r="BT440" s="153"/>
      <c r="BU440" s="153"/>
      <c r="BV440" s="153"/>
      <c r="BW440" s="153"/>
      <c r="BX440" s="153"/>
      <c r="BY440" s="153"/>
      <c r="BZ440" s="153"/>
      <c r="CA440" s="153"/>
      <c r="CB440" s="153"/>
      <c r="CC440" s="153"/>
      <c r="CD440" s="153"/>
      <c r="CE440" s="153"/>
      <c r="CF440" s="153"/>
      <c r="CG440" s="153"/>
      <c r="CH440" s="153"/>
      <c r="CI440" s="153"/>
      <c r="CJ440" s="153"/>
      <c r="CK440" s="153"/>
      <c r="CL440" s="153"/>
      <c r="CM440" s="153"/>
      <c r="CN440" s="153"/>
      <c r="CO440" s="153"/>
      <c r="CP440" s="153"/>
      <c r="CQ440" s="153"/>
      <c r="CR440" s="153"/>
      <c r="CS440" s="153"/>
      <c r="CT440" s="153"/>
      <c r="CU440" s="153"/>
      <c r="CV440" s="153"/>
    </row>
    <row r="441" ht="12.75" customHeight="1" spans="1:100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  <c r="AY441" s="153"/>
      <c r="AZ441" s="153"/>
      <c r="BA441" s="153"/>
      <c r="BB441" s="153"/>
      <c r="BC441" s="153"/>
      <c r="BD441" s="153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  <c r="BS441" s="153"/>
      <c r="BT441" s="153"/>
      <c r="BU441" s="153"/>
      <c r="BV441" s="153"/>
      <c r="BW441" s="153"/>
      <c r="BX441" s="153"/>
      <c r="BY441" s="153"/>
      <c r="BZ441" s="153"/>
      <c r="CA441" s="153"/>
      <c r="CB441" s="153"/>
      <c r="CC441" s="153"/>
      <c r="CD441" s="153"/>
      <c r="CE441" s="153"/>
      <c r="CF441" s="153"/>
      <c r="CG441" s="153"/>
      <c r="CH441" s="153"/>
      <c r="CI441" s="153"/>
      <c r="CJ441" s="153"/>
      <c r="CK441" s="153"/>
      <c r="CL441" s="153"/>
      <c r="CM441" s="153"/>
      <c r="CN441" s="153"/>
      <c r="CO441" s="153"/>
      <c r="CP441" s="153"/>
      <c r="CQ441" s="153"/>
      <c r="CR441" s="153"/>
      <c r="CS441" s="153"/>
      <c r="CT441" s="153"/>
      <c r="CU441" s="153"/>
      <c r="CV441" s="153"/>
    </row>
    <row r="442" ht="12.75" customHeight="1" spans="1:100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  <c r="AY442" s="153"/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3"/>
      <c r="BV442" s="153"/>
      <c r="BW442" s="153"/>
      <c r="BX442" s="153"/>
      <c r="BY442" s="153"/>
      <c r="BZ442" s="153"/>
      <c r="CA442" s="153"/>
      <c r="CB442" s="153"/>
      <c r="CC442" s="153"/>
      <c r="CD442" s="153"/>
      <c r="CE442" s="153"/>
      <c r="CF442" s="153"/>
      <c r="CG442" s="153"/>
      <c r="CH442" s="153"/>
      <c r="CI442" s="153"/>
      <c r="CJ442" s="153"/>
      <c r="CK442" s="153"/>
      <c r="CL442" s="153"/>
      <c r="CM442" s="153"/>
      <c r="CN442" s="153"/>
      <c r="CO442" s="153"/>
      <c r="CP442" s="153"/>
      <c r="CQ442" s="153"/>
      <c r="CR442" s="153"/>
      <c r="CS442" s="153"/>
      <c r="CT442" s="153"/>
      <c r="CU442" s="153"/>
      <c r="CV442" s="153"/>
    </row>
    <row r="443" ht="12.75" customHeight="1" spans="1:100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  <c r="BS443" s="153"/>
      <c r="BT443" s="153"/>
      <c r="BU443" s="153"/>
      <c r="BV443" s="153"/>
      <c r="BW443" s="153"/>
      <c r="BX443" s="153"/>
      <c r="BY443" s="153"/>
      <c r="BZ443" s="153"/>
      <c r="CA443" s="153"/>
      <c r="CB443" s="153"/>
      <c r="CC443" s="153"/>
      <c r="CD443" s="153"/>
      <c r="CE443" s="153"/>
      <c r="CF443" s="153"/>
      <c r="CG443" s="153"/>
      <c r="CH443" s="153"/>
      <c r="CI443" s="153"/>
      <c r="CJ443" s="153"/>
      <c r="CK443" s="153"/>
      <c r="CL443" s="153"/>
      <c r="CM443" s="153"/>
      <c r="CN443" s="153"/>
      <c r="CO443" s="153"/>
      <c r="CP443" s="153"/>
      <c r="CQ443" s="153"/>
      <c r="CR443" s="153"/>
      <c r="CS443" s="153"/>
      <c r="CT443" s="153"/>
      <c r="CU443" s="153"/>
      <c r="CV443" s="153"/>
    </row>
    <row r="444" ht="12.75" customHeight="1" spans="1:100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  <c r="BS444" s="153"/>
      <c r="BT444" s="153"/>
      <c r="BU444" s="153"/>
      <c r="BV444" s="153"/>
      <c r="BW444" s="153"/>
      <c r="BX444" s="153"/>
      <c r="BY444" s="153"/>
      <c r="BZ444" s="153"/>
      <c r="CA444" s="153"/>
      <c r="CB444" s="153"/>
      <c r="CC444" s="153"/>
      <c r="CD444" s="153"/>
      <c r="CE444" s="153"/>
      <c r="CF444" s="153"/>
      <c r="CG444" s="153"/>
      <c r="CH444" s="153"/>
      <c r="CI444" s="153"/>
      <c r="CJ444" s="153"/>
      <c r="CK444" s="153"/>
      <c r="CL444" s="153"/>
      <c r="CM444" s="153"/>
      <c r="CN444" s="153"/>
      <c r="CO444" s="153"/>
      <c r="CP444" s="153"/>
      <c r="CQ444" s="153"/>
      <c r="CR444" s="153"/>
      <c r="CS444" s="153"/>
      <c r="CT444" s="153"/>
      <c r="CU444" s="153"/>
      <c r="CV444" s="153"/>
    </row>
    <row r="445" ht="12.75" customHeight="1" spans="1:100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  <c r="BS445" s="153"/>
      <c r="BT445" s="153"/>
      <c r="BU445" s="153"/>
      <c r="BV445" s="153"/>
      <c r="BW445" s="153"/>
      <c r="BX445" s="153"/>
      <c r="BY445" s="153"/>
      <c r="BZ445" s="153"/>
      <c r="CA445" s="153"/>
      <c r="CB445" s="153"/>
      <c r="CC445" s="153"/>
      <c r="CD445" s="153"/>
      <c r="CE445" s="153"/>
      <c r="CF445" s="153"/>
      <c r="CG445" s="153"/>
      <c r="CH445" s="153"/>
      <c r="CI445" s="153"/>
      <c r="CJ445" s="153"/>
      <c r="CK445" s="153"/>
      <c r="CL445" s="153"/>
      <c r="CM445" s="153"/>
      <c r="CN445" s="153"/>
      <c r="CO445" s="153"/>
      <c r="CP445" s="153"/>
      <c r="CQ445" s="153"/>
      <c r="CR445" s="153"/>
      <c r="CS445" s="153"/>
      <c r="CT445" s="153"/>
      <c r="CU445" s="153"/>
      <c r="CV445" s="153"/>
    </row>
    <row r="446" ht="12.75" customHeight="1" spans="1:100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  <c r="BS446" s="153"/>
      <c r="BT446" s="153"/>
      <c r="BU446" s="153"/>
      <c r="BV446" s="153"/>
      <c r="BW446" s="153"/>
      <c r="BX446" s="153"/>
      <c r="BY446" s="153"/>
      <c r="BZ446" s="153"/>
      <c r="CA446" s="153"/>
      <c r="CB446" s="153"/>
      <c r="CC446" s="153"/>
      <c r="CD446" s="153"/>
      <c r="CE446" s="153"/>
      <c r="CF446" s="153"/>
      <c r="CG446" s="153"/>
      <c r="CH446" s="153"/>
      <c r="CI446" s="153"/>
      <c r="CJ446" s="153"/>
      <c r="CK446" s="153"/>
      <c r="CL446" s="153"/>
      <c r="CM446" s="153"/>
      <c r="CN446" s="153"/>
      <c r="CO446" s="153"/>
      <c r="CP446" s="153"/>
      <c r="CQ446" s="153"/>
      <c r="CR446" s="153"/>
      <c r="CS446" s="153"/>
      <c r="CT446" s="153"/>
      <c r="CU446" s="153"/>
      <c r="CV446" s="153"/>
    </row>
    <row r="447" ht="12.75" customHeight="1" spans="1:100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3"/>
      <c r="BE447" s="153"/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  <c r="BS447" s="153"/>
      <c r="BT447" s="153"/>
      <c r="BU447" s="153"/>
      <c r="BV447" s="153"/>
      <c r="BW447" s="153"/>
      <c r="BX447" s="153"/>
      <c r="BY447" s="153"/>
      <c r="BZ447" s="153"/>
      <c r="CA447" s="153"/>
      <c r="CB447" s="153"/>
      <c r="CC447" s="153"/>
      <c r="CD447" s="153"/>
      <c r="CE447" s="153"/>
      <c r="CF447" s="153"/>
      <c r="CG447" s="153"/>
      <c r="CH447" s="153"/>
      <c r="CI447" s="153"/>
      <c r="CJ447" s="153"/>
      <c r="CK447" s="153"/>
      <c r="CL447" s="153"/>
      <c r="CM447" s="153"/>
      <c r="CN447" s="153"/>
      <c r="CO447" s="153"/>
      <c r="CP447" s="153"/>
      <c r="CQ447" s="153"/>
      <c r="CR447" s="153"/>
      <c r="CS447" s="153"/>
      <c r="CT447" s="153"/>
      <c r="CU447" s="153"/>
      <c r="CV447" s="153"/>
    </row>
    <row r="448" ht="12.75" customHeight="1" spans="1:100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3"/>
      <c r="BE448" s="153"/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  <c r="BS448" s="153"/>
      <c r="BT448" s="153"/>
      <c r="BU448" s="153"/>
      <c r="BV448" s="153"/>
      <c r="BW448" s="153"/>
      <c r="BX448" s="153"/>
      <c r="BY448" s="153"/>
      <c r="BZ448" s="153"/>
      <c r="CA448" s="153"/>
      <c r="CB448" s="153"/>
      <c r="CC448" s="153"/>
      <c r="CD448" s="153"/>
      <c r="CE448" s="153"/>
      <c r="CF448" s="153"/>
      <c r="CG448" s="153"/>
      <c r="CH448" s="153"/>
      <c r="CI448" s="153"/>
      <c r="CJ448" s="153"/>
      <c r="CK448" s="153"/>
      <c r="CL448" s="153"/>
      <c r="CM448" s="153"/>
      <c r="CN448" s="153"/>
      <c r="CO448" s="153"/>
      <c r="CP448" s="153"/>
      <c r="CQ448" s="153"/>
      <c r="CR448" s="153"/>
      <c r="CS448" s="153"/>
      <c r="CT448" s="153"/>
      <c r="CU448" s="153"/>
      <c r="CV448" s="153"/>
    </row>
    <row r="449" ht="12.75" customHeight="1" spans="1:100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3"/>
      <c r="BE449" s="153"/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  <c r="BS449" s="153"/>
      <c r="BT449" s="153"/>
      <c r="BU449" s="153"/>
      <c r="BV449" s="153"/>
      <c r="BW449" s="153"/>
      <c r="BX449" s="153"/>
      <c r="BY449" s="153"/>
      <c r="BZ449" s="153"/>
      <c r="CA449" s="153"/>
      <c r="CB449" s="153"/>
      <c r="CC449" s="153"/>
      <c r="CD449" s="153"/>
      <c r="CE449" s="153"/>
      <c r="CF449" s="153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53"/>
      <c r="CQ449" s="153"/>
      <c r="CR449" s="153"/>
      <c r="CS449" s="153"/>
      <c r="CT449" s="153"/>
      <c r="CU449" s="153"/>
      <c r="CV449" s="153"/>
    </row>
    <row r="450" ht="12.75" customHeight="1" spans="1:100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  <c r="BS450" s="153"/>
      <c r="BT450" s="153"/>
      <c r="BU450" s="153"/>
      <c r="BV450" s="153"/>
      <c r="BW450" s="153"/>
      <c r="BX450" s="153"/>
      <c r="BY450" s="153"/>
      <c r="BZ450" s="153"/>
      <c r="CA450" s="153"/>
      <c r="CB450" s="153"/>
      <c r="CC450" s="153"/>
      <c r="CD450" s="153"/>
      <c r="CE450" s="153"/>
      <c r="CF450" s="153"/>
      <c r="CG450" s="153"/>
      <c r="CH450" s="153"/>
      <c r="CI450" s="153"/>
      <c r="CJ450" s="153"/>
      <c r="CK450" s="153"/>
      <c r="CL450" s="153"/>
      <c r="CM450" s="153"/>
      <c r="CN450" s="153"/>
      <c r="CO450" s="153"/>
      <c r="CP450" s="153"/>
      <c r="CQ450" s="153"/>
      <c r="CR450" s="153"/>
      <c r="CS450" s="153"/>
      <c r="CT450" s="153"/>
      <c r="CU450" s="153"/>
      <c r="CV450" s="153"/>
    </row>
    <row r="451" ht="12.75" customHeight="1" spans="1:100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  <c r="BS451" s="153"/>
      <c r="BT451" s="153"/>
      <c r="BU451" s="153"/>
      <c r="BV451" s="153"/>
      <c r="BW451" s="153"/>
      <c r="BX451" s="153"/>
      <c r="BY451" s="153"/>
      <c r="BZ451" s="153"/>
      <c r="CA451" s="153"/>
      <c r="CB451" s="153"/>
      <c r="CC451" s="153"/>
      <c r="CD451" s="153"/>
      <c r="CE451" s="153"/>
      <c r="CF451" s="153"/>
      <c r="CG451" s="153"/>
      <c r="CH451" s="153"/>
      <c r="CI451" s="153"/>
      <c r="CJ451" s="153"/>
      <c r="CK451" s="153"/>
      <c r="CL451" s="153"/>
      <c r="CM451" s="153"/>
      <c r="CN451" s="153"/>
      <c r="CO451" s="153"/>
      <c r="CP451" s="153"/>
      <c r="CQ451" s="153"/>
      <c r="CR451" s="153"/>
      <c r="CS451" s="153"/>
      <c r="CT451" s="153"/>
      <c r="CU451" s="153"/>
      <c r="CV451" s="153"/>
    </row>
    <row r="452" ht="12.75" customHeight="1" spans="1:100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3"/>
      <c r="BV452" s="153"/>
      <c r="BW452" s="153"/>
      <c r="BX452" s="153"/>
      <c r="BY452" s="153"/>
      <c r="BZ452" s="153"/>
      <c r="CA452" s="153"/>
      <c r="CB452" s="153"/>
      <c r="CC452" s="153"/>
      <c r="CD452" s="153"/>
      <c r="CE452" s="153"/>
      <c r="CF452" s="153"/>
      <c r="CG452" s="153"/>
      <c r="CH452" s="153"/>
      <c r="CI452" s="153"/>
      <c r="CJ452" s="153"/>
      <c r="CK452" s="153"/>
      <c r="CL452" s="153"/>
      <c r="CM452" s="153"/>
      <c r="CN452" s="153"/>
      <c r="CO452" s="153"/>
      <c r="CP452" s="153"/>
      <c r="CQ452" s="153"/>
      <c r="CR452" s="153"/>
      <c r="CS452" s="153"/>
      <c r="CT452" s="153"/>
      <c r="CU452" s="153"/>
      <c r="CV452" s="153"/>
    </row>
    <row r="453" ht="12.75" customHeight="1" spans="1:100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  <c r="AY453" s="153"/>
      <c r="AZ453" s="153"/>
      <c r="BA453" s="153"/>
      <c r="BB453" s="153"/>
      <c r="BC453" s="153"/>
      <c r="BD453" s="153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  <c r="BS453" s="153"/>
      <c r="BT453" s="153"/>
      <c r="BU453" s="153"/>
      <c r="BV453" s="153"/>
      <c r="BW453" s="153"/>
      <c r="BX453" s="153"/>
      <c r="BY453" s="153"/>
      <c r="BZ453" s="153"/>
      <c r="CA453" s="153"/>
      <c r="CB453" s="153"/>
      <c r="CC453" s="153"/>
      <c r="CD453" s="153"/>
      <c r="CE453" s="153"/>
      <c r="CF453" s="153"/>
      <c r="CG453" s="153"/>
      <c r="CH453" s="153"/>
      <c r="CI453" s="153"/>
      <c r="CJ453" s="153"/>
      <c r="CK453" s="153"/>
      <c r="CL453" s="153"/>
      <c r="CM453" s="153"/>
      <c r="CN453" s="153"/>
      <c r="CO453" s="153"/>
      <c r="CP453" s="153"/>
      <c r="CQ453" s="153"/>
      <c r="CR453" s="153"/>
      <c r="CS453" s="153"/>
      <c r="CT453" s="153"/>
      <c r="CU453" s="153"/>
      <c r="CV453" s="153"/>
    </row>
    <row r="454" ht="12.75" customHeight="1" spans="1:100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  <c r="AY454" s="153"/>
      <c r="AZ454" s="153"/>
      <c r="BA454" s="153"/>
      <c r="BB454" s="153"/>
      <c r="BC454" s="153"/>
      <c r="BD454" s="153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  <c r="BS454" s="153"/>
      <c r="BT454" s="153"/>
      <c r="BU454" s="153"/>
      <c r="BV454" s="153"/>
      <c r="BW454" s="153"/>
      <c r="BX454" s="153"/>
      <c r="BY454" s="153"/>
      <c r="BZ454" s="153"/>
      <c r="CA454" s="153"/>
      <c r="CB454" s="153"/>
      <c r="CC454" s="153"/>
      <c r="CD454" s="153"/>
      <c r="CE454" s="153"/>
      <c r="CF454" s="153"/>
      <c r="CG454" s="153"/>
      <c r="CH454" s="153"/>
      <c r="CI454" s="153"/>
      <c r="CJ454" s="153"/>
      <c r="CK454" s="153"/>
      <c r="CL454" s="153"/>
      <c r="CM454" s="153"/>
      <c r="CN454" s="153"/>
      <c r="CO454" s="153"/>
      <c r="CP454" s="153"/>
      <c r="CQ454" s="153"/>
      <c r="CR454" s="153"/>
      <c r="CS454" s="153"/>
      <c r="CT454" s="153"/>
      <c r="CU454" s="153"/>
      <c r="CV454" s="153"/>
    </row>
    <row r="455" ht="12.75" customHeight="1" spans="1:100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  <c r="AO455" s="153"/>
      <c r="AP455" s="153"/>
      <c r="AQ455" s="153"/>
      <c r="AR455" s="153"/>
      <c r="AS455" s="153"/>
      <c r="AT455" s="153"/>
      <c r="AU455" s="153"/>
      <c r="AV455" s="153"/>
      <c r="AW455" s="153"/>
      <c r="AX455" s="153"/>
      <c r="AY455" s="153"/>
      <c r="AZ455" s="153"/>
      <c r="BA455" s="153"/>
      <c r="BB455" s="153"/>
      <c r="BC455" s="153"/>
      <c r="BD455" s="153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3"/>
      <c r="BO455" s="153"/>
      <c r="BP455" s="153"/>
      <c r="BQ455" s="153"/>
      <c r="BR455" s="153"/>
      <c r="BS455" s="153"/>
      <c r="BT455" s="153"/>
      <c r="BU455" s="153"/>
      <c r="BV455" s="153"/>
      <c r="BW455" s="153"/>
      <c r="BX455" s="153"/>
      <c r="BY455" s="153"/>
      <c r="BZ455" s="153"/>
      <c r="CA455" s="153"/>
      <c r="CB455" s="153"/>
      <c r="CC455" s="153"/>
      <c r="CD455" s="153"/>
      <c r="CE455" s="153"/>
      <c r="CF455" s="153"/>
      <c r="CG455" s="153"/>
      <c r="CH455" s="153"/>
      <c r="CI455" s="153"/>
      <c r="CJ455" s="153"/>
      <c r="CK455" s="153"/>
      <c r="CL455" s="153"/>
      <c r="CM455" s="153"/>
      <c r="CN455" s="153"/>
      <c r="CO455" s="153"/>
      <c r="CP455" s="153"/>
      <c r="CQ455" s="153"/>
      <c r="CR455" s="153"/>
      <c r="CS455" s="153"/>
      <c r="CT455" s="153"/>
      <c r="CU455" s="153"/>
      <c r="CV455" s="153"/>
    </row>
    <row r="456" ht="12.75" customHeight="1" spans="1:100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  <c r="AO456" s="153"/>
      <c r="AP456" s="153"/>
      <c r="AQ456" s="153"/>
      <c r="AR456" s="153"/>
      <c r="AS456" s="153"/>
      <c r="AT456" s="153"/>
      <c r="AU456" s="153"/>
      <c r="AV456" s="153"/>
      <c r="AW456" s="153"/>
      <c r="AX456" s="153"/>
      <c r="AY456" s="153"/>
      <c r="AZ456" s="153"/>
      <c r="BA456" s="153"/>
      <c r="BB456" s="153"/>
      <c r="BC456" s="153"/>
      <c r="BD456" s="153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3"/>
      <c r="BO456" s="153"/>
      <c r="BP456" s="153"/>
      <c r="BQ456" s="153"/>
      <c r="BR456" s="153"/>
      <c r="BS456" s="153"/>
      <c r="BT456" s="153"/>
      <c r="BU456" s="153"/>
      <c r="BV456" s="153"/>
      <c r="BW456" s="153"/>
      <c r="BX456" s="153"/>
      <c r="BY456" s="153"/>
      <c r="BZ456" s="153"/>
      <c r="CA456" s="153"/>
      <c r="CB456" s="153"/>
      <c r="CC456" s="153"/>
      <c r="CD456" s="153"/>
      <c r="CE456" s="153"/>
      <c r="CF456" s="153"/>
      <c r="CG456" s="153"/>
      <c r="CH456" s="153"/>
      <c r="CI456" s="153"/>
      <c r="CJ456" s="153"/>
      <c r="CK456" s="153"/>
      <c r="CL456" s="153"/>
      <c r="CM456" s="153"/>
      <c r="CN456" s="153"/>
      <c r="CO456" s="153"/>
      <c r="CP456" s="153"/>
      <c r="CQ456" s="153"/>
      <c r="CR456" s="153"/>
      <c r="CS456" s="153"/>
      <c r="CT456" s="153"/>
      <c r="CU456" s="153"/>
      <c r="CV456" s="153"/>
    </row>
    <row r="457" ht="12.75" customHeight="1" spans="1:100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  <c r="AY457" s="153"/>
      <c r="AZ457" s="153"/>
      <c r="BA457" s="153"/>
      <c r="BB457" s="153"/>
      <c r="BC457" s="153"/>
      <c r="BD457" s="153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3"/>
      <c r="BO457" s="153"/>
      <c r="BP457" s="153"/>
      <c r="BQ457" s="153"/>
      <c r="BR457" s="153"/>
      <c r="BS457" s="153"/>
      <c r="BT457" s="153"/>
      <c r="BU457" s="153"/>
      <c r="BV457" s="153"/>
      <c r="BW457" s="153"/>
      <c r="BX457" s="153"/>
      <c r="BY457" s="153"/>
      <c r="BZ457" s="153"/>
      <c r="CA457" s="153"/>
      <c r="CB457" s="153"/>
      <c r="CC457" s="153"/>
      <c r="CD457" s="153"/>
      <c r="CE457" s="153"/>
      <c r="CF457" s="153"/>
      <c r="CG457" s="153"/>
      <c r="CH457" s="153"/>
      <c r="CI457" s="153"/>
      <c r="CJ457" s="153"/>
      <c r="CK457" s="153"/>
      <c r="CL457" s="153"/>
      <c r="CM457" s="153"/>
      <c r="CN457" s="153"/>
      <c r="CO457" s="153"/>
      <c r="CP457" s="153"/>
      <c r="CQ457" s="153"/>
      <c r="CR457" s="153"/>
      <c r="CS457" s="153"/>
      <c r="CT457" s="153"/>
      <c r="CU457" s="153"/>
      <c r="CV457" s="153"/>
    </row>
    <row r="458" ht="12.75" customHeight="1" spans="1:100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  <c r="AY458" s="153"/>
      <c r="AZ458" s="153"/>
      <c r="BA458" s="153"/>
      <c r="BB458" s="153"/>
      <c r="BC458" s="153"/>
      <c r="BD458" s="153"/>
      <c r="BE458" s="153"/>
      <c r="BF458" s="153"/>
      <c r="BG458" s="153"/>
      <c r="BH458" s="153"/>
      <c r="BI458" s="153"/>
      <c r="BJ458" s="153"/>
      <c r="BK458" s="153"/>
      <c r="BL458" s="153"/>
      <c r="BM458" s="153"/>
      <c r="BN458" s="153"/>
      <c r="BO458" s="153"/>
      <c r="BP458" s="153"/>
      <c r="BQ458" s="153"/>
      <c r="BR458" s="153"/>
      <c r="BS458" s="153"/>
      <c r="BT458" s="153"/>
      <c r="BU458" s="153"/>
      <c r="BV458" s="153"/>
      <c r="BW458" s="153"/>
      <c r="BX458" s="153"/>
      <c r="BY458" s="153"/>
      <c r="BZ458" s="153"/>
      <c r="CA458" s="153"/>
      <c r="CB458" s="153"/>
      <c r="CC458" s="153"/>
      <c r="CD458" s="153"/>
      <c r="CE458" s="153"/>
      <c r="CF458" s="153"/>
      <c r="CG458" s="153"/>
      <c r="CH458" s="153"/>
      <c r="CI458" s="153"/>
      <c r="CJ458" s="153"/>
      <c r="CK458" s="153"/>
      <c r="CL458" s="153"/>
      <c r="CM458" s="153"/>
      <c r="CN458" s="153"/>
      <c r="CO458" s="153"/>
      <c r="CP458" s="153"/>
      <c r="CQ458" s="153"/>
      <c r="CR458" s="153"/>
      <c r="CS458" s="153"/>
      <c r="CT458" s="153"/>
      <c r="CU458" s="153"/>
      <c r="CV458" s="153"/>
    </row>
    <row r="459" ht="12.75" customHeight="1" spans="1:100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  <c r="AY459" s="153"/>
      <c r="AZ459" s="153"/>
      <c r="BA459" s="153"/>
      <c r="BB459" s="153"/>
      <c r="BC459" s="153"/>
      <c r="BD459" s="153"/>
      <c r="BE459" s="153"/>
      <c r="BF459" s="153"/>
      <c r="BG459" s="153"/>
      <c r="BH459" s="153"/>
      <c r="BI459" s="153"/>
      <c r="BJ459" s="153"/>
      <c r="BK459" s="153"/>
      <c r="BL459" s="153"/>
      <c r="BM459" s="153"/>
      <c r="BN459" s="153"/>
      <c r="BO459" s="153"/>
      <c r="BP459" s="153"/>
      <c r="BQ459" s="153"/>
      <c r="BR459" s="153"/>
      <c r="BS459" s="153"/>
      <c r="BT459" s="153"/>
      <c r="BU459" s="153"/>
      <c r="BV459" s="153"/>
      <c r="BW459" s="153"/>
      <c r="BX459" s="153"/>
      <c r="BY459" s="153"/>
      <c r="BZ459" s="153"/>
      <c r="CA459" s="153"/>
      <c r="CB459" s="153"/>
      <c r="CC459" s="153"/>
      <c r="CD459" s="153"/>
      <c r="CE459" s="153"/>
      <c r="CF459" s="153"/>
      <c r="CG459" s="153"/>
      <c r="CH459" s="153"/>
      <c r="CI459" s="153"/>
      <c r="CJ459" s="153"/>
      <c r="CK459" s="153"/>
      <c r="CL459" s="153"/>
      <c r="CM459" s="153"/>
      <c r="CN459" s="153"/>
      <c r="CO459" s="153"/>
      <c r="CP459" s="153"/>
      <c r="CQ459" s="153"/>
      <c r="CR459" s="153"/>
      <c r="CS459" s="153"/>
      <c r="CT459" s="153"/>
      <c r="CU459" s="153"/>
      <c r="CV459" s="153"/>
    </row>
    <row r="460" ht="12.75" customHeight="1" spans="1:100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3"/>
      <c r="BO460" s="153"/>
      <c r="BP460" s="153"/>
      <c r="BQ460" s="153"/>
      <c r="BR460" s="153"/>
      <c r="BS460" s="153"/>
      <c r="BT460" s="153"/>
      <c r="BU460" s="153"/>
      <c r="BV460" s="153"/>
      <c r="BW460" s="153"/>
      <c r="BX460" s="153"/>
      <c r="BY460" s="153"/>
      <c r="BZ460" s="153"/>
      <c r="CA460" s="153"/>
      <c r="CB460" s="153"/>
      <c r="CC460" s="153"/>
      <c r="CD460" s="153"/>
      <c r="CE460" s="153"/>
      <c r="CF460" s="153"/>
      <c r="CG460" s="153"/>
      <c r="CH460" s="153"/>
      <c r="CI460" s="153"/>
      <c r="CJ460" s="153"/>
      <c r="CK460" s="153"/>
      <c r="CL460" s="153"/>
      <c r="CM460" s="153"/>
      <c r="CN460" s="153"/>
      <c r="CO460" s="153"/>
      <c r="CP460" s="153"/>
      <c r="CQ460" s="153"/>
      <c r="CR460" s="153"/>
      <c r="CS460" s="153"/>
      <c r="CT460" s="153"/>
      <c r="CU460" s="153"/>
      <c r="CV460" s="153"/>
    </row>
    <row r="461" ht="12.75" customHeight="1" spans="1:100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3"/>
      <c r="BO461" s="153"/>
      <c r="BP461" s="153"/>
      <c r="BQ461" s="153"/>
      <c r="BR461" s="153"/>
      <c r="BS461" s="153"/>
      <c r="BT461" s="153"/>
      <c r="BU461" s="153"/>
      <c r="BV461" s="153"/>
      <c r="BW461" s="153"/>
      <c r="BX461" s="153"/>
      <c r="BY461" s="153"/>
      <c r="BZ461" s="153"/>
      <c r="CA461" s="153"/>
      <c r="CB461" s="153"/>
      <c r="CC461" s="153"/>
      <c r="CD461" s="153"/>
      <c r="CE461" s="153"/>
      <c r="CF461" s="153"/>
      <c r="CG461" s="153"/>
      <c r="CH461" s="153"/>
      <c r="CI461" s="153"/>
      <c r="CJ461" s="153"/>
      <c r="CK461" s="153"/>
      <c r="CL461" s="153"/>
      <c r="CM461" s="153"/>
      <c r="CN461" s="153"/>
      <c r="CO461" s="153"/>
      <c r="CP461" s="153"/>
      <c r="CQ461" s="153"/>
      <c r="CR461" s="153"/>
      <c r="CS461" s="153"/>
      <c r="CT461" s="153"/>
      <c r="CU461" s="153"/>
      <c r="CV461" s="153"/>
    </row>
    <row r="462" ht="12.75" customHeight="1" spans="1:100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3"/>
      <c r="BO462" s="153"/>
      <c r="BP462" s="153"/>
      <c r="BQ462" s="153"/>
      <c r="BR462" s="153"/>
      <c r="BS462" s="153"/>
      <c r="BT462" s="153"/>
      <c r="BU462" s="153"/>
      <c r="BV462" s="153"/>
      <c r="BW462" s="153"/>
      <c r="BX462" s="153"/>
      <c r="BY462" s="153"/>
      <c r="BZ462" s="153"/>
      <c r="CA462" s="153"/>
      <c r="CB462" s="153"/>
      <c r="CC462" s="153"/>
      <c r="CD462" s="153"/>
      <c r="CE462" s="153"/>
      <c r="CF462" s="153"/>
      <c r="CG462" s="153"/>
      <c r="CH462" s="153"/>
      <c r="CI462" s="153"/>
      <c r="CJ462" s="153"/>
      <c r="CK462" s="153"/>
      <c r="CL462" s="153"/>
      <c r="CM462" s="153"/>
      <c r="CN462" s="153"/>
      <c r="CO462" s="153"/>
      <c r="CP462" s="153"/>
      <c r="CQ462" s="153"/>
      <c r="CR462" s="153"/>
      <c r="CS462" s="153"/>
      <c r="CT462" s="153"/>
      <c r="CU462" s="153"/>
      <c r="CV462" s="153"/>
    </row>
    <row r="463" ht="12.75" customHeight="1" spans="1:100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3"/>
      <c r="BE463" s="153"/>
      <c r="BF463" s="153"/>
      <c r="BG463" s="153"/>
      <c r="BH463" s="153"/>
      <c r="BI463" s="153"/>
      <c r="BJ463" s="153"/>
      <c r="BK463" s="153"/>
      <c r="BL463" s="153"/>
      <c r="BM463" s="153"/>
      <c r="BN463" s="153"/>
      <c r="BO463" s="153"/>
      <c r="BP463" s="153"/>
      <c r="BQ463" s="153"/>
      <c r="BR463" s="153"/>
      <c r="BS463" s="153"/>
      <c r="BT463" s="153"/>
      <c r="BU463" s="153"/>
      <c r="BV463" s="153"/>
      <c r="BW463" s="153"/>
      <c r="BX463" s="153"/>
      <c r="BY463" s="153"/>
      <c r="BZ463" s="153"/>
      <c r="CA463" s="153"/>
      <c r="CB463" s="153"/>
      <c r="CC463" s="153"/>
      <c r="CD463" s="153"/>
      <c r="CE463" s="153"/>
      <c r="CF463" s="153"/>
      <c r="CG463" s="153"/>
      <c r="CH463" s="153"/>
      <c r="CI463" s="153"/>
      <c r="CJ463" s="153"/>
      <c r="CK463" s="153"/>
      <c r="CL463" s="153"/>
      <c r="CM463" s="153"/>
      <c r="CN463" s="153"/>
      <c r="CO463" s="153"/>
      <c r="CP463" s="153"/>
      <c r="CQ463" s="153"/>
      <c r="CR463" s="153"/>
      <c r="CS463" s="153"/>
      <c r="CT463" s="153"/>
      <c r="CU463" s="153"/>
      <c r="CV463" s="153"/>
    </row>
    <row r="464" ht="12.75" customHeight="1" spans="1:100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3"/>
      <c r="BO464" s="153"/>
      <c r="BP464" s="153"/>
      <c r="BQ464" s="153"/>
      <c r="BR464" s="153"/>
      <c r="BS464" s="153"/>
      <c r="BT464" s="153"/>
      <c r="BU464" s="153"/>
      <c r="BV464" s="153"/>
      <c r="BW464" s="153"/>
      <c r="BX464" s="153"/>
      <c r="BY464" s="153"/>
      <c r="BZ464" s="153"/>
      <c r="CA464" s="153"/>
      <c r="CB464" s="153"/>
      <c r="CC464" s="153"/>
      <c r="CD464" s="153"/>
      <c r="CE464" s="153"/>
      <c r="CF464" s="153"/>
      <c r="CG464" s="153"/>
      <c r="CH464" s="153"/>
      <c r="CI464" s="153"/>
      <c r="CJ464" s="153"/>
      <c r="CK464" s="153"/>
      <c r="CL464" s="153"/>
      <c r="CM464" s="153"/>
      <c r="CN464" s="153"/>
      <c r="CO464" s="153"/>
      <c r="CP464" s="153"/>
      <c r="CQ464" s="153"/>
      <c r="CR464" s="153"/>
      <c r="CS464" s="153"/>
      <c r="CT464" s="153"/>
      <c r="CU464" s="153"/>
      <c r="CV464" s="153"/>
    </row>
    <row r="465" ht="12.75" customHeight="1" spans="1:100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3"/>
      <c r="BO465" s="153"/>
      <c r="BP465" s="153"/>
      <c r="BQ465" s="153"/>
      <c r="BR465" s="153"/>
      <c r="BS465" s="153"/>
      <c r="BT465" s="153"/>
      <c r="BU465" s="153"/>
      <c r="BV465" s="153"/>
      <c r="BW465" s="153"/>
      <c r="BX465" s="153"/>
      <c r="BY465" s="153"/>
      <c r="BZ465" s="153"/>
      <c r="CA465" s="153"/>
      <c r="CB465" s="153"/>
      <c r="CC465" s="153"/>
      <c r="CD465" s="153"/>
      <c r="CE465" s="153"/>
      <c r="CF465" s="153"/>
      <c r="CG465" s="153"/>
      <c r="CH465" s="153"/>
      <c r="CI465" s="153"/>
      <c r="CJ465" s="153"/>
      <c r="CK465" s="153"/>
      <c r="CL465" s="153"/>
      <c r="CM465" s="153"/>
      <c r="CN465" s="153"/>
      <c r="CO465" s="153"/>
      <c r="CP465" s="153"/>
      <c r="CQ465" s="153"/>
      <c r="CR465" s="153"/>
      <c r="CS465" s="153"/>
      <c r="CT465" s="153"/>
      <c r="CU465" s="153"/>
      <c r="CV465" s="153"/>
    </row>
    <row r="466" ht="12.75" customHeight="1" spans="1:100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  <c r="BS466" s="153"/>
      <c r="BT466" s="153"/>
      <c r="BU466" s="153"/>
      <c r="BV466" s="153"/>
      <c r="BW466" s="153"/>
      <c r="BX466" s="153"/>
      <c r="BY466" s="153"/>
      <c r="BZ466" s="153"/>
      <c r="CA466" s="153"/>
      <c r="CB466" s="153"/>
      <c r="CC466" s="153"/>
      <c r="CD466" s="153"/>
      <c r="CE466" s="153"/>
      <c r="CF466" s="153"/>
      <c r="CG466" s="153"/>
      <c r="CH466" s="153"/>
      <c r="CI466" s="153"/>
      <c r="CJ466" s="153"/>
      <c r="CK466" s="153"/>
      <c r="CL466" s="153"/>
      <c r="CM466" s="153"/>
      <c r="CN466" s="153"/>
      <c r="CO466" s="153"/>
      <c r="CP466" s="153"/>
      <c r="CQ466" s="153"/>
      <c r="CR466" s="153"/>
      <c r="CS466" s="153"/>
      <c r="CT466" s="153"/>
      <c r="CU466" s="153"/>
      <c r="CV466" s="153"/>
    </row>
    <row r="467" ht="12.75" customHeight="1" spans="1:100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  <c r="BS467" s="153"/>
      <c r="BT467" s="153"/>
      <c r="BU467" s="153"/>
      <c r="BV467" s="153"/>
      <c r="BW467" s="153"/>
      <c r="BX467" s="153"/>
      <c r="BY467" s="153"/>
      <c r="BZ467" s="153"/>
      <c r="CA467" s="153"/>
      <c r="CB467" s="153"/>
      <c r="CC467" s="153"/>
      <c r="CD467" s="153"/>
      <c r="CE467" s="153"/>
      <c r="CF467" s="153"/>
      <c r="CG467" s="153"/>
      <c r="CH467" s="153"/>
      <c r="CI467" s="153"/>
      <c r="CJ467" s="153"/>
      <c r="CK467" s="153"/>
      <c r="CL467" s="153"/>
      <c r="CM467" s="153"/>
      <c r="CN467" s="153"/>
      <c r="CO467" s="153"/>
      <c r="CP467" s="153"/>
      <c r="CQ467" s="153"/>
      <c r="CR467" s="153"/>
      <c r="CS467" s="153"/>
      <c r="CT467" s="153"/>
      <c r="CU467" s="153"/>
      <c r="CV467" s="153"/>
    </row>
    <row r="468" ht="12.75" customHeight="1" spans="1:100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  <c r="BS468" s="153"/>
      <c r="BT468" s="153"/>
      <c r="BU468" s="153"/>
      <c r="BV468" s="153"/>
      <c r="BW468" s="153"/>
      <c r="BX468" s="153"/>
      <c r="BY468" s="153"/>
      <c r="BZ468" s="153"/>
      <c r="CA468" s="153"/>
      <c r="CB468" s="153"/>
      <c r="CC468" s="153"/>
      <c r="CD468" s="153"/>
      <c r="CE468" s="153"/>
      <c r="CF468" s="153"/>
      <c r="CG468" s="153"/>
      <c r="CH468" s="153"/>
      <c r="CI468" s="153"/>
      <c r="CJ468" s="153"/>
      <c r="CK468" s="153"/>
      <c r="CL468" s="153"/>
      <c r="CM468" s="153"/>
      <c r="CN468" s="153"/>
      <c r="CO468" s="153"/>
      <c r="CP468" s="153"/>
      <c r="CQ468" s="153"/>
      <c r="CR468" s="153"/>
      <c r="CS468" s="153"/>
      <c r="CT468" s="153"/>
      <c r="CU468" s="153"/>
      <c r="CV468" s="153"/>
    </row>
    <row r="469" ht="12.75" customHeight="1" spans="1:100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3"/>
      <c r="BV469" s="153"/>
      <c r="BW469" s="153"/>
      <c r="BX469" s="153"/>
      <c r="BY469" s="153"/>
      <c r="BZ469" s="153"/>
      <c r="CA469" s="153"/>
      <c r="CB469" s="153"/>
      <c r="CC469" s="153"/>
      <c r="CD469" s="153"/>
      <c r="CE469" s="153"/>
      <c r="CF469" s="153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53"/>
      <c r="CQ469" s="153"/>
      <c r="CR469" s="153"/>
      <c r="CS469" s="153"/>
      <c r="CT469" s="153"/>
      <c r="CU469" s="153"/>
      <c r="CV469" s="153"/>
    </row>
    <row r="470" ht="12.75" customHeight="1" spans="1:100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  <c r="BS470" s="153"/>
      <c r="BT470" s="153"/>
      <c r="BU470" s="153"/>
      <c r="BV470" s="153"/>
      <c r="BW470" s="153"/>
      <c r="BX470" s="153"/>
      <c r="BY470" s="153"/>
      <c r="BZ470" s="153"/>
      <c r="CA470" s="153"/>
      <c r="CB470" s="153"/>
      <c r="CC470" s="153"/>
      <c r="CD470" s="153"/>
      <c r="CE470" s="153"/>
      <c r="CF470" s="153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53"/>
      <c r="CQ470" s="153"/>
      <c r="CR470" s="153"/>
      <c r="CS470" s="153"/>
      <c r="CT470" s="153"/>
      <c r="CU470" s="153"/>
      <c r="CV470" s="153"/>
    </row>
    <row r="471" ht="12.75" customHeight="1" spans="1:100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3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  <c r="BS471" s="153"/>
      <c r="BT471" s="153"/>
      <c r="BU471" s="153"/>
      <c r="BV471" s="153"/>
      <c r="BW471" s="153"/>
      <c r="BX471" s="153"/>
      <c r="BY471" s="153"/>
      <c r="BZ471" s="153"/>
      <c r="CA471" s="153"/>
      <c r="CB471" s="153"/>
      <c r="CC471" s="153"/>
      <c r="CD471" s="153"/>
      <c r="CE471" s="153"/>
      <c r="CF471" s="153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53"/>
      <c r="CQ471" s="153"/>
      <c r="CR471" s="153"/>
      <c r="CS471" s="153"/>
      <c r="CT471" s="153"/>
      <c r="CU471" s="153"/>
      <c r="CV471" s="153"/>
    </row>
    <row r="472" ht="12.75" customHeight="1" spans="1:100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3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  <c r="BS472" s="153"/>
      <c r="BT472" s="153"/>
      <c r="BU472" s="153"/>
      <c r="BV472" s="153"/>
      <c r="BW472" s="153"/>
      <c r="BX472" s="153"/>
      <c r="BY472" s="153"/>
      <c r="BZ472" s="153"/>
      <c r="CA472" s="153"/>
      <c r="CB472" s="153"/>
      <c r="CC472" s="153"/>
      <c r="CD472" s="153"/>
      <c r="CE472" s="153"/>
      <c r="CF472" s="153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53"/>
      <c r="CQ472" s="153"/>
      <c r="CR472" s="153"/>
      <c r="CS472" s="153"/>
      <c r="CT472" s="153"/>
      <c r="CU472" s="153"/>
      <c r="CV472" s="153"/>
    </row>
    <row r="473" ht="12.75" customHeight="1" spans="1:100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  <c r="AY473" s="153"/>
      <c r="AZ473" s="153"/>
      <c r="BA473" s="153"/>
      <c r="BB473" s="153"/>
      <c r="BC473" s="153"/>
      <c r="BD473" s="153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  <c r="BS473" s="153"/>
      <c r="BT473" s="153"/>
      <c r="BU473" s="153"/>
      <c r="BV473" s="153"/>
      <c r="BW473" s="153"/>
      <c r="BX473" s="153"/>
      <c r="BY473" s="153"/>
      <c r="BZ473" s="153"/>
      <c r="CA473" s="153"/>
      <c r="CB473" s="153"/>
      <c r="CC473" s="153"/>
      <c r="CD473" s="153"/>
      <c r="CE473" s="153"/>
      <c r="CF473" s="153"/>
      <c r="CG473" s="153"/>
      <c r="CH473" s="153"/>
      <c r="CI473" s="153"/>
      <c r="CJ473" s="153"/>
      <c r="CK473" s="153"/>
      <c r="CL473" s="153"/>
      <c r="CM473" s="153"/>
      <c r="CN473" s="153"/>
      <c r="CO473" s="153"/>
      <c r="CP473" s="153"/>
      <c r="CQ473" s="153"/>
      <c r="CR473" s="153"/>
      <c r="CS473" s="153"/>
      <c r="CT473" s="153"/>
      <c r="CU473" s="153"/>
      <c r="CV473" s="153"/>
    </row>
    <row r="474" ht="12.75" customHeight="1" spans="1:100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  <c r="AY474" s="153"/>
      <c r="AZ474" s="153"/>
      <c r="BA474" s="153"/>
      <c r="BB474" s="153"/>
      <c r="BC474" s="153"/>
      <c r="BD474" s="153"/>
      <c r="BE474" s="153"/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  <c r="BS474" s="153"/>
      <c r="BT474" s="153"/>
      <c r="BU474" s="153"/>
      <c r="BV474" s="153"/>
      <c r="BW474" s="153"/>
      <c r="BX474" s="153"/>
      <c r="BY474" s="153"/>
      <c r="BZ474" s="153"/>
      <c r="CA474" s="153"/>
      <c r="CB474" s="153"/>
      <c r="CC474" s="153"/>
      <c r="CD474" s="153"/>
      <c r="CE474" s="153"/>
      <c r="CF474" s="153"/>
      <c r="CG474" s="153"/>
      <c r="CH474" s="153"/>
      <c r="CI474" s="153"/>
      <c r="CJ474" s="153"/>
      <c r="CK474" s="153"/>
      <c r="CL474" s="153"/>
      <c r="CM474" s="153"/>
      <c r="CN474" s="153"/>
      <c r="CO474" s="153"/>
      <c r="CP474" s="153"/>
      <c r="CQ474" s="153"/>
      <c r="CR474" s="153"/>
      <c r="CS474" s="153"/>
      <c r="CT474" s="153"/>
      <c r="CU474" s="153"/>
      <c r="CV474" s="153"/>
    </row>
    <row r="475" ht="12.75" customHeight="1" spans="1:100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  <c r="AY475" s="153"/>
      <c r="AZ475" s="153"/>
      <c r="BA475" s="153"/>
      <c r="BB475" s="153"/>
      <c r="BC475" s="153"/>
      <c r="BD475" s="153"/>
      <c r="BE475" s="153"/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  <c r="BS475" s="153"/>
      <c r="BT475" s="153"/>
      <c r="BU475" s="153"/>
      <c r="BV475" s="153"/>
      <c r="BW475" s="153"/>
      <c r="BX475" s="153"/>
      <c r="BY475" s="153"/>
      <c r="BZ475" s="153"/>
      <c r="CA475" s="153"/>
      <c r="CB475" s="153"/>
      <c r="CC475" s="153"/>
      <c r="CD475" s="153"/>
      <c r="CE475" s="153"/>
      <c r="CF475" s="153"/>
      <c r="CG475" s="153"/>
      <c r="CH475" s="153"/>
      <c r="CI475" s="153"/>
      <c r="CJ475" s="153"/>
      <c r="CK475" s="153"/>
      <c r="CL475" s="153"/>
      <c r="CM475" s="153"/>
      <c r="CN475" s="153"/>
      <c r="CO475" s="153"/>
      <c r="CP475" s="153"/>
      <c r="CQ475" s="153"/>
      <c r="CR475" s="153"/>
      <c r="CS475" s="153"/>
      <c r="CT475" s="153"/>
      <c r="CU475" s="153"/>
      <c r="CV475" s="153"/>
    </row>
    <row r="476" ht="12.75" customHeight="1" spans="1:100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  <c r="AY476" s="153"/>
      <c r="AZ476" s="153"/>
      <c r="BA476" s="153"/>
      <c r="BB476" s="153"/>
      <c r="BC476" s="153"/>
      <c r="BD476" s="153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  <c r="BS476" s="153"/>
      <c r="BT476" s="153"/>
      <c r="BU476" s="153"/>
      <c r="BV476" s="153"/>
      <c r="BW476" s="153"/>
      <c r="BX476" s="153"/>
      <c r="BY476" s="153"/>
      <c r="BZ476" s="153"/>
      <c r="CA476" s="153"/>
      <c r="CB476" s="153"/>
      <c r="CC476" s="153"/>
      <c r="CD476" s="153"/>
      <c r="CE476" s="153"/>
      <c r="CF476" s="153"/>
      <c r="CG476" s="153"/>
      <c r="CH476" s="153"/>
      <c r="CI476" s="153"/>
      <c r="CJ476" s="153"/>
      <c r="CK476" s="153"/>
      <c r="CL476" s="153"/>
      <c r="CM476" s="153"/>
      <c r="CN476" s="153"/>
      <c r="CO476" s="153"/>
      <c r="CP476" s="153"/>
      <c r="CQ476" s="153"/>
      <c r="CR476" s="153"/>
      <c r="CS476" s="153"/>
      <c r="CT476" s="153"/>
      <c r="CU476" s="153"/>
      <c r="CV476" s="153"/>
    </row>
    <row r="477" ht="12.75" customHeight="1" spans="1:100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  <c r="AY477" s="153"/>
      <c r="AZ477" s="153"/>
      <c r="BA477" s="153"/>
      <c r="BB477" s="153"/>
      <c r="BC477" s="153"/>
      <c r="BD477" s="153"/>
      <c r="BE477" s="153"/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  <c r="BS477" s="153"/>
      <c r="BT477" s="153"/>
      <c r="BU477" s="153"/>
      <c r="BV477" s="153"/>
      <c r="BW477" s="153"/>
      <c r="BX477" s="153"/>
      <c r="BY477" s="153"/>
      <c r="BZ477" s="153"/>
      <c r="CA477" s="153"/>
      <c r="CB477" s="153"/>
      <c r="CC477" s="153"/>
      <c r="CD477" s="153"/>
      <c r="CE477" s="153"/>
      <c r="CF477" s="153"/>
      <c r="CG477" s="153"/>
      <c r="CH477" s="153"/>
      <c r="CI477" s="153"/>
      <c r="CJ477" s="153"/>
      <c r="CK477" s="153"/>
      <c r="CL477" s="153"/>
      <c r="CM477" s="153"/>
      <c r="CN477" s="153"/>
      <c r="CO477" s="153"/>
      <c r="CP477" s="153"/>
      <c r="CQ477" s="153"/>
      <c r="CR477" s="153"/>
      <c r="CS477" s="153"/>
      <c r="CT477" s="153"/>
      <c r="CU477" s="153"/>
      <c r="CV477" s="153"/>
    </row>
    <row r="478" ht="12.75" customHeight="1" spans="1:100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  <c r="BS478" s="153"/>
      <c r="BT478" s="153"/>
      <c r="BU478" s="153"/>
      <c r="BV478" s="153"/>
      <c r="BW478" s="153"/>
      <c r="BX478" s="153"/>
      <c r="BY478" s="153"/>
      <c r="BZ478" s="153"/>
      <c r="CA478" s="153"/>
      <c r="CB478" s="153"/>
      <c r="CC478" s="153"/>
      <c r="CD478" s="153"/>
      <c r="CE478" s="153"/>
      <c r="CF478" s="153"/>
      <c r="CG478" s="153"/>
      <c r="CH478" s="153"/>
      <c r="CI478" s="153"/>
      <c r="CJ478" s="153"/>
      <c r="CK478" s="153"/>
      <c r="CL478" s="153"/>
      <c r="CM478" s="153"/>
      <c r="CN478" s="153"/>
      <c r="CO478" s="153"/>
      <c r="CP478" s="153"/>
      <c r="CQ478" s="153"/>
      <c r="CR478" s="153"/>
      <c r="CS478" s="153"/>
      <c r="CT478" s="153"/>
      <c r="CU478" s="153"/>
      <c r="CV478" s="153"/>
    </row>
    <row r="479" ht="12.75" customHeight="1" spans="1:100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  <c r="BS479" s="153"/>
      <c r="BT479" s="153"/>
      <c r="BU479" s="153"/>
      <c r="BV479" s="153"/>
      <c r="BW479" s="153"/>
      <c r="BX479" s="153"/>
      <c r="BY479" s="153"/>
      <c r="BZ479" s="153"/>
      <c r="CA479" s="153"/>
      <c r="CB479" s="153"/>
      <c r="CC479" s="153"/>
      <c r="CD479" s="153"/>
      <c r="CE479" s="153"/>
      <c r="CF479" s="153"/>
      <c r="CG479" s="153"/>
      <c r="CH479" s="153"/>
      <c r="CI479" s="153"/>
      <c r="CJ479" s="153"/>
      <c r="CK479" s="153"/>
      <c r="CL479" s="153"/>
      <c r="CM479" s="153"/>
      <c r="CN479" s="153"/>
      <c r="CO479" s="153"/>
      <c r="CP479" s="153"/>
      <c r="CQ479" s="153"/>
      <c r="CR479" s="153"/>
      <c r="CS479" s="153"/>
      <c r="CT479" s="153"/>
      <c r="CU479" s="153"/>
      <c r="CV479" s="153"/>
    </row>
    <row r="480" ht="12.75" customHeight="1" spans="1:100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  <c r="BS480" s="153"/>
      <c r="BT480" s="153"/>
      <c r="BU480" s="153"/>
      <c r="BV480" s="153"/>
      <c r="BW480" s="153"/>
      <c r="BX480" s="153"/>
      <c r="BY480" s="153"/>
      <c r="BZ480" s="153"/>
      <c r="CA480" s="153"/>
      <c r="CB480" s="153"/>
      <c r="CC480" s="153"/>
      <c r="CD480" s="153"/>
      <c r="CE480" s="153"/>
      <c r="CF480" s="153"/>
      <c r="CG480" s="153"/>
      <c r="CH480" s="153"/>
      <c r="CI480" s="153"/>
      <c r="CJ480" s="153"/>
      <c r="CK480" s="153"/>
      <c r="CL480" s="153"/>
      <c r="CM480" s="153"/>
      <c r="CN480" s="153"/>
      <c r="CO480" s="153"/>
      <c r="CP480" s="153"/>
      <c r="CQ480" s="153"/>
      <c r="CR480" s="153"/>
      <c r="CS480" s="153"/>
      <c r="CT480" s="153"/>
      <c r="CU480" s="153"/>
      <c r="CV480" s="153"/>
    </row>
    <row r="481" ht="12.75" customHeight="1" spans="1:100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  <c r="BS481" s="153"/>
      <c r="BT481" s="153"/>
      <c r="BU481" s="153"/>
      <c r="BV481" s="153"/>
      <c r="BW481" s="153"/>
      <c r="BX481" s="153"/>
      <c r="BY481" s="153"/>
      <c r="BZ481" s="153"/>
      <c r="CA481" s="153"/>
      <c r="CB481" s="153"/>
      <c r="CC481" s="153"/>
      <c r="CD481" s="153"/>
      <c r="CE481" s="153"/>
      <c r="CF481" s="153"/>
      <c r="CG481" s="153"/>
      <c r="CH481" s="153"/>
      <c r="CI481" s="153"/>
      <c r="CJ481" s="153"/>
      <c r="CK481" s="153"/>
      <c r="CL481" s="153"/>
      <c r="CM481" s="153"/>
      <c r="CN481" s="153"/>
      <c r="CO481" s="153"/>
      <c r="CP481" s="153"/>
      <c r="CQ481" s="153"/>
      <c r="CR481" s="153"/>
      <c r="CS481" s="153"/>
      <c r="CT481" s="153"/>
      <c r="CU481" s="153"/>
      <c r="CV481" s="153"/>
    </row>
    <row r="482" ht="12.75" customHeight="1" spans="1:100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  <c r="BS482" s="153"/>
      <c r="BT482" s="153"/>
      <c r="BU482" s="153"/>
      <c r="BV482" s="153"/>
      <c r="BW482" s="153"/>
      <c r="BX482" s="153"/>
      <c r="BY482" s="153"/>
      <c r="BZ482" s="153"/>
      <c r="CA482" s="153"/>
      <c r="CB482" s="153"/>
      <c r="CC482" s="153"/>
      <c r="CD482" s="153"/>
      <c r="CE482" s="153"/>
      <c r="CF482" s="153"/>
      <c r="CG482" s="153"/>
      <c r="CH482" s="153"/>
      <c r="CI482" s="153"/>
      <c r="CJ482" s="153"/>
      <c r="CK482" s="153"/>
      <c r="CL482" s="153"/>
      <c r="CM482" s="153"/>
      <c r="CN482" s="153"/>
      <c r="CO482" s="153"/>
      <c r="CP482" s="153"/>
      <c r="CQ482" s="153"/>
      <c r="CR482" s="153"/>
      <c r="CS482" s="153"/>
      <c r="CT482" s="153"/>
      <c r="CU482" s="153"/>
      <c r="CV482" s="153"/>
    </row>
    <row r="483" ht="12.75" customHeight="1" spans="1:100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  <c r="BS483" s="153"/>
      <c r="BT483" s="153"/>
      <c r="BU483" s="153"/>
      <c r="BV483" s="153"/>
      <c r="BW483" s="153"/>
      <c r="BX483" s="153"/>
      <c r="BY483" s="153"/>
      <c r="BZ483" s="153"/>
      <c r="CA483" s="153"/>
      <c r="CB483" s="153"/>
      <c r="CC483" s="153"/>
      <c r="CD483" s="153"/>
      <c r="CE483" s="153"/>
      <c r="CF483" s="153"/>
      <c r="CG483" s="153"/>
      <c r="CH483" s="153"/>
      <c r="CI483" s="153"/>
      <c r="CJ483" s="153"/>
      <c r="CK483" s="153"/>
      <c r="CL483" s="153"/>
      <c r="CM483" s="153"/>
      <c r="CN483" s="153"/>
      <c r="CO483" s="153"/>
      <c r="CP483" s="153"/>
      <c r="CQ483" s="153"/>
      <c r="CR483" s="153"/>
      <c r="CS483" s="153"/>
      <c r="CT483" s="153"/>
      <c r="CU483" s="153"/>
      <c r="CV483" s="153"/>
    </row>
    <row r="484" ht="12.75" customHeight="1" spans="1:100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  <c r="BS484" s="153"/>
      <c r="BT484" s="153"/>
      <c r="BU484" s="153"/>
      <c r="BV484" s="153"/>
      <c r="BW484" s="153"/>
      <c r="BX484" s="153"/>
      <c r="BY484" s="153"/>
      <c r="BZ484" s="153"/>
      <c r="CA484" s="153"/>
      <c r="CB484" s="153"/>
      <c r="CC484" s="153"/>
      <c r="CD484" s="153"/>
      <c r="CE484" s="153"/>
      <c r="CF484" s="153"/>
      <c r="CG484" s="153"/>
      <c r="CH484" s="153"/>
      <c r="CI484" s="153"/>
      <c r="CJ484" s="153"/>
      <c r="CK484" s="153"/>
      <c r="CL484" s="153"/>
      <c r="CM484" s="153"/>
      <c r="CN484" s="153"/>
      <c r="CO484" s="153"/>
      <c r="CP484" s="153"/>
      <c r="CQ484" s="153"/>
      <c r="CR484" s="153"/>
      <c r="CS484" s="153"/>
      <c r="CT484" s="153"/>
      <c r="CU484" s="153"/>
      <c r="CV484" s="153"/>
    </row>
    <row r="485" ht="12.75" customHeight="1" spans="1:100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  <c r="BS485" s="153"/>
      <c r="BT485" s="153"/>
      <c r="BU485" s="153"/>
      <c r="BV485" s="153"/>
      <c r="BW485" s="153"/>
      <c r="BX485" s="153"/>
      <c r="BY485" s="153"/>
      <c r="BZ485" s="153"/>
      <c r="CA485" s="153"/>
      <c r="CB485" s="153"/>
      <c r="CC485" s="153"/>
      <c r="CD485" s="153"/>
      <c r="CE485" s="153"/>
      <c r="CF485" s="153"/>
      <c r="CG485" s="153"/>
      <c r="CH485" s="153"/>
      <c r="CI485" s="153"/>
      <c r="CJ485" s="153"/>
      <c r="CK485" s="153"/>
      <c r="CL485" s="153"/>
      <c r="CM485" s="153"/>
      <c r="CN485" s="153"/>
      <c r="CO485" s="153"/>
      <c r="CP485" s="153"/>
      <c r="CQ485" s="153"/>
      <c r="CR485" s="153"/>
      <c r="CS485" s="153"/>
      <c r="CT485" s="153"/>
      <c r="CU485" s="153"/>
      <c r="CV485" s="153"/>
    </row>
    <row r="486" ht="12.75" customHeight="1" spans="1:100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  <c r="BS486" s="153"/>
      <c r="BT486" s="153"/>
      <c r="BU486" s="153"/>
      <c r="BV486" s="153"/>
      <c r="BW486" s="153"/>
      <c r="BX486" s="153"/>
      <c r="BY486" s="153"/>
      <c r="BZ486" s="153"/>
      <c r="CA486" s="153"/>
      <c r="CB486" s="153"/>
      <c r="CC486" s="153"/>
      <c r="CD486" s="153"/>
      <c r="CE486" s="153"/>
      <c r="CF486" s="153"/>
      <c r="CG486" s="153"/>
      <c r="CH486" s="153"/>
      <c r="CI486" s="153"/>
      <c r="CJ486" s="153"/>
      <c r="CK486" s="153"/>
      <c r="CL486" s="153"/>
      <c r="CM486" s="153"/>
      <c r="CN486" s="153"/>
      <c r="CO486" s="153"/>
      <c r="CP486" s="153"/>
      <c r="CQ486" s="153"/>
      <c r="CR486" s="153"/>
      <c r="CS486" s="153"/>
      <c r="CT486" s="153"/>
      <c r="CU486" s="153"/>
      <c r="CV486" s="153"/>
    </row>
    <row r="487" ht="12.75" customHeight="1" spans="1:100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3"/>
      <c r="BO487" s="153"/>
      <c r="BP487" s="153"/>
      <c r="BQ487" s="153"/>
      <c r="BR487" s="153"/>
      <c r="BS487" s="153"/>
      <c r="BT487" s="153"/>
      <c r="BU487" s="153"/>
      <c r="BV487" s="153"/>
      <c r="BW487" s="153"/>
      <c r="BX487" s="153"/>
      <c r="BY487" s="153"/>
      <c r="BZ487" s="153"/>
      <c r="CA487" s="153"/>
      <c r="CB487" s="153"/>
      <c r="CC487" s="153"/>
      <c r="CD487" s="153"/>
      <c r="CE487" s="153"/>
      <c r="CF487" s="153"/>
      <c r="CG487" s="153"/>
      <c r="CH487" s="153"/>
      <c r="CI487" s="153"/>
      <c r="CJ487" s="153"/>
      <c r="CK487" s="153"/>
      <c r="CL487" s="153"/>
      <c r="CM487" s="153"/>
      <c r="CN487" s="153"/>
      <c r="CO487" s="153"/>
      <c r="CP487" s="153"/>
      <c r="CQ487" s="153"/>
      <c r="CR487" s="153"/>
      <c r="CS487" s="153"/>
      <c r="CT487" s="153"/>
      <c r="CU487" s="153"/>
      <c r="CV487" s="153"/>
    </row>
    <row r="488" ht="12.75" customHeight="1" spans="1:100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  <c r="AY488" s="153"/>
      <c r="AZ488" s="153"/>
      <c r="BA488" s="153"/>
      <c r="BB488" s="153"/>
      <c r="BC488" s="153"/>
      <c r="BD488" s="153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3"/>
      <c r="BO488" s="153"/>
      <c r="BP488" s="153"/>
      <c r="BQ488" s="153"/>
      <c r="BR488" s="153"/>
      <c r="BS488" s="153"/>
      <c r="BT488" s="153"/>
      <c r="BU488" s="153"/>
      <c r="BV488" s="153"/>
      <c r="BW488" s="153"/>
      <c r="BX488" s="153"/>
      <c r="BY488" s="153"/>
      <c r="BZ488" s="153"/>
      <c r="CA488" s="153"/>
      <c r="CB488" s="153"/>
      <c r="CC488" s="153"/>
      <c r="CD488" s="153"/>
      <c r="CE488" s="153"/>
      <c r="CF488" s="153"/>
      <c r="CG488" s="153"/>
      <c r="CH488" s="153"/>
      <c r="CI488" s="153"/>
      <c r="CJ488" s="153"/>
      <c r="CK488" s="153"/>
      <c r="CL488" s="153"/>
      <c r="CM488" s="153"/>
      <c r="CN488" s="153"/>
      <c r="CO488" s="153"/>
      <c r="CP488" s="153"/>
      <c r="CQ488" s="153"/>
      <c r="CR488" s="153"/>
      <c r="CS488" s="153"/>
      <c r="CT488" s="153"/>
      <c r="CU488" s="153"/>
      <c r="CV488" s="153"/>
    </row>
    <row r="489" ht="12.75" customHeight="1" spans="1:100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  <c r="AY489" s="153"/>
      <c r="AZ489" s="153"/>
      <c r="BA489" s="153"/>
      <c r="BB489" s="153"/>
      <c r="BC489" s="153"/>
      <c r="BD489" s="153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3"/>
      <c r="BO489" s="153"/>
      <c r="BP489" s="153"/>
      <c r="BQ489" s="153"/>
      <c r="BR489" s="153"/>
      <c r="BS489" s="153"/>
      <c r="BT489" s="153"/>
      <c r="BU489" s="153"/>
      <c r="BV489" s="153"/>
      <c r="BW489" s="153"/>
      <c r="BX489" s="153"/>
      <c r="BY489" s="153"/>
      <c r="BZ489" s="153"/>
      <c r="CA489" s="153"/>
      <c r="CB489" s="153"/>
      <c r="CC489" s="153"/>
      <c r="CD489" s="153"/>
      <c r="CE489" s="153"/>
      <c r="CF489" s="153"/>
      <c r="CG489" s="153"/>
      <c r="CH489" s="153"/>
      <c r="CI489" s="153"/>
      <c r="CJ489" s="153"/>
      <c r="CK489" s="153"/>
      <c r="CL489" s="153"/>
      <c r="CM489" s="153"/>
      <c r="CN489" s="153"/>
      <c r="CO489" s="153"/>
      <c r="CP489" s="153"/>
      <c r="CQ489" s="153"/>
      <c r="CR489" s="153"/>
      <c r="CS489" s="153"/>
      <c r="CT489" s="153"/>
      <c r="CU489" s="153"/>
      <c r="CV489" s="153"/>
    </row>
    <row r="490" ht="12.75" customHeight="1" spans="1:100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  <c r="AY490" s="153"/>
      <c r="AZ490" s="153"/>
      <c r="BA490" s="153"/>
      <c r="BB490" s="153"/>
      <c r="BC490" s="153"/>
      <c r="BD490" s="153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3"/>
      <c r="BO490" s="153"/>
      <c r="BP490" s="153"/>
      <c r="BQ490" s="153"/>
      <c r="BR490" s="153"/>
      <c r="BS490" s="153"/>
      <c r="BT490" s="153"/>
      <c r="BU490" s="153"/>
      <c r="BV490" s="153"/>
      <c r="BW490" s="153"/>
      <c r="BX490" s="153"/>
      <c r="BY490" s="153"/>
      <c r="BZ490" s="153"/>
      <c r="CA490" s="153"/>
      <c r="CB490" s="153"/>
      <c r="CC490" s="153"/>
      <c r="CD490" s="153"/>
      <c r="CE490" s="153"/>
      <c r="CF490" s="153"/>
      <c r="CG490" s="153"/>
      <c r="CH490" s="153"/>
      <c r="CI490" s="153"/>
      <c r="CJ490" s="153"/>
      <c r="CK490" s="153"/>
      <c r="CL490" s="153"/>
      <c r="CM490" s="153"/>
      <c r="CN490" s="153"/>
      <c r="CO490" s="153"/>
      <c r="CP490" s="153"/>
      <c r="CQ490" s="153"/>
      <c r="CR490" s="153"/>
      <c r="CS490" s="153"/>
      <c r="CT490" s="153"/>
      <c r="CU490" s="153"/>
      <c r="CV490" s="153"/>
    </row>
    <row r="491" ht="12.75" customHeight="1" spans="1:100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  <c r="AY491" s="153"/>
      <c r="AZ491" s="153"/>
      <c r="BA491" s="153"/>
      <c r="BB491" s="153"/>
      <c r="BC491" s="153"/>
      <c r="BD491" s="153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3"/>
      <c r="BO491" s="153"/>
      <c r="BP491" s="153"/>
      <c r="BQ491" s="153"/>
      <c r="BR491" s="153"/>
      <c r="BS491" s="153"/>
      <c r="BT491" s="153"/>
      <c r="BU491" s="153"/>
      <c r="BV491" s="153"/>
      <c r="BW491" s="153"/>
      <c r="BX491" s="153"/>
      <c r="BY491" s="153"/>
      <c r="BZ491" s="153"/>
      <c r="CA491" s="153"/>
      <c r="CB491" s="153"/>
      <c r="CC491" s="153"/>
      <c r="CD491" s="153"/>
      <c r="CE491" s="153"/>
      <c r="CF491" s="153"/>
      <c r="CG491" s="153"/>
      <c r="CH491" s="153"/>
      <c r="CI491" s="153"/>
      <c r="CJ491" s="153"/>
      <c r="CK491" s="153"/>
      <c r="CL491" s="153"/>
      <c r="CM491" s="153"/>
      <c r="CN491" s="153"/>
      <c r="CO491" s="153"/>
      <c r="CP491" s="153"/>
      <c r="CQ491" s="153"/>
      <c r="CR491" s="153"/>
      <c r="CS491" s="153"/>
      <c r="CT491" s="153"/>
      <c r="CU491" s="153"/>
      <c r="CV491" s="153"/>
    </row>
    <row r="492" ht="12.75" customHeight="1" spans="1:100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  <c r="AY492" s="153"/>
      <c r="AZ492" s="153"/>
      <c r="BA492" s="153"/>
      <c r="BB492" s="153"/>
      <c r="BC492" s="153"/>
      <c r="BD492" s="153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3"/>
      <c r="BO492" s="153"/>
      <c r="BP492" s="153"/>
      <c r="BQ492" s="153"/>
      <c r="BR492" s="153"/>
      <c r="BS492" s="153"/>
      <c r="BT492" s="153"/>
      <c r="BU492" s="153"/>
      <c r="BV492" s="153"/>
      <c r="BW492" s="153"/>
      <c r="BX492" s="153"/>
      <c r="BY492" s="153"/>
      <c r="BZ492" s="153"/>
      <c r="CA492" s="153"/>
      <c r="CB492" s="153"/>
      <c r="CC492" s="153"/>
      <c r="CD492" s="153"/>
      <c r="CE492" s="153"/>
      <c r="CF492" s="153"/>
      <c r="CG492" s="153"/>
      <c r="CH492" s="153"/>
      <c r="CI492" s="153"/>
      <c r="CJ492" s="153"/>
      <c r="CK492" s="153"/>
      <c r="CL492" s="153"/>
      <c r="CM492" s="153"/>
      <c r="CN492" s="153"/>
      <c r="CO492" s="153"/>
      <c r="CP492" s="153"/>
      <c r="CQ492" s="153"/>
      <c r="CR492" s="153"/>
      <c r="CS492" s="153"/>
      <c r="CT492" s="153"/>
      <c r="CU492" s="153"/>
      <c r="CV492" s="153"/>
    </row>
    <row r="493" ht="12.75" customHeight="1" spans="1:100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  <c r="AY493" s="153"/>
      <c r="AZ493" s="153"/>
      <c r="BA493" s="153"/>
      <c r="BB493" s="153"/>
      <c r="BC493" s="153"/>
      <c r="BD493" s="153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3"/>
      <c r="BO493" s="153"/>
      <c r="BP493" s="153"/>
      <c r="BQ493" s="153"/>
      <c r="BR493" s="153"/>
      <c r="BS493" s="153"/>
      <c r="BT493" s="153"/>
      <c r="BU493" s="153"/>
      <c r="BV493" s="153"/>
      <c r="BW493" s="153"/>
      <c r="BX493" s="153"/>
      <c r="BY493" s="153"/>
      <c r="BZ493" s="153"/>
      <c r="CA493" s="153"/>
      <c r="CB493" s="153"/>
      <c r="CC493" s="153"/>
      <c r="CD493" s="153"/>
      <c r="CE493" s="153"/>
      <c r="CF493" s="153"/>
      <c r="CG493" s="153"/>
      <c r="CH493" s="153"/>
      <c r="CI493" s="153"/>
      <c r="CJ493" s="153"/>
      <c r="CK493" s="153"/>
      <c r="CL493" s="153"/>
      <c r="CM493" s="153"/>
      <c r="CN493" s="153"/>
      <c r="CO493" s="153"/>
      <c r="CP493" s="153"/>
      <c r="CQ493" s="153"/>
      <c r="CR493" s="153"/>
      <c r="CS493" s="153"/>
      <c r="CT493" s="153"/>
      <c r="CU493" s="153"/>
      <c r="CV493" s="153"/>
    </row>
    <row r="494" ht="12.75" customHeight="1" spans="1:100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  <c r="AY494" s="153"/>
      <c r="AZ494" s="153"/>
      <c r="BA494" s="153"/>
      <c r="BB494" s="153"/>
      <c r="BC494" s="153"/>
      <c r="BD494" s="153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3"/>
      <c r="BO494" s="153"/>
      <c r="BP494" s="153"/>
      <c r="BQ494" s="153"/>
      <c r="BR494" s="153"/>
      <c r="BS494" s="153"/>
      <c r="BT494" s="153"/>
      <c r="BU494" s="153"/>
      <c r="BV494" s="153"/>
      <c r="BW494" s="153"/>
      <c r="BX494" s="153"/>
      <c r="BY494" s="153"/>
      <c r="BZ494" s="153"/>
      <c r="CA494" s="153"/>
      <c r="CB494" s="153"/>
      <c r="CC494" s="153"/>
      <c r="CD494" s="153"/>
      <c r="CE494" s="153"/>
      <c r="CF494" s="153"/>
      <c r="CG494" s="153"/>
      <c r="CH494" s="153"/>
      <c r="CI494" s="153"/>
      <c r="CJ494" s="153"/>
      <c r="CK494" s="153"/>
      <c r="CL494" s="153"/>
      <c r="CM494" s="153"/>
      <c r="CN494" s="153"/>
      <c r="CO494" s="153"/>
      <c r="CP494" s="153"/>
      <c r="CQ494" s="153"/>
      <c r="CR494" s="153"/>
      <c r="CS494" s="153"/>
      <c r="CT494" s="153"/>
      <c r="CU494" s="153"/>
      <c r="CV494" s="153"/>
    </row>
    <row r="495" ht="12.75" customHeight="1" spans="1:100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  <c r="AY495" s="153"/>
      <c r="AZ495" s="153"/>
      <c r="BA495" s="153"/>
      <c r="BB495" s="153"/>
      <c r="BC495" s="153"/>
      <c r="BD495" s="153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3"/>
      <c r="BO495" s="153"/>
      <c r="BP495" s="153"/>
      <c r="BQ495" s="153"/>
      <c r="BR495" s="153"/>
      <c r="BS495" s="153"/>
      <c r="BT495" s="153"/>
      <c r="BU495" s="153"/>
      <c r="BV495" s="153"/>
      <c r="BW495" s="153"/>
      <c r="BX495" s="153"/>
      <c r="BY495" s="153"/>
      <c r="BZ495" s="153"/>
      <c r="CA495" s="153"/>
      <c r="CB495" s="153"/>
      <c r="CC495" s="153"/>
      <c r="CD495" s="153"/>
      <c r="CE495" s="153"/>
      <c r="CF495" s="153"/>
      <c r="CG495" s="153"/>
      <c r="CH495" s="153"/>
      <c r="CI495" s="153"/>
      <c r="CJ495" s="153"/>
      <c r="CK495" s="153"/>
      <c r="CL495" s="153"/>
      <c r="CM495" s="153"/>
      <c r="CN495" s="153"/>
      <c r="CO495" s="153"/>
      <c r="CP495" s="153"/>
      <c r="CQ495" s="153"/>
      <c r="CR495" s="153"/>
      <c r="CS495" s="153"/>
      <c r="CT495" s="153"/>
      <c r="CU495" s="153"/>
      <c r="CV495" s="153"/>
    </row>
    <row r="496" ht="12.75" customHeight="1" spans="1:100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3"/>
      <c r="BV496" s="153"/>
      <c r="BW496" s="153"/>
      <c r="BX496" s="153"/>
      <c r="BY496" s="153"/>
      <c r="BZ496" s="153"/>
      <c r="CA496" s="153"/>
      <c r="CB496" s="153"/>
      <c r="CC496" s="153"/>
      <c r="CD496" s="153"/>
      <c r="CE496" s="153"/>
      <c r="CF496" s="153"/>
      <c r="CG496" s="153"/>
      <c r="CH496" s="153"/>
      <c r="CI496" s="153"/>
      <c r="CJ496" s="153"/>
      <c r="CK496" s="153"/>
      <c r="CL496" s="153"/>
      <c r="CM496" s="153"/>
      <c r="CN496" s="153"/>
      <c r="CO496" s="153"/>
      <c r="CP496" s="153"/>
      <c r="CQ496" s="153"/>
      <c r="CR496" s="153"/>
      <c r="CS496" s="153"/>
      <c r="CT496" s="153"/>
      <c r="CU496" s="153"/>
      <c r="CV496" s="153"/>
    </row>
    <row r="497" ht="12.75" customHeight="1" spans="1:100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3"/>
      <c r="BO497" s="153"/>
      <c r="BP497" s="153"/>
      <c r="BQ497" s="153"/>
      <c r="BR497" s="153"/>
      <c r="BS497" s="153"/>
      <c r="BT497" s="153"/>
      <c r="BU497" s="153"/>
      <c r="BV497" s="153"/>
      <c r="BW497" s="153"/>
      <c r="BX497" s="153"/>
      <c r="BY497" s="153"/>
      <c r="BZ497" s="153"/>
      <c r="CA497" s="153"/>
      <c r="CB497" s="153"/>
      <c r="CC497" s="153"/>
      <c r="CD497" s="153"/>
      <c r="CE497" s="153"/>
      <c r="CF497" s="153"/>
      <c r="CG497" s="153"/>
      <c r="CH497" s="153"/>
      <c r="CI497" s="153"/>
      <c r="CJ497" s="153"/>
      <c r="CK497" s="153"/>
      <c r="CL497" s="153"/>
      <c r="CM497" s="153"/>
      <c r="CN497" s="153"/>
      <c r="CO497" s="153"/>
      <c r="CP497" s="153"/>
      <c r="CQ497" s="153"/>
      <c r="CR497" s="153"/>
      <c r="CS497" s="153"/>
      <c r="CT497" s="153"/>
      <c r="CU497" s="153"/>
      <c r="CV497" s="153"/>
    </row>
    <row r="498" ht="12.75" customHeight="1" spans="1:100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  <c r="BS498" s="153"/>
      <c r="BT498" s="153"/>
      <c r="BU498" s="153"/>
      <c r="BV498" s="153"/>
      <c r="BW498" s="153"/>
      <c r="BX498" s="153"/>
      <c r="BY498" s="153"/>
      <c r="BZ498" s="153"/>
      <c r="CA498" s="153"/>
      <c r="CB498" s="153"/>
      <c r="CC498" s="153"/>
      <c r="CD498" s="153"/>
      <c r="CE498" s="153"/>
      <c r="CF498" s="153"/>
      <c r="CG498" s="153"/>
      <c r="CH498" s="153"/>
      <c r="CI498" s="153"/>
      <c r="CJ498" s="153"/>
      <c r="CK498" s="153"/>
      <c r="CL498" s="153"/>
      <c r="CM498" s="153"/>
      <c r="CN498" s="153"/>
      <c r="CO498" s="153"/>
      <c r="CP498" s="153"/>
      <c r="CQ498" s="153"/>
      <c r="CR498" s="153"/>
      <c r="CS498" s="153"/>
      <c r="CT498" s="153"/>
      <c r="CU498" s="153"/>
      <c r="CV498" s="153"/>
    </row>
    <row r="499" ht="12.75" customHeight="1" spans="1:100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  <c r="BS499" s="153"/>
      <c r="BT499" s="153"/>
      <c r="BU499" s="153"/>
      <c r="BV499" s="153"/>
      <c r="BW499" s="153"/>
      <c r="BX499" s="153"/>
      <c r="BY499" s="153"/>
      <c r="BZ499" s="153"/>
      <c r="CA499" s="153"/>
      <c r="CB499" s="153"/>
      <c r="CC499" s="153"/>
      <c r="CD499" s="153"/>
      <c r="CE499" s="153"/>
      <c r="CF499" s="153"/>
      <c r="CG499" s="153"/>
      <c r="CH499" s="153"/>
      <c r="CI499" s="153"/>
      <c r="CJ499" s="153"/>
      <c r="CK499" s="153"/>
      <c r="CL499" s="153"/>
      <c r="CM499" s="153"/>
      <c r="CN499" s="153"/>
      <c r="CO499" s="153"/>
      <c r="CP499" s="153"/>
      <c r="CQ499" s="153"/>
      <c r="CR499" s="153"/>
      <c r="CS499" s="153"/>
      <c r="CT499" s="153"/>
      <c r="CU499" s="153"/>
      <c r="CV499" s="153"/>
    </row>
    <row r="500" ht="12.75" customHeight="1" spans="1:100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  <c r="BS500" s="153"/>
      <c r="BT500" s="153"/>
      <c r="BU500" s="153"/>
      <c r="BV500" s="153"/>
      <c r="BW500" s="153"/>
      <c r="BX500" s="153"/>
      <c r="BY500" s="153"/>
      <c r="BZ500" s="153"/>
      <c r="CA500" s="153"/>
      <c r="CB500" s="153"/>
      <c r="CC500" s="153"/>
      <c r="CD500" s="153"/>
      <c r="CE500" s="153"/>
      <c r="CF500" s="153"/>
      <c r="CG500" s="153"/>
      <c r="CH500" s="153"/>
      <c r="CI500" s="153"/>
      <c r="CJ500" s="153"/>
      <c r="CK500" s="153"/>
      <c r="CL500" s="153"/>
      <c r="CM500" s="153"/>
      <c r="CN500" s="153"/>
      <c r="CO500" s="153"/>
      <c r="CP500" s="153"/>
      <c r="CQ500" s="153"/>
      <c r="CR500" s="153"/>
      <c r="CS500" s="153"/>
      <c r="CT500" s="153"/>
      <c r="CU500" s="153"/>
      <c r="CV500" s="153"/>
    </row>
    <row r="501" ht="12.75" customHeight="1" spans="1:100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  <c r="BS501" s="153"/>
      <c r="BT501" s="153"/>
      <c r="BU501" s="153"/>
      <c r="BV501" s="153"/>
      <c r="BW501" s="153"/>
      <c r="BX501" s="153"/>
      <c r="BY501" s="153"/>
      <c r="BZ501" s="153"/>
      <c r="CA501" s="153"/>
      <c r="CB501" s="153"/>
      <c r="CC501" s="153"/>
      <c r="CD501" s="153"/>
      <c r="CE501" s="153"/>
      <c r="CF501" s="153"/>
      <c r="CG501" s="153"/>
      <c r="CH501" s="153"/>
      <c r="CI501" s="153"/>
      <c r="CJ501" s="153"/>
      <c r="CK501" s="153"/>
      <c r="CL501" s="153"/>
      <c r="CM501" s="153"/>
      <c r="CN501" s="153"/>
      <c r="CO501" s="153"/>
      <c r="CP501" s="153"/>
      <c r="CQ501" s="153"/>
      <c r="CR501" s="153"/>
      <c r="CS501" s="153"/>
      <c r="CT501" s="153"/>
      <c r="CU501" s="153"/>
      <c r="CV501" s="153"/>
    </row>
    <row r="502" ht="12.75" customHeight="1" spans="1:100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  <c r="BS502" s="153"/>
      <c r="BT502" s="153"/>
      <c r="BU502" s="153"/>
      <c r="BV502" s="153"/>
      <c r="BW502" s="153"/>
      <c r="BX502" s="153"/>
      <c r="BY502" s="153"/>
      <c r="BZ502" s="153"/>
      <c r="CA502" s="153"/>
      <c r="CB502" s="153"/>
      <c r="CC502" s="153"/>
      <c r="CD502" s="153"/>
      <c r="CE502" s="153"/>
      <c r="CF502" s="153"/>
      <c r="CG502" s="153"/>
      <c r="CH502" s="153"/>
      <c r="CI502" s="153"/>
      <c r="CJ502" s="153"/>
      <c r="CK502" s="153"/>
      <c r="CL502" s="153"/>
      <c r="CM502" s="153"/>
      <c r="CN502" s="153"/>
      <c r="CO502" s="153"/>
      <c r="CP502" s="153"/>
      <c r="CQ502" s="153"/>
      <c r="CR502" s="153"/>
      <c r="CS502" s="153"/>
      <c r="CT502" s="153"/>
      <c r="CU502" s="153"/>
      <c r="CV502" s="153"/>
    </row>
    <row r="503" ht="12.75" customHeight="1" spans="1:100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  <c r="BS503" s="153"/>
      <c r="BT503" s="153"/>
      <c r="BU503" s="153"/>
      <c r="BV503" s="153"/>
      <c r="BW503" s="153"/>
      <c r="BX503" s="153"/>
      <c r="BY503" s="153"/>
      <c r="BZ503" s="153"/>
      <c r="CA503" s="153"/>
      <c r="CB503" s="153"/>
      <c r="CC503" s="153"/>
      <c r="CD503" s="153"/>
      <c r="CE503" s="153"/>
      <c r="CF503" s="153"/>
      <c r="CG503" s="153"/>
      <c r="CH503" s="153"/>
      <c r="CI503" s="153"/>
      <c r="CJ503" s="153"/>
      <c r="CK503" s="153"/>
      <c r="CL503" s="153"/>
      <c r="CM503" s="153"/>
      <c r="CN503" s="153"/>
      <c r="CO503" s="153"/>
      <c r="CP503" s="153"/>
      <c r="CQ503" s="153"/>
      <c r="CR503" s="153"/>
      <c r="CS503" s="153"/>
      <c r="CT503" s="153"/>
      <c r="CU503" s="153"/>
      <c r="CV503" s="153"/>
    </row>
    <row r="504" ht="12.75" customHeight="1" spans="1:100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  <c r="BS504" s="153"/>
      <c r="BT504" s="153"/>
      <c r="BU504" s="153"/>
      <c r="BV504" s="153"/>
      <c r="BW504" s="153"/>
      <c r="BX504" s="153"/>
      <c r="BY504" s="153"/>
      <c r="BZ504" s="153"/>
      <c r="CA504" s="153"/>
      <c r="CB504" s="153"/>
      <c r="CC504" s="153"/>
      <c r="CD504" s="153"/>
      <c r="CE504" s="153"/>
      <c r="CF504" s="153"/>
      <c r="CG504" s="153"/>
      <c r="CH504" s="153"/>
      <c r="CI504" s="153"/>
      <c r="CJ504" s="153"/>
      <c r="CK504" s="153"/>
      <c r="CL504" s="153"/>
      <c r="CM504" s="153"/>
      <c r="CN504" s="153"/>
      <c r="CO504" s="153"/>
      <c r="CP504" s="153"/>
      <c r="CQ504" s="153"/>
      <c r="CR504" s="153"/>
      <c r="CS504" s="153"/>
      <c r="CT504" s="153"/>
      <c r="CU504" s="153"/>
      <c r="CV504" s="153"/>
    </row>
    <row r="505" ht="12.75" customHeight="1" spans="1:100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  <c r="AY505" s="153"/>
      <c r="AZ505" s="153"/>
      <c r="BA505" s="153"/>
      <c r="BB505" s="153"/>
      <c r="BC505" s="153"/>
      <c r="BD505" s="153"/>
      <c r="BE505" s="153"/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  <c r="BS505" s="153"/>
      <c r="BT505" s="153"/>
      <c r="BU505" s="153"/>
      <c r="BV505" s="153"/>
      <c r="BW505" s="153"/>
      <c r="BX505" s="153"/>
      <c r="BY505" s="153"/>
      <c r="BZ505" s="153"/>
      <c r="CA505" s="153"/>
      <c r="CB505" s="153"/>
      <c r="CC505" s="153"/>
      <c r="CD505" s="153"/>
      <c r="CE505" s="153"/>
      <c r="CF505" s="153"/>
      <c r="CG505" s="153"/>
      <c r="CH505" s="153"/>
      <c r="CI505" s="153"/>
      <c r="CJ505" s="153"/>
      <c r="CK505" s="153"/>
      <c r="CL505" s="153"/>
      <c r="CM505" s="153"/>
      <c r="CN505" s="153"/>
      <c r="CO505" s="153"/>
      <c r="CP505" s="153"/>
      <c r="CQ505" s="153"/>
      <c r="CR505" s="153"/>
      <c r="CS505" s="153"/>
      <c r="CT505" s="153"/>
      <c r="CU505" s="153"/>
      <c r="CV505" s="153"/>
    </row>
    <row r="506" ht="12.75" customHeight="1" spans="1:100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  <c r="AY506" s="153"/>
      <c r="AZ506" s="153"/>
      <c r="BA506" s="153"/>
      <c r="BB506" s="153"/>
      <c r="BC506" s="153"/>
      <c r="BD506" s="153"/>
      <c r="BE506" s="153"/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  <c r="BS506" s="153"/>
      <c r="BT506" s="153"/>
      <c r="BU506" s="153"/>
      <c r="BV506" s="153"/>
      <c r="BW506" s="153"/>
      <c r="BX506" s="153"/>
      <c r="BY506" s="153"/>
      <c r="BZ506" s="153"/>
      <c r="CA506" s="153"/>
      <c r="CB506" s="153"/>
      <c r="CC506" s="153"/>
      <c r="CD506" s="153"/>
      <c r="CE506" s="153"/>
      <c r="CF506" s="153"/>
      <c r="CG506" s="153"/>
      <c r="CH506" s="153"/>
      <c r="CI506" s="153"/>
      <c r="CJ506" s="153"/>
      <c r="CK506" s="153"/>
      <c r="CL506" s="153"/>
      <c r="CM506" s="153"/>
      <c r="CN506" s="153"/>
      <c r="CO506" s="153"/>
      <c r="CP506" s="153"/>
      <c r="CQ506" s="153"/>
      <c r="CR506" s="153"/>
      <c r="CS506" s="153"/>
      <c r="CT506" s="153"/>
      <c r="CU506" s="153"/>
      <c r="CV506" s="153"/>
    </row>
    <row r="507" ht="12.75" customHeight="1" spans="1:100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  <c r="AO507" s="153"/>
      <c r="AP507" s="153"/>
      <c r="AQ507" s="153"/>
      <c r="AR507" s="153"/>
      <c r="AS507" s="153"/>
      <c r="AT507" s="153"/>
      <c r="AU507" s="153"/>
      <c r="AV507" s="153"/>
      <c r="AW507" s="153"/>
      <c r="AX507" s="153"/>
      <c r="AY507" s="153"/>
      <c r="AZ507" s="153"/>
      <c r="BA507" s="153"/>
      <c r="BB507" s="153"/>
      <c r="BC507" s="153"/>
      <c r="BD507" s="153"/>
      <c r="BE507" s="153"/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  <c r="BS507" s="153"/>
      <c r="BT507" s="153"/>
      <c r="BU507" s="153"/>
      <c r="BV507" s="153"/>
      <c r="BW507" s="153"/>
      <c r="BX507" s="153"/>
      <c r="BY507" s="153"/>
      <c r="BZ507" s="153"/>
      <c r="CA507" s="153"/>
      <c r="CB507" s="153"/>
      <c r="CC507" s="153"/>
      <c r="CD507" s="153"/>
      <c r="CE507" s="153"/>
      <c r="CF507" s="153"/>
      <c r="CG507" s="153"/>
      <c r="CH507" s="153"/>
      <c r="CI507" s="153"/>
      <c r="CJ507" s="153"/>
      <c r="CK507" s="153"/>
      <c r="CL507" s="153"/>
      <c r="CM507" s="153"/>
      <c r="CN507" s="153"/>
      <c r="CO507" s="153"/>
      <c r="CP507" s="153"/>
      <c r="CQ507" s="153"/>
      <c r="CR507" s="153"/>
      <c r="CS507" s="153"/>
      <c r="CT507" s="153"/>
      <c r="CU507" s="153"/>
      <c r="CV507" s="153"/>
    </row>
    <row r="508" ht="12.75" customHeight="1" spans="1:100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  <c r="AO508" s="153"/>
      <c r="AP508" s="153"/>
      <c r="AQ508" s="153"/>
      <c r="AR508" s="153"/>
      <c r="AS508" s="153"/>
      <c r="AT508" s="153"/>
      <c r="AU508" s="153"/>
      <c r="AV508" s="153"/>
      <c r="AW508" s="153"/>
      <c r="AX508" s="153"/>
      <c r="AY508" s="153"/>
      <c r="AZ508" s="153"/>
      <c r="BA508" s="153"/>
      <c r="BB508" s="153"/>
      <c r="BC508" s="153"/>
      <c r="BD508" s="153"/>
      <c r="BE508" s="153"/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  <c r="BS508" s="153"/>
      <c r="BT508" s="153"/>
      <c r="BU508" s="153"/>
      <c r="BV508" s="153"/>
      <c r="BW508" s="153"/>
      <c r="BX508" s="153"/>
      <c r="BY508" s="153"/>
      <c r="BZ508" s="153"/>
      <c r="CA508" s="153"/>
      <c r="CB508" s="153"/>
      <c r="CC508" s="153"/>
      <c r="CD508" s="153"/>
      <c r="CE508" s="153"/>
      <c r="CF508" s="153"/>
      <c r="CG508" s="153"/>
      <c r="CH508" s="153"/>
      <c r="CI508" s="153"/>
      <c r="CJ508" s="153"/>
      <c r="CK508" s="153"/>
      <c r="CL508" s="153"/>
      <c r="CM508" s="153"/>
      <c r="CN508" s="153"/>
      <c r="CO508" s="153"/>
      <c r="CP508" s="153"/>
      <c r="CQ508" s="153"/>
      <c r="CR508" s="153"/>
      <c r="CS508" s="153"/>
      <c r="CT508" s="153"/>
      <c r="CU508" s="153"/>
      <c r="CV508" s="153"/>
    </row>
    <row r="509" ht="12.75" customHeight="1" spans="1:100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  <c r="AO509" s="153"/>
      <c r="AP509" s="153"/>
      <c r="AQ509" s="153"/>
      <c r="AR509" s="153"/>
      <c r="AS509" s="153"/>
      <c r="AT509" s="153"/>
      <c r="AU509" s="153"/>
      <c r="AV509" s="153"/>
      <c r="AW509" s="153"/>
      <c r="AX509" s="153"/>
      <c r="AY509" s="153"/>
      <c r="AZ509" s="153"/>
      <c r="BA509" s="153"/>
      <c r="BB509" s="153"/>
      <c r="BC509" s="153"/>
      <c r="BD509" s="153"/>
      <c r="BE509" s="153"/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  <c r="BS509" s="153"/>
      <c r="BT509" s="153"/>
      <c r="BU509" s="153"/>
      <c r="BV509" s="153"/>
      <c r="BW509" s="153"/>
      <c r="BX509" s="153"/>
      <c r="BY509" s="153"/>
      <c r="BZ509" s="153"/>
      <c r="CA509" s="153"/>
      <c r="CB509" s="153"/>
      <c r="CC509" s="153"/>
      <c r="CD509" s="153"/>
      <c r="CE509" s="153"/>
      <c r="CF509" s="153"/>
      <c r="CG509" s="153"/>
      <c r="CH509" s="153"/>
      <c r="CI509" s="153"/>
      <c r="CJ509" s="153"/>
      <c r="CK509" s="153"/>
      <c r="CL509" s="153"/>
      <c r="CM509" s="153"/>
      <c r="CN509" s="153"/>
      <c r="CO509" s="153"/>
      <c r="CP509" s="153"/>
      <c r="CQ509" s="153"/>
      <c r="CR509" s="153"/>
      <c r="CS509" s="153"/>
      <c r="CT509" s="153"/>
      <c r="CU509" s="153"/>
      <c r="CV509" s="153"/>
    </row>
    <row r="510" ht="12.75" customHeight="1" spans="1:100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  <c r="AO510" s="153"/>
      <c r="AP510" s="153"/>
      <c r="AQ510" s="153"/>
      <c r="AR510" s="153"/>
      <c r="AS510" s="153"/>
      <c r="AT510" s="153"/>
      <c r="AU510" s="153"/>
      <c r="AV510" s="153"/>
      <c r="AW510" s="153"/>
      <c r="AX510" s="153"/>
      <c r="AY510" s="153"/>
      <c r="AZ510" s="153"/>
      <c r="BA510" s="153"/>
      <c r="BB510" s="153"/>
      <c r="BC510" s="153"/>
      <c r="BD510" s="153"/>
      <c r="BE510" s="153"/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  <c r="BS510" s="153"/>
      <c r="BT510" s="153"/>
      <c r="BU510" s="153"/>
      <c r="BV510" s="153"/>
      <c r="BW510" s="153"/>
      <c r="BX510" s="153"/>
      <c r="BY510" s="153"/>
      <c r="BZ510" s="153"/>
      <c r="CA510" s="153"/>
      <c r="CB510" s="153"/>
      <c r="CC510" s="153"/>
      <c r="CD510" s="153"/>
      <c r="CE510" s="153"/>
      <c r="CF510" s="153"/>
      <c r="CG510" s="153"/>
      <c r="CH510" s="153"/>
      <c r="CI510" s="153"/>
      <c r="CJ510" s="153"/>
      <c r="CK510" s="153"/>
      <c r="CL510" s="153"/>
      <c r="CM510" s="153"/>
      <c r="CN510" s="153"/>
      <c r="CO510" s="153"/>
      <c r="CP510" s="153"/>
      <c r="CQ510" s="153"/>
      <c r="CR510" s="153"/>
      <c r="CS510" s="153"/>
      <c r="CT510" s="153"/>
      <c r="CU510" s="153"/>
      <c r="CV510" s="153"/>
    </row>
    <row r="511" ht="12.75" customHeight="1" spans="1:100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  <c r="AO511" s="153"/>
      <c r="AP511" s="153"/>
      <c r="AQ511" s="153"/>
      <c r="AR511" s="153"/>
      <c r="AS511" s="153"/>
      <c r="AT511" s="153"/>
      <c r="AU511" s="153"/>
      <c r="AV511" s="153"/>
      <c r="AW511" s="153"/>
      <c r="AX511" s="153"/>
      <c r="AY511" s="153"/>
      <c r="AZ511" s="153"/>
      <c r="BA511" s="153"/>
      <c r="BB511" s="153"/>
      <c r="BC511" s="153"/>
      <c r="BD511" s="153"/>
      <c r="BE511" s="153"/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  <c r="BS511" s="153"/>
      <c r="BT511" s="153"/>
      <c r="BU511" s="153"/>
      <c r="BV511" s="153"/>
      <c r="BW511" s="153"/>
      <c r="BX511" s="153"/>
      <c r="BY511" s="153"/>
      <c r="BZ511" s="153"/>
      <c r="CA511" s="153"/>
      <c r="CB511" s="153"/>
      <c r="CC511" s="153"/>
      <c r="CD511" s="153"/>
      <c r="CE511" s="153"/>
      <c r="CF511" s="153"/>
      <c r="CG511" s="153"/>
      <c r="CH511" s="153"/>
      <c r="CI511" s="153"/>
      <c r="CJ511" s="153"/>
      <c r="CK511" s="153"/>
      <c r="CL511" s="153"/>
      <c r="CM511" s="153"/>
      <c r="CN511" s="153"/>
      <c r="CO511" s="153"/>
      <c r="CP511" s="153"/>
      <c r="CQ511" s="153"/>
      <c r="CR511" s="153"/>
      <c r="CS511" s="153"/>
      <c r="CT511" s="153"/>
      <c r="CU511" s="153"/>
      <c r="CV511" s="153"/>
    </row>
    <row r="512" ht="12.75" customHeight="1" spans="1:100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  <c r="AO512" s="153"/>
      <c r="AP512" s="153"/>
      <c r="AQ512" s="153"/>
      <c r="AR512" s="153"/>
      <c r="AS512" s="153"/>
      <c r="AT512" s="153"/>
      <c r="AU512" s="153"/>
      <c r="AV512" s="153"/>
      <c r="AW512" s="153"/>
      <c r="AX512" s="153"/>
      <c r="AY512" s="153"/>
      <c r="AZ512" s="153"/>
      <c r="BA512" s="153"/>
      <c r="BB512" s="153"/>
      <c r="BC512" s="153"/>
      <c r="BD512" s="153"/>
      <c r="BE512" s="153"/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  <c r="BS512" s="153"/>
      <c r="BT512" s="153"/>
      <c r="BU512" s="153"/>
      <c r="BV512" s="153"/>
      <c r="BW512" s="153"/>
      <c r="BX512" s="153"/>
      <c r="BY512" s="153"/>
      <c r="BZ512" s="153"/>
      <c r="CA512" s="153"/>
      <c r="CB512" s="153"/>
      <c r="CC512" s="153"/>
      <c r="CD512" s="153"/>
      <c r="CE512" s="153"/>
      <c r="CF512" s="153"/>
      <c r="CG512" s="153"/>
      <c r="CH512" s="153"/>
      <c r="CI512" s="153"/>
      <c r="CJ512" s="153"/>
      <c r="CK512" s="153"/>
      <c r="CL512" s="153"/>
      <c r="CM512" s="153"/>
      <c r="CN512" s="153"/>
      <c r="CO512" s="153"/>
      <c r="CP512" s="153"/>
      <c r="CQ512" s="153"/>
      <c r="CR512" s="153"/>
      <c r="CS512" s="153"/>
      <c r="CT512" s="153"/>
      <c r="CU512" s="153"/>
      <c r="CV512" s="153"/>
    </row>
    <row r="513" ht="12.75" customHeight="1" spans="1:100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  <c r="AO513" s="153"/>
      <c r="AP513" s="153"/>
      <c r="AQ513" s="153"/>
      <c r="AR513" s="153"/>
      <c r="AS513" s="153"/>
      <c r="AT513" s="153"/>
      <c r="AU513" s="153"/>
      <c r="AV513" s="153"/>
      <c r="AW513" s="153"/>
      <c r="AX513" s="153"/>
      <c r="AY513" s="153"/>
      <c r="AZ513" s="153"/>
      <c r="BA513" s="153"/>
      <c r="BB513" s="153"/>
      <c r="BC513" s="153"/>
      <c r="BD513" s="153"/>
      <c r="BE513" s="153"/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  <c r="BS513" s="153"/>
      <c r="BT513" s="153"/>
      <c r="BU513" s="153"/>
      <c r="BV513" s="153"/>
      <c r="BW513" s="153"/>
      <c r="BX513" s="153"/>
      <c r="BY513" s="153"/>
      <c r="BZ513" s="153"/>
      <c r="CA513" s="153"/>
      <c r="CB513" s="153"/>
      <c r="CC513" s="153"/>
      <c r="CD513" s="153"/>
      <c r="CE513" s="153"/>
      <c r="CF513" s="153"/>
      <c r="CG513" s="153"/>
      <c r="CH513" s="153"/>
      <c r="CI513" s="153"/>
      <c r="CJ513" s="153"/>
      <c r="CK513" s="153"/>
      <c r="CL513" s="153"/>
      <c r="CM513" s="153"/>
      <c r="CN513" s="153"/>
      <c r="CO513" s="153"/>
      <c r="CP513" s="153"/>
      <c r="CQ513" s="153"/>
      <c r="CR513" s="153"/>
      <c r="CS513" s="153"/>
      <c r="CT513" s="153"/>
      <c r="CU513" s="153"/>
      <c r="CV513" s="153"/>
    </row>
    <row r="514" ht="12.75" customHeight="1" spans="1:100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  <c r="AY514" s="153"/>
      <c r="AZ514" s="153"/>
      <c r="BA514" s="153"/>
      <c r="BB514" s="153"/>
      <c r="BC514" s="153"/>
      <c r="BD514" s="153"/>
      <c r="BE514" s="153"/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  <c r="BS514" s="153"/>
      <c r="BT514" s="153"/>
      <c r="BU514" s="153"/>
      <c r="BV514" s="153"/>
      <c r="BW514" s="153"/>
      <c r="BX514" s="153"/>
      <c r="BY514" s="153"/>
      <c r="BZ514" s="153"/>
      <c r="CA514" s="153"/>
      <c r="CB514" s="153"/>
      <c r="CC514" s="153"/>
      <c r="CD514" s="153"/>
      <c r="CE514" s="153"/>
      <c r="CF514" s="153"/>
      <c r="CG514" s="153"/>
      <c r="CH514" s="153"/>
      <c r="CI514" s="153"/>
      <c r="CJ514" s="153"/>
      <c r="CK514" s="153"/>
      <c r="CL514" s="153"/>
      <c r="CM514" s="153"/>
      <c r="CN514" s="153"/>
      <c r="CO514" s="153"/>
      <c r="CP514" s="153"/>
      <c r="CQ514" s="153"/>
      <c r="CR514" s="153"/>
      <c r="CS514" s="153"/>
      <c r="CT514" s="153"/>
      <c r="CU514" s="153"/>
      <c r="CV514" s="153"/>
    </row>
    <row r="515" ht="12.75" customHeight="1" spans="1:100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  <c r="BS515" s="153"/>
      <c r="BT515" s="153"/>
      <c r="BU515" s="153"/>
      <c r="BV515" s="153"/>
      <c r="BW515" s="153"/>
      <c r="BX515" s="153"/>
      <c r="BY515" s="153"/>
      <c r="BZ515" s="153"/>
      <c r="CA515" s="153"/>
      <c r="CB515" s="153"/>
      <c r="CC515" s="153"/>
      <c r="CD515" s="153"/>
      <c r="CE515" s="153"/>
      <c r="CF515" s="153"/>
      <c r="CG515" s="153"/>
      <c r="CH515" s="153"/>
      <c r="CI515" s="153"/>
      <c r="CJ515" s="153"/>
      <c r="CK515" s="153"/>
      <c r="CL515" s="153"/>
      <c r="CM515" s="153"/>
      <c r="CN515" s="153"/>
      <c r="CO515" s="153"/>
      <c r="CP515" s="153"/>
      <c r="CQ515" s="153"/>
      <c r="CR515" s="153"/>
      <c r="CS515" s="153"/>
      <c r="CT515" s="153"/>
      <c r="CU515" s="153"/>
      <c r="CV515" s="153"/>
    </row>
    <row r="516" ht="12.75" customHeight="1" spans="1:100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  <c r="CT516" s="153"/>
      <c r="CU516" s="153"/>
      <c r="CV516" s="153"/>
    </row>
    <row r="517" ht="12.75" customHeight="1" spans="1:100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  <c r="BS517" s="153"/>
      <c r="BT517" s="153"/>
      <c r="BU517" s="153"/>
      <c r="BV517" s="153"/>
      <c r="BW517" s="153"/>
      <c r="BX517" s="153"/>
      <c r="BY517" s="153"/>
      <c r="BZ517" s="153"/>
      <c r="CA517" s="153"/>
      <c r="CB517" s="153"/>
      <c r="CC517" s="153"/>
      <c r="CD517" s="153"/>
      <c r="CE517" s="153"/>
      <c r="CF517" s="153"/>
      <c r="CG517" s="153"/>
      <c r="CH517" s="153"/>
      <c r="CI517" s="153"/>
      <c r="CJ517" s="153"/>
      <c r="CK517" s="153"/>
      <c r="CL517" s="153"/>
      <c r="CM517" s="153"/>
      <c r="CN517" s="153"/>
      <c r="CO517" s="153"/>
      <c r="CP517" s="153"/>
      <c r="CQ517" s="153"/>
      <c r="CR517" s="153"/>
      <c r="CS517" s="153"/>
      <c r="CT517" s="153"/>
      <c r="CU517" s="153"/>
      <c r="CV517" s="153"/>
    </row>
    <row r="518" ht="12.75" customHeight="1" spans="1:100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  <c r="CT518" s="153"/>
      <c r="CU518" s="153"/>
      <c r="CV518" s="153"/>
    </row>
    <row r="519" ht="12.75" customHeight="1" spans="1:100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  <c r="BS519" s="153"/>
      <c r="BT519" s="153"/>
      <c r="BU519" s="153"/>
      <c r="BV519" s="153"/>
      <c r="BW519" s="153"/>
      <c r="BX519" s="153"/>
      <c r="BY519" s="153"/>
      <c r="BZ519" s="153"/>
      <c r="CA519" s="153"/>
      <c r="CB519" s="153"/>
      <c r="CC519" s="153"/>
      <c r="CD519" s="153"/>
      <c r="CE519" s="153"/>
      <c r="CF519" s="153"/>
      <c r="CG519" s="153"/>
      <c r="CH519" s="153"/>
      <c r="CI519" s="153"/>
      <c r="CJ519" s="153"/>
      <c r="CK519" s="153"/>
      <c r="CL519" s="153"/>
      <c r="CM519" s="153"/>
      <c r="CN519" s="153"/>
      <c r="CO519" s="153"/>
      <c r="CP519" s="153"/>
      <c r="CQ519" s="153"/>
      <c r="CR519" s="153"/>
      <c r="CS519" s="153"/>
      <c r="CT519" s="153"/>
      <c r="CU519" s="153"/>
      <c r="CV519" s="153"/>
    </row>
    <row r="520" ht="12.75" customHeight="1" spans="1:100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  <c r="CT520" s="153"/>
      <c r="CU520" s="153"/>
      <c r="CV520" s="153"/>
    </row>
    <row r="521" ht="12.75" customHeight="1" spans="1:100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  <c r="CT521" s="153"/>
      <c r="CU521" s="153"/>
      <c r="CV521" s="153"/>
    </row>
    <row r="522" ht="12.75" customHeight="1" spans="1:100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  <c r="BS522" s="153"/>
      <c r="BT522" s="153"/>
      <c r="BU522" s="153"/>
      <c r="BV522" s="153"/>
      <c r="BW522" s="153"/>
      <c r="BX522" s="153"/>
      <c r="BY522" s="153"/>
      <c r="BZ522" s="153"/>
      <c r="CA522" s="153"/>
      <c r="CB522" s="153"/>
      <c r="CC522" s="153"/>
      <c r="CD522" s="153"/>
      <c r="CE522" s="153"/>
      <c r="CF522" s="153"/>
      <c r="CG522" s="153"/>
      <c r="CH522" s="153"/>
      <c r="CI522" s="153"/>
      <c r="CJ522" s="153"/>
      <c r="CK522" s="153"/>
      <c r="CL522" s="153"/>
      <c r="CM522" s="153"/>
      <c r="CN522" s="153"/>
      <c r="CO522" s="153"/>
      <c r="CP522" s="153"/>
      <c r="CQ522" s="153"/>
      <c r="CR522" s="153"/>
      <c r="CS522" s="153"/>
      <c r="CT522" s="153"/>
      <c r="CU522" s="153"/>
      <c r="CV522" s="153"/>
    </row>
    <row r="523" ht="12.75" customHeight="1" spans="1:100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  <c r="BS523" s="153"/>
      <c r="BT523" s="153"/>
      <c r="BU523" s="153"/>
      <c r="BV523" s="153"/>
      <c r="BW523" s="153"/>
      <c r="BX523" s="153"/>
      <c r="BY523" s="153"/>
      <c r="BZ523" s="153"/>
      <c r="CA523" s="153"/>
      <c r="CB523" s="153"/>
      <c r="CC523" s="153"/>
      <c r="CD523" s="153"/>
      <c r="CE523" s="153"/>
      <c r="CF523" s="153"/>
      <c r="CG523" s="153"/>
      <c r="CH523" s="153"/>
      <c r="CI523" s="153"/>
      <c r="CJ523" s="153"/>
      <c r="CK523" s="153"/>
      <c r="CL523" s="153"/>
      <c r="CM523" s="153"/>
      <c r="CN523" s="153"/>
      <c r="CO523" s="153"/>
      <c r="CP523" s="153"/>
      <c r="CQ523" s="153"/>
      <c r="CR523" s="153"/>
      <c r="CS523" s="153"/>
      <c r="CT523" s="153"/>
      <c r="CU523" s="153"/>
      <c r="CV523" s="153"/>
    </row>
    <row r="524" ht="12.75" customHeight="1" spans="1:100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153"/>
      <c r="BN524" s="153"/>
      <c r="BO524" s="153"/>
      <c r="BP524" s="153"/>
      <c r="BQ524" s="153"/>
      <c r="BR524" s="153"/>
      <c r="BS524" s="153"/>
      <c r="BT524" s="153"/>
      <c r="BU524" s="153"/>
      <c r="BV524" s="153"/>
      <c r="BW524" s="153"/>
      <c r="BX524" s="153"/>
      <c r="BY524" s="153"/>
      <c r="BZ524" s="153"/>
      <c r="CA524" s="153"/>
      <c r="CB524" s="153"/>
      <c r="CC524" s="153"/>
      <c r="CD524" s="153"/>
      <c r="CE524" s="153"/>
      <c r="CF524" s="153"/>
      <c r="CG524" s="153"/>
      <c r="CH524" s="153"/>
      <c r="CI524" s="153"/>
      <c r="CJ524" s="153"/>
      <c r="CK524" s="153"/>
      <c r="CL524" s="153"/>
      <c r="CM524" s="153"/>
      <c r="CN524" s="153"/>
      <c r="CO524" s="153"/>
      <c r="CP524" s="153"/>
      <c r="CQ524" s="153"/>
      <c r="CR524" s="153"/>
      <c r="CS524" s="153"/>
      <c r="CT524" s="153"/>
      <c r="CU524" s="153"/>
      <c r="CV524" s="153"/>
    </row>
    <row r="525" ht="12.75" customHeight="1" spans="1:100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3"/>
      <c r="AR525" s="153"/>
      <c r="AS525" s="153"/>
      <c r="AT525" s="153"/>
      <c r="AU525" s="153"/>
      <c r="AV525" s="153"/>
      <c r="AW525" s="153"/>
      <c r="AX525" s="153"/>
      <c r="AY525" s="153"/>
      <c r="AZ525" s="153"/>
      <c r="BA525" s="153"/>
      <c r="BB525" s="153"/>
      <c r="BC525" s="153"/>
      <c r="BD525" s="153"/>
      <c r="BE525" s="153"/>
      <c r="BF525" s="153"/>
      <c r="BG525" s="153"/>
      <c r="BH525" s="153"/>
      <c r="BI525" s="153"/>
      <c r="BJ525" s="153"/>
      <c r="BK525" s="153"/>
      <c r="BL525" s="153"/>
      <c r="BM525" s="153"/>
      <c r="BN525" s="153"/>
      <c r="BO525" s="153"/>
      <c r="BP525" s="153"/>
      <c r="BQ525" s="153"/>
      <c r="BR525" s="153"/>
      <c r="BS525" s="153"/>
      <c r="BT525" s="153"/>
      <c r="BU525" s="153"/>
      <c r="BV525" s="153"/>
      <c r="BW525" s="153"/>
      <c r="BX525" s="153"/>
      <c r="BY525" s="153"/>
      <c r="BZ525" s="153"/>
      <c r="CA525" s="153"/>
      <c r="CB525" s="153"/>
      <c r="CC525" s="153"/>
      <c r="CD525" s="153"/>
      <c r="CE525" s="153"/>
      <c r="CF525" s="153"/>
      <c r="CG525" s="153"/>
      <c r="CH525" s="153"/>
      <c r="CI525" s="153"/>
      <c r="CJ525" s="153"/>
      <c r="CK525" s="153"/>
      <c r="CL525" s="153"/>
      <c r="CM525" s="153"/>
      <c r="CN525" s="153"/>
      <c r="CO525" s="153"/>
      <c r="CP525" s="153"/>
      <c r="CQ525" s="153"/>
      <c r="CR525" s="153"/>
      <c r="CS525" s="153"/>
      <c r="CT525" s="153"/>
      <c r="CU525" s="153"/>
      <c r="CV525" s="153"/>
    </row>
    <row r="526" ht="12.75" customHeight="1" spans="1:100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  <c r="BH526" s="153"/>
      <c r="BI526" s="153"/>
      <c r="BJ526" s="153"/>
      <c r="BK526" s="153"/>
      <c r="BL526" s="153"/>
      <c r="BM526" s="153"/>
      <c r="BN526" s="153"/>
      <c r="BO526" s="153"/>
      <c r="BP526" s="153"/>
      <c r="BQ526" s="153"/>
      <c r="BR526" s="153"/>
      <c r="BS526" s="153"/>
      <c r="BT526" s="153"/>
      <c r="BU526" s="153"/>
      <c r="BV526" s="153"/>
      <c r="BW526" s="153"/>
      <c r="BX526" s="153"/>
      <c r="BY526" s="153"/>
      <c r="BZ526" s="153"/>
      <c r="CA526" s="153"/>
      <c r="CB526" s="153"/>
      <c r="CC526" s="153"/>
      <c r="CD526" s="153"/>
      <c r="CE526" s="153"/>
      <c r="CF526" s="153"/>
      <c r="CG526" s="153"/>
      <c r="CH526" s="153"/>
      <c r="CI526" s="153"/>
      <c r="CJ526" s="153"/>
      <c r="CK526" s="153"/>
      <c r="CL526" s="153"/>
      <c r="CM526" s="153"/>
      <c r="CN526" s="153"/>
      <c r="CO526" s="153"/>
      <c r="CP526" s="153"/>
      <c r="CQ526" s="153"/>
      <c r="CR526" s="153"/>
      <c r="CS526" s="153"/>
      <c r="CT526" s="153"/>
      <c r="CU526" s="153"/>
      <c r="CV526" s="153"/>
    </row>
    <row r="527" ht="12.75" customHeight="1" spans="1:100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153"/>
      <c r="AR527" s="153"/>
      <c r="AS527" s="153"/>
      <c r="AT527" s="153"/>
      <c r="AU527" s="153"/>
      <c r="AV527" s="153"/>
      <c r="AW527" s="153"/>
      <c r="AX527" s="153"/>
      <c r="AY527" s="153"/>
      <c r="AZ527" s="153"/>
      <c r="BA527" s="153"/>
      <c r="BB527" s="153"/>
      <c r="BC527" s="153"/>
      <c r="BD527" s="153"/>
      <c r="BE527" s="153"/>
      <c r="BF527" s="153"/>
      <c r="BG527" s="153"/>
      <c r="BH527" s="153"/>
      <c r="BI527" s="153"/>
      <c r="BJ527" s="153"/>
      <c r="BK527" s="153"/>
      <c r="BL527" s="153"/>
      <c r="BM527" s="153"/>
      <c r="BN527" s="153"/>
      <c r="BO527" s="153"/>
      <c r="BP527" s="153"/>
      <c r="BQ527" s="153"/>
      <c r="BR527" s="153"/>
      <c r="BS527" s="153"/>
      <c r="BT527" s="153"/>
      <c r="BU527" s="153"/>
      <c r="BV527" s="153"/>
      <c r="BW527" s="153"/>
      <c r="BX527" s="153"/>
      <c r="BY527" s="153"/>
      <c r="BZ527" s="153"/>
      <c r="CA527" s="153"/>
      <c r="CB527" s="153"/>
      <c r="CC527" s="153"/>
      <c r="CD527" s="153"/>
      <c r="CE527" s="153"/>
      <c r="CF527" s="153"/>
      <c r="CG527" s="153"/>
      <c r="CH527" s="153"/>
      <c r="CI527" s="153"/>
      <c r="CJ527" s="153"/>
      <c r="CK527" s="153"/>
      <c r="CL527" s="153"/>
      <c r="CM527" s="153"/>
      <c r="CN527" s="153"/>
      <c r="CO527" s="153"/>
      <c r="CP527" s="153"/>
      <c r="CQ527" s="153"/>
      <c r="CR527" s="153"/>
      <c r="CS527" s="153"/>
      <c r="CT527" s="153"/>
      <c r="CU527" s="153"/>
      <c r="CV527" s="153"/>
    </row>
    <row r="528" ht="12.75" customHeight="1" spans="1:100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3"/>
      <c r="AU528" s="153"/>
      <c r="AV528" s="153"/>
      <c r="AW528" s="153"/>
      <c r="AX528" s="153"/>
      <c r="AY528" s="153"/>
      <c r="AZ528" s="153"/>
      <c r="BA528" s="153"/>
      <c r="BB528" s="153"/>
      <c r="BC528" s="153"/>
      <c r="BD528" s="153"/>
      <c r="BE528" s="153"/>
      <c r="BF528" s="153"/>
      <c r="BG528" s="153"/>
      <c r="BH528" s="153"/>
      <c r="BI528" s="153"/>
      <c r="BJ528" s="153"/>
      <c r="BK528" s="153"/>
      <c r="BL528" s="153"/>
      <c r="BM528" s="153"/>
      <c r="BN528" s="153"/>
      <c r="BO528" s="153"/>
      <c r="BP528" s="153"/>
      <c r="BQ528" s="153"/>
      <c r="BR528" s="153"/>
      <c r="BS528" s="153"/>
      <c r="BT528" s="153"/>
      <c r="BU528" s="153"/>
      <c r="BV528" s="153"/>
      <c r="BW528" s="153"/>
      <c r="BX528" s="153"/>
      <c r="BY528" s="153"/>
      <c r="BZ528" s="153"/>
      <c r="CA528" s="153"/>
      <c r="CB528" s="153"/>
      <c r="CC528" s="153"/>
      <c r="CD528" s="153"/>
      <c r="CE528" s="153"/>
      <c r="CF528" s="153"/>
      <c r="CG528" s="153"/>
      <c r="CH528" s="153"/>
      <c r="CI528" s="153"/>
      <c r="CJ528" s="153"/>
      <c r="CK528" s="153"/>
      <c r="CL528" s="153"/>
      <c r="CM528" s="153"/>
      <c r="CN528" s="153"/>
      <c r="CO528" s="153"/>
      <c r="CP528" s="153"/>
      <c r="CQ528" s="153"/>
      <c r="CR528" s="153"/>
      <c r="CS528" s="153"/>
      <c r="CT528" s="153"/>
      <c r="CU528" s="153"/>
      <c r="CV528" s="153"/>
    </row>
    <row r="529" ht="12.75" customHeight="1" spans="1:100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  <c r="AY529" s="153"/>
      <c r="AZ529" s="153"/>
      <c r="BA529" s="153"/>
      <c r="BB529" s="153"/>
      <c r="BC529" s="153"/>
      <c r="BD529" s="153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3"/>
      <c r="BO529" s="153"/>
      <c r="BP529" s="153"/>
      <c r="BQ529" s="153"/>
      <c r="BR529" s="153"/>
      <c r="BS529" s="153"/>
      <c r="BT529" s="153"/>
      <c r="BU529" s="153"/>
      <c r="BV529" s="153"/>
      <c r="BW529" s="153"/>
      <c r="BX529" s="153"/>
      <c r="BY529" s="153"/>
      <c r="BZ529" s="153"/>
      <c r="CA529" s="153"/>
      <c r="CB529" s="153"/>
      <c r="CC529" s="153"/>
      <c r="CD529" s="153"/>
      <c r="CE529" s="153"/>
      <c r="CF529" s="153"/>
      <c r="CG529" s="153"/>
      <c r="CH529" s="153"/>
      <c r="CI529" s="153"/>
      <c r="CJ529" s="153"/>
      <c r="CK529" s="153"/>
      <c r="CL529" s="153"/>
      <c r="CM529" s="153"/>
      <c r="CN529" s="153"/>
      <c r="CO529" s="153"/>
      <c r="CP529" s="153"/>
      <c r="CQ529" s="153"/>
      <c r="CR529" s="153"/>
      <c r="CS529" s="153"/>
      <c r="CT529" s="153"/>
      <c r="CU529" s="153"/>
      <c r="CV529" s="153"/>
    </row>
    <row r="530" ht="12.75" customHeight="1" spans="1:100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153"/>
      <c r="AR530" s="153"/>
      <c r="AS530" s="153"/>
      <c r="AT530" s="153"/>
      <c r="AU530" s="153"/>
      <c r="AV530" s="153"/>
      <c r="AW530" s="153"/>
      <c r="AX530" s="153"/>
      <c r="AY530" s="153"/>
      <c r="AZ530" s="153"/>
      <c r="BA530" s="153"/>
      <c r="BB530" s="153"/>
      <c r="BC530" s="153"/>
      <c r="BD530" s="153"/>
      <c r="BE530" s="153"/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  <c r="BS530" s="153"/>
      <c r="BT530" s="153"/>
      <c r="BU530" s="153"/>
      <c r="BV530" s="153"/>
      <c r="BW530" s="153"/>
      <c r="BX530" s="153"/>
      <c r="BY530" s="153"/>
      <c r="BZ530" s="153"/>
      <c r="CA530" s="153"/>
      <c r="CB530" s="153"/>
      <c r="CC530" s="153"/>
      <c r="CD530" s="153"/>
      <c r="CE530" s="153"/>
      <c r="CF530" s="153"/>
      <c r="CG530" s="153"/>
      <c r="CH530" s="153"/>
      <c r="CI530" s="153"/>
      <c r="CJ530" s="153"/>
      <c r="CK530" s="153"/>
      <c r="CL530" s="153"/>
      <c r="CM530" s="153"/>
      <c r="CN530" s="153"/>
      <c r="CO530" s="153"/>
      <c r="CP530" s="153"/>
      <c r="CQ530" s="153"/>
      <c r="CR530" s="153"/>
      <c r="CS530" s="153"/>
      <c r="CT530" s="153"/>
      <c r="CU530" s="153"/>
      <c r="CV530" s="153"/>
    </row>
    <row r="531" ht="12.75" customHeight="1" spans="1:100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  <c r="AY531" s="153"/>
      <c r="AZ531" s="153"/>
      <c r="BA531" s="153"/>
      <c r="BB531" s="153"/>
      <c r="BC531" s="153"/>
      <c r="BD531" s="153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  <c r="BS531" s="153"/>
      <c r="BT531" s="153"/>
      <c r="BU531" s="153"/>
      <c r="BV531" s="153"/>
      <c r="BW531" s="153"/>
      <c r="BX531" s="153"/>
      <c r="BY531" s="153"/>
      <c r="BZ531" s="153"/>
      <c r="CA531" s="153"/>
      <c r="CB531" s="153"/>
      <c r="CC531" s="153"/>
      <c r="CD531" s="153"/>
      <c r="CE531" s="153"/>
      <c r="CF531" s="153"/>
      <c r="CG531" s="153"/>
      <c r="CH531" s="153"/>
      <c r="CI531" s="153"/>
      <c r="CJ531" s="153"/>
      <c r="CK531" s="153"/>
      <c r="CL531" s="153"/>
      <c r="CM531" s="153"/>
      <c r="CN531" s="153"/>
      <c r="CO531" s="153"/>
      <c r="CP531" s="153"/>
      <c r="CQ531" s="153"/>
      <c r="CR531" s="153"/>
      <c r="CS531" s="153"/>
      <c r="CT531" s="153"/>
      <c r="CU531" s="153"/>
      <c r="CV531" s="153"/>
    </row>
    <row r="532" ht="12.75" customHeight="1" spans="1:100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3"/>
      <c r="AU532" s="153"/>
      <c r="AV532" s="153"/>
      <c r="AW532" s="153"/>
      <c r="AX532" s="153"/>
      <c r="AY532" s="153"/>
      <c r="AZ532" s="153"/>
      <c r="BA532" s="153"/>
      <c r="BB532" s="153"/>
      <c r="BC532" s="153"/>
      <c r="BD532" s="153"/>
      <c r="BE532" s="153"/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  <c r="BS532" s="153"/>
      <c r="BT532" s="153"/>
      <c r="BU532" s="153"/>
      <c r="BV532" s="153"/>
      <c r="BW532" s="153"/>
      <c r="BX532" s="153"/>
      <c r="BY532" s="153"/>
      <c r="BZ532" s="153"/>
      <c r="CA532" s="153"/>
      <c r="CB532" s="153"/>
      <c r="CC532" s="153"/>
      <c r="CD532" s="153"/>
      <c r="CE532" s="153"/>
      <c r="CF532" s="153"/>
      <c r="CG532" s="153"/>
      <c r="CH532" s="153"/>
      <c r="CI532" s="153"/>
      <c r="CJ532" s="153"/>
      <c r="CK532" s="153"/>
      <c r="CL532" s="153"/>
      <c r="CM532" s="153"/>
      <c r="CN532" s="153"/>
      <c r="CO532" s="153"/>
      <c r="CP532" s="153"/>
      <c r="CQ532" s="153"/>
      <c r="CR532" s="153"/>
      <c r="CS532" s="153"/>
      <c r="CT532" s="153"/>
      <c r="CU532" s="153"/>
      <c r="CV532" s="153"/>
    </row>
    <row r="533" ht="12.75" customHeight="1" spans="1:100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153"/>
      <c r="AR533" s="153"/>
      <c r="AS533" s="153"/>
      <c r="AT533" s="153"/>
      <c r="AU533" s="153"/>
      <c r="AV533" s="153"/>
      <c r="AW533" s="153"/>
      <c r="AX533" s="153"/>
      <c r="AY533" s="153"/>
      <c r="AZ533" s="153"/>
      <c r="BA533" s="153"/>
      <c r="BB533" s="153"/>
      <c r="BC533" s="153"/>
      <c r="BD533" s="153"/>
      <c r="BE533" s="153"/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  <c r="BS533" s="153"/>
      <c r="BT533" s="153"/>
      <c r="BU533" s="153"/>
      <c r="BV533" s="153"/>
      <c r="BW533" s="153"/>
      <c r="BX533" s="153"/>
      <c r="BY533" s="153"/>
      <c r="BZ533" s="153"/>
      <c r="CA533" s="153"/>
      <c r="CB533" s="153"/>
      <c r="CC533" s="153"/>
      <c r="CD533" s="153"/>
      <c r="CE533" s="153"/>
      <c r="CF533" s="153"/>
      <c r="CG533" s="153"/>
      <c r="CH533" s="153"/>
      <c r="CI533" s="153"/>
      <c r="CJ533" s="153"/>
      <c r="CK533" s="153"/>
      <c r="CL533" s="153"/>
      <c r="CM533" s="153"/>
      <c r="CN533" s="153"/>
      <c r="CO533" s="153"/>
      <c r="CP533" s="153"/>
      <c r="CQ533" s="153"/>
      <c r="CR533" s="153"/>
      <c r="CS533" s="153"/>
      <c r="CT533" s="153"/>
      <c r="CU533" s="153"/>
      <c r="CV533" s="153"/>
    </row>
    <row r="534" ht="12.75" customHeight="1" spans="1:100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  <c r="AY534" s="153"/>
      <c r="AZ534" s="153"/>
      <c r="BA534" s="153"/>
      <c r="BB534" s="153"/>
      <c r="BC534" s="153"/>
      <c r="BD534" s="153"/>
      <c r="BE534" s="153"/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  <c r="BS534" s="153"/>
      <c r="BT534" s="153"/>
      <c r="BU534" s="153"/>
      <c r="BV534" s="153"/>
      <c r="BW534" s="153"/>
      <c r="BX534" s="153"/>
      <c r="BY534" s="153"/>
      <c r="BZ534" s="153"/>
      <c r="CA534" s="153"/>
      <c r="CB534" s="153"/>
      <c r="CC534" s="153"/>
      <c r="CD534" s="153"/>
      <c r="CE534" s="153"/>
      <c r="CF534" s="153"/>
      <c r="CG534" s="153"/>
      <c r="CH534" s="153"/>
      <c r="CI534" s="153"/>
      <c r="CJ534" s="153"/>
      <c r="CK534" s="153"/>
      <c r="CL534" s="153"/>
      <c r="CM534" s="153"/>
      <c r="CN534" s="153"/>
      <c r="CO534" s="153"/>
      <c r="CP534" s="153"/>
      <c r="CQ534" s="153"/>
      <c r="CR534" s="153"/>
      <c r="CS534" s="153"/>
      <c r="CT534" s="153"/>
      <c r="CU534" s="153"/>
      <c r="CV534" s="153"/>
    </row>
    <row r="535" ht="12.75" customHeight="1" spans="1:100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  <c r="BS535" s="153"/>
      <c r="BT535" s="153"/>
      <c r="BU535" s="153"/>
      <c r="BV535" s="153"/>
      <c r="BW535" s="153"/>
      <c r="BX535" s="153"/>
      <c r="BY535" s="153"/>
      <c r="BZ535" s="153"/>
      <c r="CA535" s="153"/>
      <c r="CB535" s="153"/>
      <c r="CC535" s="153"/>
      <c r="CD535" s="153"/>
      <c r="CE535" s="153"/>
      <c r="CF535" s="153"/>
      <c r="CG535" s="153"/>
      <c r="CH535" s="153"/>
      <c r="CI535" s="153"/>
      <c r="CJ535" s="153"/>
      <c r="CK535" s="153"/>
      <c r="CL535" s="153"/>
      <c r="CM535" s="153"/>
      <c r="CN535" s="153"/>
      <c r="CO535" s="153"/>
      <c r="CP535" s="153"/>
      <c r="CQ535" s="153"/>
      <c r="CR535" s="153"/>
      <c r="CS535" s="153"/>
      <c r="CT535" s="153"/>
      <c r="CU535" s="153"/>
      <c r="CV535" s="153"/>
    </row>
    <row r="536" ht="12.75" customHeight="1" spans="1:100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  <c r="BS536" s="153"/>
      <c r="BT536" s="153"/>
      <c r="BU536" s="153"/>
      <c r="BV536" s="153"/>
      <c r="BW536" s="153"/>
      <c r="BX536" s="153"/>
      <c r="BY536" s="153"/>
      <c r="BZ536" s="153"/>
      <c r="CA536" s="153"/>
      <c r="CB536" s="153"/>
      <c r="CC536" s="153"/>
      <c r="CD536" s="153"/>
      <c r="CE536" s="153"/>
      <c r="CF536" s="153"/>
      <c r="CG536" s="153"/>
      <c r="CH536" s="153"/>
      <c r="CI536" s="153"/>
      <c r="CJ536" s="153"/>
      <c r="CK536" s="153"/>
      <c r="CL536" s="153"/>
      <c r="CM536" s="153"/>
      <c r="CN536" s="153"/>
      <c r="CO536" s="153"/>
      <c r="CP536" s="153"/>
      <c r="CQ536" s="153"/>
      <c r="CR536" s="153"/>
      <c r="CS536" s="153"/>
      <c r="CT536" s="153"/>
      <c r="CU536" s="153"/>
      <c r="CV536" s="153"/>
    </row>
    <row r="537" ht="12.75" customHeight="1" spans="1:100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  <c r="BS537" s="153"/>
      <c r="BT537" s="153"/>
      <c r="BU537" s="153"/>
      <c r="BV537" s="153"/>
      <c r="BW537" s="153"/>
      <c r="BX537" s="153"/>
      <c r="BY537" s="153"/>
      <c r="BZ537" s="153"/>
      <c r="CA537" s="153"/>
      <c r="CB537" s="153"/>
      <c r="CC537" s="153"/>
      <c r="CD537" s="153"/>
      <c r="CE537" s="153"/>
      <c r="CF537" s="153"/>
      <c r="CG537" s="153"/>
      <c r="CH537" s="153"/>
      <c r="CI537" s="153"/>
      <c r="CJ537" s="153"/>
      <c r="CK537" s="153"/>
      <c r="CL537" s="153"/>
      <c r="CM537" s="153"/>
      <c r="CN537" s="153"/>
      <c r="CO537" s="153"/>
      <c r="CP537" s="153"/>
      <c r="CQ537" s="153"/>
      <c r="CR537" s="153"/>
      <c r="CS537" s="153"/>
      <c r="CT537" s="153"/>
      <c r="CU537" s="153"/>
      <c r="CV537" s="153"/>
    </row>
    <row r="538" ht="12.75" customHeight="1" spans="1:100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  <c r="BS538" s="153"/>
      <c r="BT538" s="153"/>
      <c r="BU538" s="153"/>
      <c r="BV538" s="153"/>
      <c r="BW538" s="153"/>
      <c r="BX538" s="153"/>
      <c r="BY538" s="153"/>
      <c r="BZ538" s="153"/>
      <c r="CA538" s="153"/>
      <c r="CB538" s="153"/>
      <c r="CC538" s="153"/>
      <c r="CD538" s="153"/>
      <c r="CE538" s="153"/>
      <c r="CF538" s="153"/>
      <c r="CG538" s="153"/>
      <c r="CH538" s="153"/>
      <c r="CI538" s="153"/>
      <c r="CJ538" s="153"/>
      <c r="CK538" s="153"/>
      <c r="CL538" s="153"/>
      <c r="CM538" s="153"/>
      <c r="CN538" s="153"/>
      <c r="CO538" s="153"/>
      <c r="CP538" s="153"/>
      <c r="CQ538" s="153"/>
      <c r="CR538" s="153"/>
      <c r="CS538" s="153"/>
      <c r="CT538" s="153"/>
      <c r="CU538" s="153"/>
      <c r="CV538" s="153"/>
    </row>
    <row r="539" ht="12.75" customHeight="1" spans="1:100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  <c r="BS539" s="153"/>
      <c r="BT539" s="153"/>
      <c r="BU539" s="153"/>
      <c r="BV539" s="153"/>
      <c r="BW539" s="153"/>
      <c r="BX539" s="153"/>
      <c r="BY539" s="153"/>
      <c r="BZ539" s="153"/>
      <c r="CA539" s="153"/>
      <c r="CB539" s="153"/>
      <c r="CC539" s="153"/>
      <c r="CD539" s="153"/>
      <c r="CE539" s="153"/>
      <c r="CF539" s="153"/>
      <c r="CG539" s="153"/>
      <c r="CH539" s="153"/>
      <c r="CI539" s="153"/>
      <c r="CJ539" s="153"/>
      <c r="CK539" s="153"/>
      <c r="CL539" s="153"/>
      <c r="CM539" s="153"/>
      <c r="CN539" s="153"/>
      <c r="CO539" s="153"/>
      <c r="CP539" s="153"/>
      <c r="CQ539" s="153"/>
      <c r="CR539" s="153"/>
      <c r="CS539" s="153"/>
      <c r="CT539" s="153"/>
      <c r="CU539" s="153"/>
      <c r="CV539" s="153"/>
    </row>
    <row r="540" ht="12.75" customHeight="1" spans="1:100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  <c r="BS540" s="153"/>
      <c r="BT540" s="153"/>
      <c r="BU540" s="153"/>
      <c r="BV540" s="153"/>
      <c r="BW540" s="153"/>
      <c r="BX540" s="153"/>
      <c r="BY540" s="153"/>
      <c r="BZ540" s="153"/>
      <c r="CA540" s="153"/>
      <c r="CB540" s="153"/>
      <c r="CC540" s="153"/>
      <c r="CD540" s="153"/>
      <c r="CE540" s="153"/>
      <c r="CF540" s="153"/>
      <c r="CG540" s="153"/>
      <c r="CH540" s="153"/>
      <c r="CI540" s="153"/>
      <c r="CJ540" s="153"/>
      <c r="CK540" s="153"/>
      <c r="CL540" s="153"/>
      <c r="CM540" s="153"/>
      <c r="CN540" s="153"/>
      <c r="CO540" s="153"/>
      <c r="CP540" s="153"/>
      <c r="CQ540" s="153"/>
      <c r="CR540" s="153"/>
      <c r="CS540" s="153"/>
      <c r="CT540" s="153"/>
      <c r="CU540" s="153"/>
      <c r="CV540" s="153"/>
    </row>
    <row r="541" ht="12.75" customHeight="1" spans="1:100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  <c r="BS541" s="153"/>
      <c r="BT541" s="153"/>
      <c r="BU541" s="153"/>
      <c r="BV541" s="153"/>
      <c r="BW541" s="153"/>
      <c r="BX541" s="153"/>
      <c r="BY541" s="153"/>
      <c r="BZ541" s="153"/>
      <c r="CA541" s="153"/>
      <c r="CB541" s="153"/>
      <c r="CC541" s="153"/>
      <c r="CD541" s="153"/>
      <c r="CE541" s="153"/>
      <c r="CF541" s="153"/>
      <c r="CG541" s="153"/>
      <c r="CH541" s="153"/>
      <c r="CI541" s="153"/>
      <c r="CJ541" s="153"/>
      <c r="CK541" s="153"/>
      <c r="CL541" s="153"/>
      <c r="CM541" s="153"/>
      <c r="CN541" s="153"/>
      <c r="CO541" s="153"/>
      <c r="CP541" s="153"/>
      <c r="CQ541" s="153"/>
      <c r="CR541" s="153"/>
      <c r="CS541" s="153"/>
      <c r="CT541" s="153"/>
      <c r="CU541" s="153"/>
      <c r="CV541" s="153"/>
    </row>
    <row r="542" ht="12.75" customHeight="1" spans="1:100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  <c r="BS542" s="153"/>
      <c r="BT542" s="153"/>
      <c r="BU542" s="153"/>
      <c r="BV542" s="153"/>
      <c r="BW542" s="153"/>
      <c r="BX542" s="153"/>
      <c r="BY542" s="153"/>
      <c r="BZ542" s="153"/>
      <c r="CA542" s="153"/>
      <c r="CB542" s="153"/>
      <c r="CC542" s="153"/>
      <c r="CD542" s="153"/>
      <c r="CE542" s="153"/>
      <c r="CF542" s="153"/>
      <c r="CG542" s="153"/>
      <c r="CH542" s="153"/>
      <c r="CI542" s="153"/>
      <c r="CJ542" s="153"/>
      <c r="CK542" s="153"/>
      <c r="CL542" s="153"/>
      <c r="CM542" s="153"/>
      <c r="CN542" s="153"/>
      <c r="CO542" s="153"/>
      <c r="CP542" s="153"/>
      <c r="CQ542" s="153"/>
      <c r="CR542" s="153"/>
      <c r="CS542" s="153"/>
      <c r="CT542" s="153"/>
      <c r="CU542" s="153"/>
      <c r="CV542" s="153"/>
    </row>
    <row r="543" ht="12.75" customHeight="1" spans="1:100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  <c r="AY543" s="153"/>
      <c r="AZ543" s="153"/>
      <c r="BA543" s="153"/>
      <c r="BB543" s="153"/>
      <c r="BC543" s="153"/>
      <c r="BD543" s="153"/>
      <c r="BE543" s="153"/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  <c r="BS543" s="153"/>
      <c r="BT543" s="153"/>
      <c r="BU543" s="153"/>
      <c r="BV543" s="153"/>
      <c r="BW543" s="153"/>
      <c r="BX543" s="153"/>
      <c r="BY543" s="153"/>
      <c r="BZ543" s="153"/>
      <c r="CA543" s="153"/>
      <c r="CB543" s="153"/>
      <c r="CC543" s="153"/>
      <c r="CD543" s="153"/>
      <c r="CE543" s="153"/>
      <c r="CF543" s="153"/>
      <c r="CG543" s="153"/>
      <c r="CH543" s="153"/>
      <c r="CI543" s="153"/>
      <c r="CJ543" s="153"/>
      <c r="CK543" s="153"/>
      <c r="CL543" s="153"/>
      <c r="CM543" s="153"/>
      <c r="CN543" s="153"/>
      <c r="CO543" s="153"/>
      <c r="CP543" s="153"/>
      <c r="CQ543" s="153"/>
      <c r="CR543" s="153"/>
      <c r="CS543" s="153"/>
      <c r="CT543" s="153"/>
      <c r="CU543" s="153"/>
      <c r="CV543" s="153"/>
    </row>
    <row r="544" ht="12.75" customHeight="1" spans="1:100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3"/>
      <c r="AT544" s="153"/>
      <c r="AU544" s="153"/>
      <c r="AV544" s="153"/>
      <c r="AW544" s="153"/>
      <c r="AX544" s="153"/>
      <c r="AY544" s="153"/>
      <c r="AZ544" s="153"/>
      <c r="BA544" s="153"/>
      <c r="BB544" s="153"/>
      <c r="BC544" s="153"/>
      <c r="BD544" s="153"/>
      <c r="BE544" s="153"/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  <c r="BS544" s="153"/>
      <c r="BT544" s="153"/>
      <c r="BU544" s="153"/>
      <c r="BV544" s="153"/>
      <c r="BW544" s="153"/>
      <c r="BX544" s="153"/>
      <c r="BY544" s="153"/>
      <c r="BZ544" s="153"/>
      <c r="CA544" s="153"/>
      <c r="CB544" s="153"/>
      <c r="CC544" s="153"/>
      <c r="CD544" s="153"/>
      <c r="CE544" s="153"/>
      <c r="CF544" s="153"/>
      <c r="CG544" s="153"/>
      <c r="CH544" s="153"/>
      <c r="CI544" s="153"/>
      <c r="CJ544" s="153"/>
      <c r="CK544" s="153"/>
      <c r="CL544" s="153"/>
      <c r="CM544" s="153"/>
      <c r="CN544" s="153"/>
      <c r="CO544" s="153"/>
      <c r="CP544" s="153"/>
      <c r="CQ544" s="153"/>
      <c r="CR544" s="153"/>
      <c r="CS544" s="153"/>
      <c r="CT544" s="153"/>
      <c r="CU544" s="153"/>
      <c r="CV544" s="153"/>
    </row>
    <row r="545" ht="12.75" customHeight="1" spans="1:100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3"/>
      <c r="AT545" s="153"/>
      <c r="AU545" s="153"/>
      <c r="AV545" s="153"/>
      <c r="AW545" s="153"/>
      <c r="AX545" s="153"/>
      <c r="AY545" s="153"/>
      <c r="AZ545" s="153"/>
      <c r="BA545" s="153"/>
      <c r="BB545" s="153"/>
      <c r="BC545" s="153"/>
      <c r="BD545" s="153"/>
      <c r="BE545" s="153"/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  <c r="BS545" s="153"/>
      <c r="BT545" s="153"/>
      <c r="BU545" s="153"/>
      <c r="BV545" s="153"/>
      <c r="BW545" s="153"/>
      <c r="BX545" s="153"/>
      <c r="BY545" s="153"/>
      <c r="BZ545" s="153"/>
      <c r="CA545" s="153"/>
      <c r="CB545" s="153"/>
      <c r="CC545" s="153"/>
      <c r="CD545" s="153"/>
      <c r="CE545" s="153"/>
      <c r="CF545" s="153"/>
      <c r="CG545" s="153"/>
      <c r="CH545" s="153"/>
      <c r="CI545" s="153"/>
      <c r="CJ545" s="153"/>
      <c r="CK545" s="153"/>
      <c r="CL545" s="153"/>
      <c r="CM545" s="153"/>
      <c r="CN545" s="153"/>
      <c r="CO545" s="153"/>
      <c r="CP545" s="153"/>
      <c r="CQ545" s="153"/>
      <c r="CR545" s="153"/>
      <c r="CS545" s="153"/>
      <c r="CT545" s="153"/>
      <c r="CU545" s="153"/>
      <c r="CV545" s="153"/>
    </row>
    <row r="546" ht="12.75" customHeight="1" spans="1:100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  <c r="AY546" s="153"/>
      <c r="AZ546" s="153"/>
      <c r="BA546" s="153"/>
      <c r="BB546" s="153"/>
      <c r="BC546" s="153"/>
      <c r="BD546" s="153"/>
      <c r="BE546" s="153"/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  <c r="BS546" s="153"/>
      <c r="BT546" s="153"/>
      <c r="BU546" s="153"/>
      <c r="BV546" s="153"/>
      <c r="BW546" s="153"/>
      <c r="BX546" s="153"/>
      <c r="BY546" s="153"/>
      <c r="BZ546" s="153"/>
      <c r="CA546" s="153"/>
      <c r="CB546" s="153"/>
      <c r="CC546" s="153"/>
      <c r="CD546" s="153"/>
      <c r="CE546" s="153"/>
      <c r="CF546" s="153"/>
      <c r="CG546" s="153"/>
      <c r="CH546" s="153"/>
      <c r="CI546" s="153"/>
      <c r="CJ546" s="153"/>
      <c r="CK546" s="153"/>
      <c r="CL546" s="153"/>
      <c r="CM546" s="153"/>
      <c r="CN546" s="153"/>
      <c r="CO546" s="153"/>
      <c r="CP546" s="153"/>
      <c r="CQ546" s="153"/>
      <c r="CR546" s="153"/>
      <c r="CS546" s="153"/>
      <c r="CT546" s="153"/>
      <c r="CU546" s="153"/>
      <c r="CV546" s="153"/>
    </row>
    <row r="547" ht="12.75" customHeight="1" spans="1:100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  <c r="BS547" s="153"/>
      <c r="BT547" s="153"/>
      <c r="BU547" s="153"/>
      <c r="BV547" s="153"/>
      <c r="BW547" s="153"/>
      <c r="BX547" s="153"/>
      <c r="BY547" s="153"/>
      <c r="BZ547" s="153"/>
      <c r="CA547" s="153"/>
      <c r="CB547" s="153"/>
      <c r="CC547" s="153"/>
      <c r="CD547" s="153"/>
      <c r="CE547" s="153"/>
      <c r="CF547" s="153"/>
      <c r="CG547" s="153"/>
      <c r="CH547" s="153"/>
      <c r="CI547" s="153"/>
      <c r="CJ547" s="153"/>
      <c r="CK547" s="153"/>
      <c r="CL547" s="153"/>
      <c r="CM547" s="153"/>
      <c r="CN547" s="153"/>
      <c r="CO547" s="153"/>
      <c r="CP547" s="153"/>
      <c r="CQ547" s="153"/>
      <c r="CR547" s="153"/>
      <c r="CS547" s="153"/>
      <c r="CT547" s="153"/>
      <c r="CU547" s="153"/>
      <c r="CV547" s="153"/>
    </row>
    <row r="548" ht="12.75" customHeight="1" spans="1:100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  <c r="AY548" s="153"/>
      <c r="AZ548" s="153"/>
      <c r="BA548" s="153"/>
      <c r="BB548" s="153"/>
      <c r="BC548" s="153"/>
      <c r="BD548" s="153"/>
      <c r="BE548" s="153"/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  <c r="BS548" s="153"/>
      <c r="BT548" s="153"/>
      <c r="BU548" s="153"/>
      <c r="BV548" s="153"/>
      <c r="BW548" s="153"/>
      <c r="BX548" s="153"/>
      <c r="BY548" s="153"/>
      <c r="BZ548" s="153"/>
      <c r="CA548" s="153"/>
      <c r="CB548" s="153"/>
      <c r="CC548" s="153"/>
      <c r="CD548" s="153"/>
      <c r="CE548" s="153"/>
      <c r="CF548" s="153"/>
      <c r="CG548" s="153"/>
      <c r="CH548" s="153"/>
      <c r="CI548" s="153"/>
      <c r="CJ548" s="153"/>
      <c r="CK548" s="153"/>
      <c r="CL548" s="153"/>
      <c r="CM548" s="153"/>
      <c r="CN548" s="153"/>
      <c r="CO548" s="153"/>
      <c r="CP548" s="153"/>
      <c r="CQ548" s="153"/>
      <c r="CR548" s="153"/>
      <c r="CS548" s="153"/>
      <c r="CT548" s="153"/>
      <c r="CU548" s="153"/>
      <c r="CV548" s="153"/>
    </row>
    <row r="549" ht="12.75" customHeight="1" spans="1:100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  <c r="BS549" s="153"/>
      <c r="BT549" s="153"/>
      <c r="BU549" s="153"/>
      <c r="BV549" s="153"/>
      <c r="BW549" s="153"/>
      <c r="BX549" s="153"/>
      <c r="BY549" s="153"/>
      <c r="BZ549" s="153"/>
      <c r="CA549" s="153"/>
      <c r="CB549" s="153"/>
      <c r="CC549" s="153"/>
      <c r="CD549" s="153"/>
      <c r="CE549" s="153"/>
      <c r="CF549" s="153"/>
      <c r="CG549" s="153"/>
      <c r="CH549" s="153"/>
      <c r="CI549" s="153"/>
      <c r="CJ549" s="153"/>
      <c r="CK549" s="153"/>
      <c r="CL549" s="153"/>
      <c r="CM549" s="153"/>
      <c r="CN549" s="153"/>
      <c r="CO549" s="153"/>
      <c r="CP549" s="153"/>
      <c r="CQ549" s="153"/>
      <c r="CR549" s="153"/>
      <c r="CS549" s="153"/>
      <c r="CT549" s="153"/>
      <c r="CU549" s="153"/>
      <c r="CV549" s="153"/>
    </row>
    <row r="550" ht="12.75" customHeight="1" spans="1:100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  <c r="BS550" s="153"/>
      <c r="BT550" s="153"/>
      <c r="BU550" s="153"/>
      <c r="BV550" s="153"/>
      <c r="BW550" s="153"/>
      <c r="BX550" s="153"/>
      <c r="BY550" s="153"/>
      <c r="BZ550" s="153"/>
      <c r="CA550" s="153"/>
      <c r="CB550" s="153"/>
      <c r="CC550" s="153"/>
      <c r="CD550" s="153"/>
      <c r="CE550" s="153"/>
      <c r="CF550" s="153"/>
      <c r="CG550" s="153"/>
      <c r="CH550" s="153"/>
      <c r="CI550" s="153"/>
      <c r="CJ550" s="153"/>
      <c r="CK550" s="153"/>
      <c r="CL550" s="153"/>
      <c r="CM550" s="153"/>
      <c r="CN550" s="153"/>
      <c r="CO550" s="153"/>
      <c r="CP550" s="153"/>
      <c r="CQ550" s="153"/>
      <c r="CR550" s="153"/>
      <c r="CS550" s="153"/>
      <c r="CT550" s="153"/>
      <c r="CU550" s="153"/>
      <c r="CV550" s="153"/>
    </row>
    <row r="551" ht="12.75" customHeight="1" spans="1:100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  <c r="BS551" s="153"/>
      <c r="BT551" s="153"/>
      <c r="BU551" s="153"/>
      <c r="BV551" s="153"/>
      <c r="BW551" s="153"/>
      <c r="BX551" s="153"/>
      <c r="BY551" s="153"/>
      <c r="BZ551" s="153"/>
      <c r="CA551" s="153"/>
      <c r="CB551" s="153"/>
      <c r="CC551" s="153"/>
      <c r="CD551" s="153"/>
      <c r="CE551" s="153"/>
      <c r="CF551" s="153"/>
      <c r="CG551" s="153"/>
      <c r="CH551" s="153"/>
      <c r="CI551" s="153"/>
      <c r="CJ551" s="153"/>
      <c r="CK551" s="153"/>
      <c r="CL551" s="153"/>
      <c r="CM551" s="153"/>
      <c r="CN551" s="153"/>
      <c r="CO551" s="153"/>
      <c r="CP551" s="153"/>
      <c r="CQ551" s="153"/>
      <c r="CR551" s="153"/>
      <c r="CS551" s="153"/>
      <c r="CT551" s="153"/>
      <c r="CU551" s="153"/>
      <c r="CV551" s="153"/>
    </row>
    <row r="552" ht="12.75" customHeight="1" spans="1:100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  <c r="BS552" s="153"/>
      <c r="BT552" s="153"/>
      <c r="BU552" s="153"/>
      <c r="BV552" s="153"/>
      <c r="BW552" s="153"/>
      <c r="BX552" s="153"/>
      <c r="BY552" s="153"/>
      <c r="BZ552" s="153"/>
      <c r="CA552" s="153"/>
      <c r="CB552" s="153"/>
      <c r="CC552" s="153"/>
      <c r="CD552" s="153"/>
      <c r="CE552" s="153"/>
      <c r="CF552" s="153"/>
      <c r="CG552" s="153"/>
      <c r="CH552" s="153"/>
      <c r="CI552" s="153"/>
      <c r="CJ552" s="153"/>
      <c r="CK552" s="153"/>
      <c r="CL552" s="153"/>
      <c r="CM552" s="153"/>
      <c r="CN552" s="153"/>
      <c r="CO552" s="153"/>
      <c r="CP552" s="153"/>
      <c r="CQ552" s="153"/>
      <c r="CR552" s="153"/>
      <c r="CS552" s="153"/>
      <c r="CT552" s="153"/>
      <c r="CU552" s="153"/>
      <c r="CV552" s="153"/>
    </row>
    <row r="553" ht="12.75" customHeight="1" spans="1:100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  <c r="BS553" s="153"/>
      <c r="BT553" s="153"/>
      <c r="BU553" s="153"/>
      <c r="BV553" s="153"/>
      <c r="BW553" s="153"/>
      <c r="BX553" s="153"/>
      <c r="BY553" s="153"/>
      <c r="BZ553" s="153"/>
      <c r="CA553" s="153"/>
      <c r="CB553" s="153"/>
      <c r="CC553" s="153"/>
      <c r="CD553" s="153"/>
      <c r="CE553" s="153"/>
      <c r="CF553" s="153"/>
      <c r="CG553" s="153"/>
      <c r="CH553" s="153"/>
      <c r="CI553" s="153"/>
      <c r="CJ553" s="153"/>
      <c r="CK553" s="153"/>
      <c r="CL553" s="153"/>
      <c r="CM553" s="153"/>
      <c r="CN553" s="153"/>
      <c r="CO553" s="153"/>
      <c r="CP553" s="153"/>
      <c r="CQ553" s="153"/>
      <c r="CR553" s="153"/>
      <c r="CS553" s="153"/>
      <c r="CT553" s="153"/>
      <c r="CU553" s="153"/>
      <c r="CV553" s="153"/>
    </row>
    <row r="554" ht="12.75" customHeight="1" spans="1:100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  <c r="BS554" s="153"/>
      <c r="BT554" s="153"/>
      <c r="BU554" s="153"/>
      <c r="BV554" s="153"/>
      <c r="BW554" s="153"/>
      <c r="BX554" s="153"/>
      <c r="BY554" s="153"/>
      <c r="BZ554" s="153"/>
      <c r="CA554" s="153"/>
      <c r="CB554" s="153"/>
      <c r="CC554" s="153"/>
      <c r="CD554" s="153"/>
      <c r="CE554" s="153"/>
      <c r="CF554" s="153"/>
      <c r="CG554" s="153"/>
      <c r="CH554" s="153"/>
      <c r="CI554" s="153"/>
      <c r="CJ554" s="153"/>
      <c r="CK554" s="153"/>
      <c r="CL554" s="153"/>
      <c r="CM554" s="153"/>
      <c r="CN554" s="153"/>
      <c r="CO554" s="153"/>
      <c r="CP554" s="153"/>
      <c r="CQ554" s="153"/>
      <c r="CR554" s="153"/>
      <c r="CS554" s="153"/>
      <c r="CT554" s="153"/>
      <c r="CU554" s="153"/>
      <c r="CV554" s="153"/>
    </row>
    <row r="555" ht="12.75" customHeight="1" spans="1:100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  <c r="BS555" s="153"/>
      <c r="BT555" s="153"/>
      <c r="BU555" s="153"/>
      <c r="BV555" s="153"/>
      <c r="BW555" s="153"/>
      <c r="BX555" s="153"/>
      <c r="BY555" s="153"/>
      <c r="BZ555" s="153"/>
      <c r="CA555" s="153"/>
      <c r="CB555" s="153"/>
      <c r="CC555" s="153"/>
      <c r="CD555" s="153"/>
      <c r="CE555" s="153"/>
      <c r="CF555" s="153"/>
      <c r="CG555" s="153"/>
      <c r="CH555" s="153"/>
      <c r="CI555" s="153"/>
      <c r="CJ555" s="153"/>
      <c r="CK555" s="153"/>
      <c r="CL555" s="153"/>
      <c r="CM555" s="153"/>
      <c r="CN555" s="153"/>
      <c r="CO555" s="153"/>
      <c r="CP555" s="153"/>
      <c r="CQ555" s="153"/>
      <c r="CR555" s="153"/>
      <c r="CS555" s="153"/>
      <c r="CT555" s="153"/>
      <c r="CU555" s="153"/>
      <c r="CV555" s="153"/>
    </row>
    <row r="556" ht="12.75" customHeight="1" spans="1:100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3"/>
      <c r="BN556" s="153"/>
      <c r="BO556" s="153"/>
      <c r="BP556" s="153"/>
      <c r="BQ556" s="153"/>
      <c r="BR556" s="153"/>
      <c r="BS556" s="153"/>
      <c r="BT556" s="153"/>
      <c r="BU556" s="153"/>
      <c r="BV556" s="153"/>
      <c r="BW556" s="153"/>
      <c r="BX556" s="153"/>
      <c r="BY556" s="153"/>
      <c r="BZ556" s="153"/>
      <c r="CA556" s="153"/>
      <c r="CB556" s="153"/>
      <c r="CC556" s="153"/>
      <c r="CD556" s="153"/>
      <c r="CE556" s="153"/>
      <c r="CF556" s="153"/>
      <c r="CG556" s="153"/>
      <c r="CH556" s="153"/>
      <c r="CI556" s="153"/>
      <c r="CJ556" s="153"/>
      <c r="CK556" s="153"/>
      <c r="CL556" s="153"/>
      <c r="CM556" s="153"/>
      <c r="CN556" s="153"/>
      <c r="CO556" s="153"/>
      <c r="CP556" s="153"/>
      <c r="CQ556" s="153"/>
      <c r="CR556" s="153"/>
      <c r="CS556" s="153"/>
      <c r="CT556" s="153"/>
      <c r="CU556" s="153"/>
      <c r="CV556" s="153"/>
    </row>
    <row r="557" ht="12.75" customHeight="1" spans="1:100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153"/>
      <c r="BN557" s="153"/>
      <c r="BO557" s="153"/>
      <c r="BP557" s="153"/>
      <c r="BQ557" s="153"/>
      <c r="BR557" s="153"/>
      <c r="BS557" s="153"/>
      <c r="BT557" s="153"/>
      <c r="BU557" s="153"/>
      <c r="BV557" s="153"/>
      <c r="BW557" s="153"/>
      <c r="BX557" s="153"/>
      <c r="BY557" s="153"/>
      <c r="BZ557" s="153"/>
      <c r="CA557" s="153"/>
      <c r="CB557" s="153"/>
      <c r="CC557" s="153"/>
      <c r="CD557" s="153"/>
      <c r="CE557" s="153"/>
      <c r="CF557" s="153"/>
      <c r="CG557" s="153"/>
      <c r="CH557" s="153"/>
      <c r="CI557" s="153"/>
      <c r="CJ557" s="153"/>
      <c r="CK557" s="153"/>
      <c r="CL557" s="153"/>
      <c r="CM557" s="153"/>
      <c r="CN557" s="153"/>
      <c r="CO557" s="153"/>
      <c r="CP557" s="153"/>
      <c r="CQ557" s="153"/>
      <c r="CR557" s="153"/>
      <c r="CS557" s="153"/>
      <c r="CT557" s="153"/>
      <c r="CU557" s="153"/>
      <c r="CV557" s="153"/>
    </row>
    <row r="558" ht="12.75" customHeight="1" spans="1:100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153"/>
      <c r="BN558" s="153"/>
      <c r="BO558" s="153"/>
      <c r="BP558" s="153"/>
      <c r="BQ558" s="153"/>
      <c r="BR558" s="153"/>
      <c r="BS558" s="153"/>
      <c r="BT558" s="153"/>
      <c r="BU558" s="153"/>
      <c r="BV558" s="153"/>
      <c r="BW558" s="153"/>
      <c r="BX558" s="153"/>
      <c r="BY558" s="153"/>
      <c r="BZ558" s="153"/>
      <c r="CA558" s="153"/>
      <c r="CB558" s="153"/>
      <c r="CC558" s="153"/>
      <c r="CD558" s="153"/>
      <c r="CE558" s="153"/>
      <c r="CF558" s="153"/>
      <c r="CG558" s="153"/>
      <c r="CH558" s="153"/>
      <c r="CI558" s="153"/>
      <c r="CJ558" s="153"/>
      <c r="CK558" s="153"/>
      <c r="CL558" s="153"/>
      <c r="CM558" s="153"/>
      <c r="CN558" s="153"/>
      <c r="CO558" s="153"/>
      <c r="CP558" s="153"/>
      <c r="CQ558" s="153"/>
      <c r="CR558" s="153"/>
      <c r="CS558" s="153"/>
      <c r="CT558" s="153"/>
      <c r="CU558" s="153"/>
      <c r="CV558" s="153"/>
    </row>
    <row r="559" ht="12.75" customHeight="1" spans="1:100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3"/>
      <c r="BO559" s="153"/>
      <c r="BP559" s="153"/>
      <c r="BQ559" s="153"/>
      <c r="BR559" s="153"/>
      <c r="BS559" s="153"/>
      <c r="BT559" s="153"/>
      <c r="BU559" s="153"/>
      <c r="BV559" s="153"/>
      <c r="BW559" s="153"/>
      <c r="BX559" s="153"/>
      <c r="BY559" s="153"/>
      <c r="BZ559" s="153"/>
      <c r="CA559" s="153"/>
      <c r="CB559" s="153"/>
      <c r="CC559" s="153"/>
      <c r="CD559" s="153"/>
      <c r="CE559" s="153"/>
      <c r="CF559" s="153"/>
      <c r="CG559" s="153"/>
      <c r="CH559" s="153"/>
      <c r="CI559" s="153"/>
      <c r="CJ559" s="153"/>
      <c r="CK559" s="153"/>
      <c r="CL559" s="153"/>
      <c r="CM559" s="153"/>
      <c r="CN559" s="153"/>
      <c r="CO559" s="153"/>
      <c r="CP559" s="153"/>
      <c r="CQ559" s="153"/>
      <c r="CR559" s="153"/>
      <c r="CS559" s="153"/>
      <c r="CT559" s="153"/>
      <c r="CU559" s="153"/>
      <c r="CV559" s="153"/>
    </row>
    <row r="560" ht="12.75" customHeight="1" spans="1:100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3"/>
      <c r="BO560" s="153"/>
      <c r="BP560" s="153"/>
      <c r="BQ560" s="153"/>
      <c r="BR560" s="153"/>
      <c r="BS560" s="153"/>
      <c r="BT560" s="153"/>
      <c r="BU560" s="153"/>
      <c r="BV560" s="153"/>
      <c r="BW560" s="153"/>
      <c r="BX560" s="153"/>
      <c r="BY560" s="153"/>
      <c r="BZ560" s="153"/>
      <c r="CA560" s="153"/>
      <c r="CB560" s="153"/>
      <c r="CC560" s="153"/>
      <c r="CD560" s="153"/>
      <c r="CE560" s="153"/>
      <c r="CF560" s="153"/>
      <c r="CG560" s="153"/>
      <c r="CH560" s="153"/>
      <c r="CI560" s="153"/>
      <c r="CJ560" s="153"/>
      <c r="CK560" s="153"/>
      <c r="CL560" s="153"/>
      <c r="CM560" s="153"/>
      <c r="CN560" s="153"/>
      <c r="CO560" s="153"/>
      <c r="CP560" s="153"/>
      <c r="CQ560" s="153"/>
      <c r="CR560" s="153"/>
      <c r="CS560" s="153"/>
      <c r="CT560" s="153"/>
      <c r="CU560" s="153"/>
      <c r="CV560" s="153"/>
    </row>
    <row r="561" ht="12.75" customHeight="1" spans="1:100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  <c r="AY561" s="153"/>
      <c r="AZ561" s="153"/>
      <c r="BA561" s="153"/>
      <c r="BB561" s="153"/>
      <c r="BC561" s="153"/>
      <c r="BD561" s="153"/>
      <c r="BE561" s="153"/>
      <c r="BF561" s="153"/>
      <c r="BG561" s="153"/>
      <c r="BH561" s="153"/>
      <c r="BI561" s="153"/>
      <c r="BJ561" s="153"/>
      <c r="BK561" s="153"/>
      <c r="BL561" s="153"/>
      <c r="BM561" s="153"/>
      <c r="BN561" s="153"/>
      <c r="BO561" s="153"/>
      <c r="BP561" s="153"/>
      <c r="BQ561" s="153"/>
      <c r="BR561" s="153"/>
      <c r="BS561" s="153"/>
      <c r="BT561" s="153"/>
      <c r="BU561" s="153"/>
      <c r="BV561" s="153"/>
      <c r="BW561" s="153"/>
      <c r="BX561" s="153"/>
      <c r="BY561" s="153"/>
      <c r="BZ561" s="153"/>
      <c r="CA561" s="153"/>
      <c r="CB561" s="153"/>
      <c r="CC561" s="153"/>
      <c r="CD561" s="153"/>
      <c r="CE561" s="153"/>
      <c r="CF561" s="153"/>
      <c r="CG561" s="153"/>
      <c r="CH561" s="153"/>
      <c r="CI561" s="153"/>
      <c r="CJ561" s="153"/>
      <c r="CK561" s="153"/>
      <c r="CL561" s="153"/>
      <c r="CM561" s="153"/>
      <c r="CN561" s="153"/>
      <c r="CO561" s="153"/>
      <c r="CP561" s="153"/>
      <c r="CQ561" s="153"/>
      <c r="CR561" s="153"/>
      <c r="CS561" s="153"/>
      <c r="CT561" s="153"/>
      <c r="CU561" s="153"/>
      <c r="CV561" s="153"/>
    </row>
    <row r="562" ht="12.75" customHeight="1" spans="1:100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  <c r="AY562" s="153"/>
      <c r="AZ562" s="153"/>
      <c r="BA562" s="153"/>
      <c r="BB562" s="153"/>
      <c r="BC562" s="153"/>
      <c r="BD562" s="153"/>
      <c r="BE562" s="153"/>
      <c r="BF562" s="153"/>
      <c r="BG562" s="153"/>
      <c r="BH562" s="153"/>
      <c r="BI562" s="153"/>
      <c r="BJ562" s="153"/>
      <c r="BK562" s="153"/>
      <c r="BL562" s="153"/>
      <c r="BM562" s="153"/>
      <c r="BN562" s="153"/>
      <c r="BO562" s="153"/>
      <c r="BP562" s="153"/>
      <c r="BQ562" s="153"/>
      <c r="BR562" s="153"/>
      <c r="BS562" s="153"/>
      <c r="BT562" s="153"/>
      <c r="BU562" s="153"/>
      <c r="BV562" s="153"/>
      <c r="BW562" s="153"/>
      <c r="BX562" s="153"/>
      <c r="BY562" s="153"/>
      <c r="BZ562" s="153"/>
      <c r="CA562" s="153"/>
      <c r="CB562" s="153"/>
      <c r="CC562" s="153"/>
      <c r="CD562" s="153"/>
      <c r="CE562" s="153"/>
      <c r="CF562" s="153"/>
      <c r="CG562" s="153"/>
      <c r="CH562" s="153"/>
      <c r="CI562" s="153"/>
      <c r="CJ562" s="153"/>
      <c r="CK562" s="153"/>
      <c r="CL562" s="153"/>
      <c r="CM562" s="153"/>
      <c r="CN562" s="153"/>
      <c r="CO562" s="153"/>
      <c r="CP562" s="153"/>
      <c r="CQ562" s="153"/>
      <c r="CR562" s="153"/>
      <c r="CS562" s="153"/>
      <c r="CT562" s="153"/>
      <c r="CU562" s="153"/>
      <c r="CV562" s="153"/>
    </row>
    <row r="563" ht="12.75" customHeight="1" spans="1:100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  <c r="AY563" s="153"/>
      <c r="AZ563" s="153"/>
      <c r="BA563" s="153"/>
      <c r="BB563" s="153"/>
      <c r="BC563" s="153"/>
      <c r="BD563" s="153"/>
      <c r="BE563" s="153"/>
      <c r="BF563" s="153"/>
      <c r="BG563" s="153"/>
      <c r="BH563" s="153"/>
      <c r="BI563" s="153"/>
      <c r="BJ563" s="153"/>
      <c r="BK563" s="153"/>
      <c r="BL563" s="153"/>
      <c r="BM563" s="153"/>
      <c r="BN563" s="153"/>
      <c r="BO563" s="153"/>
      <c r="BP563" s="153"/>
      <c r="BQ563" s="153"/>
      <c r="BR563" s="153"/>
      <c r="BS563" s="153"/>
      <c r="BT563" s="153"/>
      <c r="BU563" s="153"/>
      <c r="BV563" s="153"/>
      <c r="BW563" s="153"/>
      <c r="BX563" s="153"/>
      <c r="BY563" s="153"/>
      <c r="BZ563" s="153"/>
      <c r="CA563" s="153"/>
      <c r="CB563" s="153"/>
      <c r="CC563" s="153"/>
      <c r="CD563" s="153"/>
      <c r="CE563" s="153"/>
      <c r="CF563" s="153"/>
      <c r="CG563" s="153"/>
      <c r="CH563" s="153"/>
      <c r="CI563" s="153"/>
      <c r="CJ563" s="153"/>
      <c r="CK563" s="153"/>
      <c r="CL563" s="153"/>
      <c r="CM563" s="153"/>
      <c r="CN563" s="153"/>
      <c r="CO563" s="153"/>
      <c r="CP563" s="153"/>
      <c r="CQ563" s="153"/>
      <c r="CR563" s="153"/>
      <c r="CS563" s="153"/>
      <c r="CT563" s="153"/>
      <c r="CU563" s="153"/>
      <c r="CV563" s="153"/>
    </row>
    <row r="564" ht="12.75" customHeight="1" spans="1:100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  <c r="AY564" s="153"/>
      <c r="AZ564" s="153"/>
      <c r="BA564" s="153"/>
      <c r="BB564" s="153"/>
      <c r="BC564" s="153"/>
      <c r="BD564" s="153"/>
      <c r="BE564" s="153"/>
      <c r="BF564" s="153"/>
      <c r="BG564" s="153"/>
      <c r="BH564" s="153"/>
      <c r="BI564" s="153"/>
      <c r="BJ564" s="153"/>
      <c r="BK564" s="153"/>
      <c r="BL564" s="153"/>
      <c r="BM564" s="153"/>
      <c r="BN564" s="153"/>
      <c r="BO564" s="153"/>
      <c r="BP564" s="153"/>
      <c r="BQ564" s="153"/>
      <c r="BR564" s="153"/>
      <c r="BS564" s="153"/>
      <c r="BT564" s="153"/>
      <c r="BU564" s="153"/>
      <c r="BV564" s="153"/>
      <c r="BW564" s="153"/>
      <c r="BX564" s="153"/>
      <c r="BY564" s="153"/>
      <c r="BZ564" s="153"/>
      <c r="CA564" s="153"/>
      <c r="CB564" s="153"/>
      <c r="CC564" s="153"/>
      <c r="CD564" s="153"/>
      <c r="CE564" s="153"/>
      <c r="CF564" s="153"/>
      <c r="CG564" s="153"/>
      <c r="CH564" s="153"/>
      <c r="CI564" s="153"/>
      <c r="CJ564" s="153"/>
      <c r="CK564" s="153"/>
      <c r="CL564" s="153"/>
      <c r="CM564" s="153"/>
      <c r="CN564" s="153"/>
      <c r="CO564" s="153"/>
      <c r="CP564" s="153"/>
      <c r="CQ564" s="153"/>
      <c r="CR564" s="153"/>
      <c r="CS564" s="153"/>
      <c r="CT564" s="153"/>
      <c r="CU564" s="153"/>
      <c r="CV564" s="153"/>
    </row>
    <row r="565" ht="12.75" customHeight="1" spans="1:100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  <c r="AY565" s="153"/>
      <c r="AZ565" s="153"/>
      <c r="BA565" s="153"/>
      <c r="BB565" s="153"/>
      <c r="BC565" s="153"/>
      <c r="BD565" s="153"/>
      <c r="BE565" s="153"/>
      <c r="BF565" s="153"/>
      <c r="BG565" s="153"/>
      <c r="BH565" s="153"/>
      <c r="BI565" s="153"/>
      <c r="BJ565" s="153"/>
      <c r="BK565" s="153"/>
      <c r="BL565" s="153"/>
      <c r="BM565" s="153"/>
      <c r="BN565" s="153"/>
      <c r="BO565" s="153"/>
      <c r="BP565" s="153"/>
      <c r="BQ565" s="153"/>
      <c r="BR565" s="153"/>
      <c r="BS565" s="153"/>
      <c r="BT565" s="153"/>
      <c r="BU565" s="153"/>
      <c r="BV565" s="153"/>
      <c r="BW565" s="153"/>
      <c r="BX565" s="153"/>
      <c r="BY565" s="153"/>
      <c r="BZ565" s="153"/>
      <c r="CA565" s="153"/>
      <c r="CB565" s="153"/>
      <c r="CC565" s="153"/>
      <c r="CD565" s="153"/>
      <c r="CE565" s="153"/>
      <c r="CF565" s="153"/>
      <c r="CG565" s="153"/>
      <c r="CH565" s="153"/>
      <c r="CI565" s="153"/>
      <c r="CJ565" s="153"/>
      <c r="CK565" s="153"/>
      <c r="CL565" s="153"/>
      <c r="CM565" s="153"/>
      <c r="CN565" s="153"/>
      <c r="CO565" s="153"/>
      <c r="CP565" s="153"/>
      <c r="CQ565" s="153"/>
      <c r="CR565" s="153"/>
      <c r="CS565" s="153"/>
      <c r="CT565" s="153"/>
      <c r="CU565" s="153"/>
      <c r="CV565" s="153"/>
    </row>
    <row r="566" ht="12.75" customHeight="1" spans="1:100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3"/>
      <c r="AO566" s="153"/>
      <c r="AP566" s="153"/>
      <c r="AQ566" s="153"/>
      <c r="AR566" s="153"/>
      <c r="AS566" s="153"/>
      <c r="AT566" s="153"/>
      <c r="AU566" s="153"/>
      <c r="AV566" s="153"/>
      <c r="AW566" s="153"/>
      <c r="AX566" s="153"/>
      <c r="AY566" s="153"/>
      <c r="AZ566" s="153"/>
      <c r="BA566" s="153"/>
      <c r="BB566" s="153"/>
      <c r="BC566" s="153"/>
      <c r="BD566" s="153"/>
      <c r="BE566" s="153"/>
      <c r="BF566" s="153"/>
      <c r="BG566" s="153"/>
      <c r="BH566" s="153"/>
      <c r="BI566" s="153"/>
      <c r="BJ566" s="153"/>
      <c r="BK566" s="153"/>
      <c r="BL566" s="153"/>
      <c r="BM566" s="153"/>
      <c r="BN566" s="153"/>
      <c r="BO566" s="153"/>
      <c r="BP566" s="153"/>
      <c r="BQ566" s="153"/>
      <c r="BR566" s="153"/>
      <c r="BS566" s="153"/>
      <c r="BT566" s="153"/>
      <c r="BU566" s="153"/>
      <c r="BV566" s="153"/>
      <c r="BW566" s="153"/>
      <c r="BX566" s="153"/>
      <c r="BY566" s="153"/>
      <c r="BZ566" s="153"/>
      <c r="CA566" s="153"/>
      <c r="CB566" s="153"/>
      <c r="CC566" s="153"/>
      <c r="CD566" s="153"/>
      <c r="CE566" s="153"/>
      <c r="CF566" s="153"/>
      <c r="CG566" s="153"/>
      <c r="CH566" s="153"/>
      <c r="CI566" s="153"/>
      <c r="CJ566" s="153"/>
      <c r="CK566" s="153"/>
      <c r="CL566" s="153"/>
      <c r="CM566" s="153"/>
      <c r="CN566" s="153"/>
      <c r="CO566" s="153"/>
      <c r="CP566" s="153"/>
      <c r="CQ566" s="153"/>
      <c r="CR566" s="153"/>
      <c r="CS566" s="153"/>
      <c r="CT566" s="153"/>
      <c r="CU566" s="153"/>
      <c r="CV566" s="153"/>
    </row>
    <row r="567" ht="12.75" customHeight="1" spans="1:100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153"/>
      <c r="AR567" s="153"/>
      <c r="AS567" s="153"/>
      <c r="AT567" s="153"/>
      <c r="AU567" s="153"/>
      <c r="AV567" s="153"/>
      <c r="AW567" s="153"/>
      <c r="AX567" s="153"/>
      <c r="AY567" s="153"/>
      <c r="AZ567" s="153"/>
      <c r="BA567" s="153"/>
      <c r="BB567" s="153"/>
      <c r="BC567" s="153"/>
      <c r="BD567" s="153"/>
      <c r="BE567" s="153"/>
      <c r="BF567" s="153"/>
      <c r="BG567" s="153"/>
      <c r="BH567" s="153"/>
      <c r="BI567" s="153"/>
      <c r="BJ567" s="153"/>
      <c r="BK567" s="153"/>
      <c r="BL567" s="153"/>
      <c r="BM567" s="153"/>
      <c r="BN567" s="153"/>
      <c r="BO567" s="153"/>
      <c r="BP567" s="153"/>
      <c r="BQ567" s="153"/>
      <c r="BR567" s="153"/>
      <c r="BS567" s="153"/>
      <c r="BT567" s="153"/>
      <c r="BU567" s="153"/>
      <c r="BV567" s="153"/>
      <c r="BW567" s="153"/>
      <c r="BX567" s="153"/>
      <c r="BY567" s="153"/>
      <c r="BZ567" s="153"/>
      <c r="CA567" s="153"/>
      <c r="CB567" s="153"/>
      <c r="CC567" s="153"/>
      <c r="CD567" s="153"/>
      <c r="CE567" s="153"/>
      <c r="CF567" s="153"/>
      <c r="CG567" s="153"/>
      <c r="CH567" s="153"/>
      <c r="CI567" s="153"/>
      <c r="CJ567" s="153"/>
      <c r="CK567" s="153"/>
      <c r="CL567" s="153"/>
      <c r="CM567" s="153"/>
      <c r="CN567" s="153"/>
      <c r="CO567" s="153"/>
      <c r="CP567" s="153"/>
      <c r="CQ567" s="153"/>
      <c r="CR567" s="153"/>
      <c r="CS567" s="153"/>
      <c r="CT567" s="153"/>
      <c r="CU567" s="153"/>
      <c r="CV567" s="153"/>
    </row>
    <row r="568" ht="12.75" customHeight="1" spans="1:100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  <c r="BS568" s="153"/>
      <c r="BT568" s="153"/>
      <c r="BU568" s="153"/>
      <c r="BV568" s="153"/>
      <c r="BW568" s="153"/>
      <c r="BX568" s="153"/>
      <c r="BY568" s="153"/>
      <c r="BZ568" s="153"/>
      <c r="CA568" s="153"/>
      <c r="CB568" s="153"/>
      <c r="CC568" s="153"/>
      <c r="CD568" s="153"/>
      <c r="CE568" s="153"/>
      <c r="CF568" s="153"/>
      <c r="CG568" s="153"/>
      <c r="CH568" s="153"/>
      <c r="CI568" s="153"/>
      <c r="CJ568" s="153"/>
      <c r="CK568" s="153"/>
      <c r="CL568" s="153"/>
      <c r="CM568" s="153"/>
      <c r="CN568" s="153"/>
      <c r="CO568" s="153"/>
      <c r="CP568" s="153"/>
      <c r="CQ568" s="153"/>
      <c r="CR568" s="153"/>
      <c r="CS568" s="153"/>
      <c r="CT568" s="153"/>
      <c r="CU568" s="153"/>
      <c r="CV568" s="153"/>
    </row>
    <row r="569" ht="12.75" customHeight="1" spans="1:100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  <c r="AY569" s="153"/>
      <c r="AZ569" s="153"/>
      <c r="BA569" s="153"/>
      <c r="BB569" s="153"/>
      <c r="BC569" s="153"/>
      <c r="BD569" s="153"/>
      <c r="BE569" s="153"/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  <c r="BS569" s="153"/>
      <c r="BT569" s="153"/>
      <c r="BU569" s="153"/>
      <c r="BV569" s="153"/>
      <c r="BW569" s="153"/>
      <c r="BX569" s="153"/>
      <c r="BY569" s="153"/>
      <c r="BZ569" s="153"/>
      <c r="CA569" s="153"/>
      <c r="CB569" s="153"/>
      <c r="CC569" s="153"/>
      <c r="CD569" s="153"/>
      <c r="CE569" s="153"/>
      <c r="CF569" s="153"/>
      <c r="CG569" s="153"/>
      <c r="CH569" s="153"/>
      <c r="CI569" s="153"/>
      <c r="CJ569" s="153"/>
      <c r="CK569" s="153"/>
      <c r="CL569" s="153"/>
      <c r="CM569" s="153"/>
      <c r="CN569" s="153"/>
      <c r="CO569" s="153"/>
      <c r="CP569" s="153"/>
      <c r="CQ569" s="153"/>
      <c r="CR569" s="153"/>
      <c r="CS569" s="153"/>
      <c r="CT569" s="153"/>
      <c r="CU569" s="153"/>
      <c r="CV569" s="153"/>
    </row>
    <row r="570" ht="12.75" customHeight="1" spans="1:100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  <c r="BS570" s="153"/>
      <c r="BT570" s="153"/>
      <c r="BU570" s="153"/>
      <c r="BV570" s="153"/>
      <c r="BW570" s="153"/>
      <c r="BX570" s="153"/>
      <c r="BY570" s="153"/>
      <c r="BZ570" s="153"/>
      <c r="CA570" s="153"/>
      <c r="CB570" s="153"/>
      <c r="CC570" s="153"/>
      <c r="CD570" s="153"/>
      <c r="CE570" s="153"/>
      <c r="CF570" s="153"/>
      <c r="CG570" s="153"/>
      <c r="CH570" s="153"/>
      <c r="CI570" s="153"/>
      <c r="CJ570" s="153"/>
      <c r="CK570" s="153"/>
      <c r="CL570" s="153"/>
      <c r="CM570" s="153"/>
      <c r="CN570" s="153"/>
      <c r="CO570" s="153"/>
      <c r="CP570" s="153"/>
      <c r="CQ570" s="153"/>
      <c r="CR570" s="153"/>
      <c r="CS570" s="153"/>
      <c r="CT570" s="153"/>
      <c r="CU570" s="153"/>
      <c r="CV570" s="153"/>
    </row>
    <row r="571" ht="12.75" customHeight="1" spans="1:100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  <c r="BS571" s="153"/>
      <c r="BT571" s="153"/>
      <c r="BU571" s="153"/>
      <c r="BV571" s="153"/>
      <c r="BW571" s="153"/>
      <c r="BX571" s="153"/>
      <c r="BY571" s="153"/>
      <c r="BZ571" s="153"/>
      <c r="CA571" s="153"/>
      <c r="CB571" s="153"/>
      <c r="CC571" s="153"/>
      <c r="CD571" s="153"/>
      <c r="CE571" s="153"/>
      <c r="CF571" s="153"/>
      <c r="CG571" s="153"/>
      <c r="CH571" s="153"/>
      <c r="CI571" s="153"/>
      <c r="CJ571" s="153"/>
      <c r="CK571" s="153"/>
      <c r="CL571" s="153"/>
      <c r="CM571" s="153"/>
      <c r="CN571" s="153"/>
      <c r="CO571" s="153"/>
      <c r="CP571" s="153"/>
      <c r="CQ571" s="153"/>
      <c r="CR571" s="153"/>
      <c r="CS571" s="153"/>
      <c r="CT571" s="153"/>
      <c r="CU571" s="153"/>
      <c r="CV571" s="153"/>
    </row>
    <row r="572" ht="12.75" customHeight="1" spans="1:100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  <c r="BS572" s="153"/>
      <c r="BT572" s="153"/>
      <c r="BU572" s="153"/>
      <c r="BV572" s="153"/>
      <c r="BW572" s="153"/>
      <c r="BX572" s="153"/>
      <c r="BY572" s="153"/>
      <c r="BZ572" s="153"/>
      <c r="CA572" s="153"/>
      <c r="CB572" s="153"/>
      <c r="CC572" s="153"/>
      <c r="CD572" s="153"/>
      <c r="CE572" s="153"/>
      <c r="CF572" s="153"/>
      <c r="CG572" s="153"/>
      <c r="CH572" s="153"/>
      <c r="CI572" s="153"/>
      <c r="CJ572" s="153"/>
      <c r="CK572" s="153"/>
      <c r="CL572" s="153"/>
      <c r="CM572" s="153"/>
      <c r="CN572" s="153"/>
      <c r="CO572" s="153"/>
      <c r="CP572" s="153"/>
      <c r="CQ572" s="153"/>
      <c r="CR572" s="153"/>
      <c r="CS572" s="153"/>
      <c r="CT572" s="153"/>
      <c r="CU572" s="153"/>
      <c r="CV572" s="153"/>
    </row>
    <row r="573" ht="12.75" customHeight="1" spans="1:100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  <c r="BS573" s="153"/>
      <c r="BT573" s="153"/>
      <c r="BU573" s="153"/>
      <c r="BV573" s="153"/>
      <c r="BW573" s="153"/>
      <c r="BX573" s="153"/>
      <c r="BY573" s="153"/>
      <c r="BZ573" s="153"/>
      <c r="CA573" s="153"/>
      <c r="CB573" s="153"/>
      <c r="CC573" s="153"/>
      <c r="CD573" s="153"/>
      <c r="CE573" s="153"/>
      <c r="CF573" s="153"/>
      <c r="CG573" s="153"/>
      <c r="CH573" s="153"/>
      <c r="CI573" s="153"/>
      <c r="CJ573" s="153"/>
      <c r="CK573" s="153"/>
      <c r="CL573" s="153"/>
      <c r="CM573" s="153"/>
      <c r="CN573" s="153"/>
      <c r="CO573" s="153"/>
      <c r="CP573" s="153"/>
      <c r="CQ573" s="153"/>
      <c r="CR573" s="153"/>
      <c r="CS573" s="153"/>
      <c r="CT573" s="153"/>
      <c r="CU573" s="153"/>
      <c r="CV573" s="153"/>
    </row>
    <row r="574" ht="12.75" customHeight="1" spans="1:100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  <c r="BS574" s="153"/>
      <c r="BT574" s="153"/>
      <c r="BU574" s="153"/>
      <c r="BV574" s="153"/>
      <c r="BW574" s="153"/>
      <c r="BX574" s="153"/>
      <c r="BY574" s="153"/>
      <c r="BZ574" s="153"/>
      <c r="CA574" s="153"/>
      <c r="CB574" s="153"/>
      <c r="CC574" s="153"/>
      <c r="CD574" s="153"/>
      <c r="CE574" s="153"/>
      <c r="CF574" s="153"/>
      <c r="CG574" s="153"/>
      <c r="CH574" s="153"/>
      <c r="CI574" s="153"/>
      <c r="CJ574" s="153"/>
      <c r="CK574" s="153"/>
      <c r="CL574" s="153"/>
      <c r="CM574" s="153"/>
      <c r="CN574" s="153"/>
      <c r="CO574" s="153"/>
      <c r="CP574" s="153"/>
      <c r="CQ574" s="153"/>
      <c r="CR574" s="153"/>
      <c r="CS574" s="153"/>
      <c r="CT574" s="153"/>
      <c r="CU574" s="153"/>
      <c r="CV574" s="153"/>
    </row>
    <row r="575" ht="12.75" customHeight="1" spans="1:100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  <c r="BS575" s="153"/>
      <c r="BT575" s="153"/>
      <c r="BU575" s="153"/>
      <c r="BV575" s="153"/>
      <c r="BW575" s="153"/>
      <c r="BX575" s="153"/>
      <c r="BY575" s="153"/>
      <c r="BZ575" s="153"/>
      <c r="CA575" s="153"/>
      <c r="CB575" s="153"/>
      <c r="CC575" s="153"/>
      <c r="CD575" s="153"/>
      <c r="CE575" s="153"/>
      <c r="CF575" s="153"/>
      <c r="CG575" s="153"/>
      <c r="CH575" s="153"/>
      <c r="CI575" s="153"/>
      <c r="CJ575" s="153"/>
      <c r="CK575" s="153"/>
      <c r="CL575" s="153"/>
      <c r="CM575" s="153"/>
      <c r="CN575" s="153"/>
      <c r="CO575" s="153"/>
      <c r="CP575" s="153"/>
      <c r="CQ575" s="153"/>
      <c r="CR575" s="153"/>
      <c r="CS575" s="153"/>
      <c r="CT575" s="153"/>
      <c r="CU575" s="153"/>
      <c r="CV575" s="153"/>
    </row>
    <row r="576" ht="12.75" customHeight="1" spans="1:100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  <c r="BS576" s="153"/>
      <c r="BT576" s="153"/>
      <c r="BU576" s="153"/>
      <c r="BV576" s="153"/>
      <c r="BW576" s="153"/>
      <c r="BX576" s="153"/>
      <c r="BY576" s="153"/>
      <c r="BZ576" s="153"/>
      <c r="CA576" s="153"/>
      <c r="CB576" s="153"/>
      <c r="CC576" s="153"/>
      <c r="CD576" s="153"/>
      <c r="CE576" s="153"/>
      <c r="CF576" s="153"/>
      <c r="CG576" s="153"/>
      <c r="CH576" s="153"/>
      <c r="CI576" s="153"/>
      <c r="CJ576" s="153"/>
      <c r="CK576" s="153"/>
      <c r="CL576" s="153"/>
      <c r="CM576" s="153"/>
      <c r="CN576" s="153"/>
      <c r="CO576" s="153"/>
      <c r="CP576" s="153"/>
      <c r="CQ576" s="153"/>
      <c r="CR576" s="153"/>
      <c r="CS576" s="153"/>
      <c r="CT576" s="153"/>
      <c r="CU576" s="153"/>
      <c r="CV576" s="153"/>
    </row>
    <row r="577" ht="12.75" customHeight="1" spans="1:100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  <c r="AY577" s="153"/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  <c r="BS577" s="153"/>
      <c r="BT577" s="153"/>
      <c r="BU577" s="153"/>
      <c r="BV577" s="153"/>
      <c r="BW577" s="153"/>
      <c r="BX577" s="153"/>
      <c r="BY577" s="153"/>
      <c r="BZ577" s="153"/>
      <c r="CA577" s="153"/>
      <c r="CB577" s="153"/>
      <c r="CC577" s="153"/>
      <c r="CD577" s="153"/>
      <c r="CE577" s="153"/>
      <c r="CF577" s="153"/>
      <c r="CG577" s="153"/>
      <c r="CH577" s="153"/>
      <c r="CI577" s="153"/>
      <c r="CJ577" s="153"/>
      <c r="CK577" s="153"/>
      <c r="CL577" s="153"/>
      <c r="CM577" s="153"/>
      <c r="CN577" s="153"/>
      <c r="CO577" s="153"/>
      <c r="CP577" s="153"/>
      <c r="CQ577" s="153"/>
      <c r="CR577" s="153"/>
      <c r="CS577" s="153"/>
      <c r="CT577" s="153"/>
      <c r="CU577" s="153"/>
      <c r="CV577" s="153"/>
    </row>
    <row r="578" ht="12.75" customHeight="1" spans="1:100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  <c r="BS578" s="153"/>
      <c r="BT578" s="153"/>
      <c r="BU578" s="153"/>
      <c r="BV578" s="153"/>
      <c r="BW578" s="153"/>
      <c r="BX578" s="153"/>
      <c r="BY578" s="153"/>
      <c r="BZ578" s="153"/>
      <c r="CA578" s="153"/>
      <c r="CB578" s="153"/>
      <c r="CC578" s="153"/>
      <c r="CD578" s="153"/>
      <c r="CE578" s="153"/>
      <c r="CF578" s="153"/>
      <c r="CG578" s="153"/>
      <c r="CH578" s="153"/>
      <c r="CI578" s="153"/>
      <c r="CJ578" s="153"/>
      <c r="CK578" s="153"/>
      <c r="CL578" s="153"/>
      <c r="CM578" s="153"/>
      <c r="CN578" s="153"/>
      <c r="CO578" s="153"/>
      <c r="CP578" s="153"/>
      <c r="CQ578" s="153"/>
      <c r="CR578" s="153"/>
      <c r="CS578" s="153"/>
      <c r="CT578" s="153"/>
      <c r="CU578" s="153"/>
      <c r="CV578" s="153"/>
    </row>
    <row r="579" ht="12.75" customHeight="1" spans="1:100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  <c r="AY579" s="153"/>
      <c r="AZ579" s="153"/>
      <c r="BA579" s="153"/>
      <c r="BB579" s="153"/>
      <c r="BC579" s="153"/>
      <c r="BD579" s="153"/>
      <c r="BE579" s="153"/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  <c r="BS579" s="153"/>
      <c r="BT579" s="153"/>
      <c r="BU579" s="153"/>
      <c r="BV579" s="153"/>
      <c r="BW579" s="153"/>
      <c r="BX579" s="153"/>
      <c r="BY579" s="153"/>
      <c r="BZ579" s="153"/>
      <c r="CA579" s="153"/>
      <c r="CB579" s="153"/>
      <c r="CC579" s="153"/>
      <c r="CD579" s="153"/>
      <c r="CE579" s="153"/>
      <c r="CF579" s="153"/>
      <c r="CG579" s="153"/>
      <c r="CH579" s="153"/>
      <c r="CI579" s="153"/>
      <c r="CJ579" s="153"/>
      <c r="CK579" s="153"/>
      <c r="CL579" s="153"/>
      <c r="CM579" s="153"/>
      <c r="CN579" s="153"/>
      <c r="CO579" s="153"/>
      <c r="CP579" s="153"/>
      <c r="CQ579" s="153"/>
      <c r="CR579" s="153"/>
      <c r="CS579" s="153"/>
      <c r="CT579" s="153"/>
      <c r="CU579" s="153"/>
      <c r="CV579" s="153"/>
    </row>
    <row r="580" ht="12.75" customHeight="1" spans="1:100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  <c r="AY580" s="153"/>
      <c r="AZ580" s="153"/>
      <c r="BA580" s="153"/>
      <c r="BB580" s="153"/>
      <c r="BC580" s="153"/>
      <c r="BD580" s="153"/>
      <c r="BE580" s="153"/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  <c r="BS580" s="153"/>
      <c r="BT580" s="153"/>
      <c r="BU580" s="153"/>
      <c r="BV580" s="153"/>
      <c r="BW580" s="153"/>
      <c r="BX580" s="153"/>
      <c r="BY580" s="153"/>
      <c r="BZ580" s="153"/>
      <c r="CA580" s="153"/>
      <c r="CB580" s="153"/>
      <c r="CC580" s="153"/>
      <c r="CD580" s="153"/>
      <c r="CE580" s="153"/>
      <c r="CF580" s="153"/>
      <c r="CG580" s="153"/>
      <c r="CH580" s="153"/>
      <c r="CI580" s="153"/>
      <c r="CJ580" s="153"/>
      <c r="CK580" s="153"/>
      <c r="CL580" s="153"/>
      <c r="CM580" s="153"/>
      <c r="CN580" s="153"/>
      <c r="CO580" s="153"/>
      <c r="CP580" s="153"/>
      <c r="CQ580" s="153"/>
      <c r="CR580" s="153"/>
      <c r="CS580" s="153"/>
      <c r="CT580" s="153"/>
      <c r="CU580" s="153"/>
      <c r="CV580" s="153"/>
    </row>
    <row r="581" ht="12.75" customHeight="1" spans="1:100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  <c r="AY581" s="153"/>
      <c r="AZ581" s="153"/>
      <c r="BA581" s="153"/>
      <c r="BB581" s="153"/>
      <c r="BC581" s="153"/>
      <c r="BD581" s="153"/>
      <c r="BE581" s="153"/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  <c r="BS581" s="153"/>
      <c r="BT581" s="153"/>
      <c r="BU581" s="153"/>
      <c r="BV581" s="153"/>
      <c r="BW581" s="153"/>
      <c r="BX581" s="153"/>
      <c r="BY581" s="153"/>
      <c r="BZ581" s="153"/>
      <c r="CA581" s="153"/>
      <c r="CB581" s="153"/>
      <c r="CC581" s="153"/>
      <c r="CD581" s="153"/>
      <c r="CE581" s="153"/>
      <c r="CF581" s="153"/>
      <c r="CG581" s="153"/>
      <c r="CH581" s="153"/>
      <c r="CI581" s="153"/>
      <c r="CJ581" s="153"/>
      <c r="CK581" s="153"/>
      <c r="CL581" s="153"/>
      <c r="CM581" s="153"/>
      <c r="CN581" s="153"/>
      <c r="CO581" s="153"/>
      <c r="CP581" s="153"/>
      <c r="CQ581" s="153"/>
      <c r="CR581" s="153"/>
      <c r="CS581" s="153"/>
      <c r="CT581" s="153"/>
      <c r="CU581" s="153"/>
      <c r="CV581" s="153"/>
    </row>
    <row r="582" ht="12.75" customHeight="1" spans="1:100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  <c r="BS582" s="153"/>
      <c r="BT582" s="153"/>
      <c r="BU582" s="153"/>
      <c r="BV582" s="153"/>
      <c r="BW582" s="153"/>
      <c r="BX582" s="153"/>
      <c r="BY582" s="153"/>
      <c r="BZ582" s="153"/>
      <c r="CA582" s="153"/>
      <c r="CB582" s="153"/>
      <c r="CC582" s="153"/>
      <c r="CD582" s="153"/>
      <c r="CE582" s="153"/>
      <c r="CF582" s="153"/>
      <c r="CG582" s="153"/>
      <c r="CH582" s="153"/>
      <c r="CI582" s="153"/>
      <c r="CJ582" s="153"/>
      <c r="CK582" s="153"/>
      <c r="CL582" s="153"/>
      <c r="CM582" s="153"/>
      <c r="CN582" s="153"/>
      <c r="CO582" s="153"/>
      <c r="CP582" s="153"/>
      <c r="CQ582" s="153"/>
      <c r="CR582" s="153"/>
      <c r="CS582" s="153"/>
      <c r="CT582" s="153"/>
      <c r="CU582" s="153"/>
      <c r="CV582" s="153"/>
    </row>
    <row r="583" ht="12.75" customHeight="1" spans="1:100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  <c r="AY583" s="153"/>
      <c r="AZ583" s="153"/>
      <c r="BA583" s="153"/>
      <c r="BB583" s="153"/>
      <c r="BC583" s="153"/>
      <c r="BD583" s="153"/>
      <c r="BE583" s="153"/>
      <c r="BF583" s="153"/>
      <c r="BG583" s="153"/>
      <c r="BH583" s="153"/>
      <c r="BI583" s="153"/>
      <c r="BJ583" s="153"/>
      <c r="BK583" s="153"/>
      <c r="BL583" s="153"/>
      <c r="BM583" s="153"/>
      <c r="BN583" s="153"/>
      <c r="BO583" s="153"/>
      <c r="BP583" s="153"/>
      <c r="BQ583" s="153"/>
      <c r="BR583" s="153"/>
      <c r="BS583" s="153"/>
      <c r="BT583" s="153"/>
      <c r="BU583" s="153"/>
      <c r="BV583" s="153"/>
      <c r="BW583" s="153"/>
      <c r="BX583" s="153"/>
      <c r="BY583" s="153"/>
      <c r="BZ583" s="153"/>
      <c r="CA583" s="153"/>
      <c r="CB583" s="153"/>
      <c r="CC583" s="153"/>
      <c r="CD583" s="153"/>
      <c r="CE583" s="153"/>
      <c r="CF583" s="153"/>
      <c r="CG583" s="153"/>
      <c r="CH583" s="153"/>
      <c r="CI583" s="153"/>
      <c r="CJ583" s="153"/>
      <c r="CK583" s="153"/>
      <c r="CL583" s="153"/>
      <c r="CM583" s="153"/>
      <c r="CN583" s="153"/>
      <c r="CO583" s="153"/>
      <c r="CP583" s="153"/>
      <c r="CQ583" s="153"/>
      <c r="CR583" s="153"/>
      <c r="CS583" s="153"/>
      <c r="CT583" s="153"/>
      <c r="CU583" s="153"/>
      <c r="CV583" s="153"/>
    </row>
    <row r="584" ht="12.75" customHeight="1" spans="1:100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  <c r="AY584" s="153"/>
      <c r="AZ584" s="153"/>
      <c r="BA584" s="153"/>
      <c r="BB584" s="153"/>
      <c r="BC584" s="153"/>
      <c r="BD584" s="153"/>
      <c r="BE584" s="153"/>
      <c r="BF584" s="153"/>
      <c r="BG584" s="153"/>
      <c r="BH584" s="153"/>
      <c r="BI584" s="153"/>
      <c r="BJ584" s="153"/>
      <c r="BK584" s="153"/>
      <c r="BL584" s="153"/>
      <c r="BM584" s="153"/>
      <c r="BN584" s="153"/>
      <c r="BO584" s="153"/>
      <c r="BP584" s="153"/>
      <c r="BQ584" s="153"/>
      <c r="BR584" s="153"/>
      <c r="BS584" s="153"/>
      <c r="BT584" s="153"/>
      <c r="BU584" s="153"/>
      <c r="BV584" s="153"/>
      <c r="BW584" s="153"/>
      <c r="BX584" s="153"/>
      <c r="BY584" s="153"/>
      <c r="BZ584" s="153"/>
      <c r="CA584" s="153"/>
      <c r="CB584" s="153"/>
      <c r="CC584" s="153"/>
      <c r="CD584" s="153"/>
      <c r="CE584" s="153"/>
      <c r="CF584" s="153"/>
      <c r="CG584" s="153"/>
      <c r="CH584" s="153"/>
      <c r="CI584" s="153"/>
      <c r="CJ584" s="153"/>
      <c r="CK584" s="153"/>
      <c r="CL584" s="153"/>
      <c r="CM584" s="153"/>
      <c r="CN584" s="153"/>
      <c r="CO584" s="153"/>
      <c r="CP584" s="153"/>
      <c r="CQ584" s="153"/>
      <c r="CR584" s="153"/>
      <c r="CS584" s="153"/>
      <c r="CT584" s="153"/>
      <c r="CU584" s="153"/>
      <c r="CV584" s="153"/>
    </row>
    <row r="585" ht="12.75" customHeight="1" spans="1:100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3"/>
      <c r="AO585" s="153"/>
      <c r="AP585" s="153"/>
      <c r="AQ585" s="153"/>
      <c r="AR585" s="153"/>
      <c r="AS585" s="153"/>
      <c r="AT585" s="153"/>
      <c r="AU585" s="153"/>
      <c r="AV585" s="153"/>
      <c r="AW585" s="153"/>
      <c r="AX585" s="153"/>
      <c r="AY585" s="153"/>
      <c r="AZ585" s="153"/>
      <c r="BA585" s="153"/>
      <c r="BB585" s="153"/>
      <c r="BC585" s="153"/>
      <c r="BD585" s="153"/>
      <c r="BE585" s="153"/>
      <c r="BF585" s="153"/>
      <c r="BG585" s="153"/>
      <c r="BH585" s="153"/>
      <c r="BI585" s="153"/>
      <c r="BJ585" s="153"/>
      <c r="BK585" s="153"/>
      <c r="BL585" s="153"/>
      <c r="BM585" s="153"/>
      <c r="BN585" s="153"/>
      <c r="BO585" s="153"/>
      <c r="BP585" s="153"/>
      <c r="BQ585" s="153"/>
      <c r="BR585" s="153"/>
      <c r="BS585" s="153"/>
      <c r="BT585" s="153"/>
      <c r="BU585" s="153"/>
      <c r="BV585" s="153"/>
      <c r="BW585" s="153"/>
      <c r="BX585" s="153"/>
      <c r="BY585" s="153"/>
      <c r="BZ585" s="153"/>
      <c r="CA585" s="153"/>
      <c r="CB585" s="153"/>
      <c r="CC585" s="153"/>
      <c r="CD585" s="153"/>
      <c r="CE585" s="153"/>
      <c r="CF585" s="153"/>
      <c r="CG585" s="153"/>
      <c r="CH585" s="153"/>
      <c r="CI585" s="153"/>
      <c r="CJ585" s="153"/>
      <c r="CK585" s="153"/>
      <c r="CL585" s="153"/>
      <c r="CM585" s="153"/>
      <c r="CN585" s="153"/>
      <c r="CO585" s="153"/>
      <c r="CP585" s="153"/>
      <c r="CQ585" s="153"/>
      <c r="CR585" s="153"/>
      <c r="CS585" s="153"/>
      <c r="CT585" s="153"/>
      <c r="CU585" s="153"/>
      <c r="CV585" s="153"/>
    </row>
    <row r="586" ht="12.75" customHeight="1" spans="1:100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153"/>
      <c r="AR586" s="153"/>
      <c r="AS586" s="153"/>
      <c r="AT586" s="153"/>
      <c r="AU586" s="153"/>
      <c r="AV586" s="153"/>
      <c r="AW586" s="153"/>
      <c r="AX586" s="153"/>
      <c r="AY586" s="153"/>
      <c r="AZ586" s="153"/>
      <c r="BA586" s="153"/>
      <c r="BB586" s="153"/>
      <c r="BC586" s="153"/>
      <c r="BD586" s="153"/>
      <c r="BE586" s="153"/>
      <c r="BF586" s="153"/>
      <c r="BG586" s="153"/>
      <c r="BH586" s="153"/>
      <c r="BI586" s="153"/>
      <c r="BJ586" s="153"/>
      <c r="BK586" s="153"/>
      <c r="BL586" s="153"/>
      <c r="BM586" s="153"/>
      <c r="BN586" s="153"/>
      <c r="BO586" s="153"/>
      <c r="BP586" s="153"/>
      <c r="BQ586" s="153"/>
      <c r="BR586" s="153"/>
      <c r="BS586" s="153"/>
      <c r="BT586" s="153"/>
      <c r="BU586" s="153"/>
      <c r="BV586" s="153"/>
      <c r="BW586" s="153"/>
      <c r="BX586" s="153"/>
      <c r="BY586" s="153"/>
      <c r="BZ586" s="153"/>
      <c r="CA586" s="153"/>
      <c r="CB586" s="153"/>
      <c r="CC586" s="153"/>
      <c r="CD586" s="153"/>
      <c r="CE586" s="153"/>
      <c r="CF586" s="153"/>
      <c r="CG586" s="153"/>
      <c r="CH586" s="153"/>
      <c r="CI586" s="153"/>
      <c r="CJ586" s="153"/>
      <c r="CK586" s="153"/>
      <c r="CL586" s="153"/>
      <c r="CM586" s="153"/>
      <c r="CN586" s="153"/>
      <c r="CO586" s="153"/>
      <c r="CP586" s="153"/>
      <c r="CQ586" s="153"/>
      <c r="CR586" s="153"/>
      <c r="CS586" s="153"/>
      <c r="CT586" s="153"/>
      <c r="CU586" s="153"/>
      <c r="CV586" s="153"/>
    </row>
    <row r="587" ht="12.75" customHeight="1" spans="1:100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153"/>
      <c r="AR587" s="153"/>
      <c r="AS587" s="153"/>
      <c r="AT587" s="153"/>
      <c r="AU587" s="153"/>
      <c r="AV587" s="153"/>
      <c r="AW587" s="153"/>
      <c r="AX587" s="153"/>
      <c r="AY587" s="153"/>
      <c r="AZ587" s="153"/>
      <c r="BA587" s="153"/>
      <c r="BB587" s="153"/>
      <c r="BC587" s="153"/>
      <c r="BD587" s="153"/>
      <c r="BE587" s="153"/>
      <c r="BF587" s="153"/>
      <c r="BG587" s="153"/>
      <c r="BH587" s="153"/>
      <c r="BI587" s="153"/>
      <c r="BJ587" s="153"/>
      <c r="BK587" s="153"/>
      <c r="BL587" s="153"/>
      <c r="BM587" s="153"/>
      <c r="BN587" s="153"/>
      <c r="BO587" s="153"/>
      <c r="BP587" s="153"/>
      <c r="BQ587" s="153"/>
      <c r="BR587" s="153"/>
      <c r="BS587" s="153"/>
      <c r="BT587" s="153"/>
      <c r="BU587" s="153"/>
      <c r="BV587" s="153"/>
      <c r="BW587" s="153"/>
      <c r="BX587" s="153"/>
      <c r="BY587" s="153"/>
      <c r="BZ587" s="153"/>
      <c r="CA587" s="153"/>
      <c r="CB587" s="153"/>
      <c r="CC587" s="153"/>
      <c r="CD587" s="153"/>
      <c r="CE587" s="153"/>
      <c r="CF587" s="153"/>
      <c r="CG587" s="153"/>
      <c r="CH587" s="153"/>
      <c r="CI587" s="153"/>
      <c r="CJ587" s="153"/>
      <c r="CK587" s="153"/>
      <c r="CL587" s="153"/>
      <c r="CM587" s="153"/>
      <c r="CN587" s="153"/>
      <c r="CO587" s="153"/>
      <c r="CP587" s="153"/>
      <c r="CQ587" s="153"/>
      <c r="CR587" s="153"/>
      <c r="CS587" s="153"/>
      <c r="CT587" s="153"/>
      <c r="CU587" s="153"/>
      <c r="CV587" s="153"/>
    </row>
    <row r="588" ht="12.75" customHeight="1" spans="1:100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153"/>
      <c r="AR588" s="153"/>
      <c r="AS588" s="153"/>
      <c r="AT588" s="153"/>
      <c r="AU588" s="153"/>
      <c r="AV588" s="153"/>
      <c r="AW588" s="153"/>
      <c r="AX588" s="153"/>
      <c r="AY588" s="153"/>
      <c r="AZ588" s="153"/>
      <c r="BA588" s="153"/>
      <c r="BB588" s="153"/>
      <c r="BC588" s="153"/>
      <c r="BD588" s="153"/>
      <c r="BE588" s="153"/>
      <c r="BF588" s="153"/>
      <c r="BG588" s="153"/>
      <c r="BH588" s="153"/>
      <c r="BI588" s="153"/>
      <c r="BJ588" s="153"/>
      <c r="BK588" s="153"/>
      <c r="BL588" s="153"/>
      <c r="BM588" s="153"/>
      <c r="BN588" s="153"/>
      <c r="BO588" s="153"/>
      <c r="BP588" s="153"/>
      <c r="BQ588" s="153"/>
      <c r="BR588" s="153"/>
      <c r="BS588" s="153"/>
      <c r="BT588" s="153"/>
      <c r="BU588" s="153"/>
      <c r="BV588" s="153"/>
      <c r="BW588" s="153"/>
      <c r="BX588" s="153"/>
      <c r="BY588" s="153"/>
      <c r="BZ588" s="153"/>
      <c r="CA588" s="153"/>
      <c r="CB588" s="153"/>
      <c r="CC588" s="153"/>
      <c r="CD588" s="153"/>
      <c r="CE588" s="153"/>
      <c r="CF588" s="153"/>
      <c r="CG588" s="153"/>
      <c r="CH588" s="153"/>
      <c r="CI588" s="153"/>
      <c r="CJ588" s="153"/>
      <c r="CK588" s="153"/>
      <c r="CL588" s="153"/>
      <c r="CM588" s="153"/>
      <c r="CN588" s="153"/>
      <c r="CO588" s="153"/>
      <c r="CP588" s="153"/>
      <c r="CQ588" s="153"/>
      <c r="CR588" s="153"/>
      <c r="CS588" s="153"/>
      <c r="CT588" s="153"/>
      <c r="CU588" s="153"/>
      <c r="CV588" s="153"/>
    </row>
    <row r="589" ht="12.75" customHeight="1" spans="1:100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153"/>
      <c r="AR589" s="153"/>
      <c r="AS589" s="153"/>
      <c r="AT589" s="153"/>
      <c r="AU589" s="153"/>
      <c r="AV589" s="153"/>
      <c r="AW589" s="153"/>
      <c r="AX589" s="153"/>
      <c r="AY589" s="153"/>
      <c r="AZ589" s="153"/>
      <c r="BA589" s="153"/>
      <c r="BB589" s="153"/>
      <c r="BC589" s="153"/>
      <c r="BD589" s="153"/>
      <c r="BE589" s="153"/>
      <c r="BF589" s="153"/>
      <c r="BG589" s="153"/>
      <c r="BH589" s="153"/>
      <c r="BI589" s="153"/>
      <c r="BJ589" s="153"/>
      <c r="BK589" s="153"/>
      <c r="BL589" s="153"/>
      <c r="BM589" s="153"/>
      <c r="BN589" s="153"/>
      <c r="BO589" s="153"/>
      <c r="BP589" s="153"/>
      <c r="BQ589" s="153"/>
      <c r="BR589" s="153"/>
      <c r="BS589" s="153"/>
      <c r="BT589" s="153"/>
      <c r="BU589" s="153"/>
      <c r="BV589" s="153"/>
      <c r="BW589" s="153"/>
      <c r="BX589" s="153"/>
      <c r="BY589" s="153"/>
      <c r="BZ589" s="153"/>
      <c r="CA589" s="153"/>
      <c r="CB589" s="153"/>
      <c r="CC589" s="153"/>
      <c r="CD589" s="153"/>
      <c r="CE589" s="153"/>
      <c r="CF589" s="153"/>
      <c r="CG589" s="153"/>
      <c r="CH589" s="153"/>
      <c r="CI589" s="153"/>
      <c r="CJ589" s="153"/>
      <c r="CK589" s="153"/>
      <c r="CL589" s="153"/>
      <c r="CM589" s="153"/>
      <c r="CN589" s="153"/>
      <c r="CO589" s="153"/>
      <c r="CP589" s="153"/>
      <c r="CQ589" s="153"/>
      <c r="CR589" s="153"/>
      <c r="CS589" s="153"/>
      <c r="CT589" s="153"/>
      <c r="CU589" s="153"/>
      <c r="CV589" s="153"/>
    </row>
    <row r="590" ht="12.75" customHeight="1" spans="1:100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  <c r="AY590" s="153"/>
      <c r="AZ590" s="153"/>
      <c r="BA590" s="153"/>
      <c r="BB590" s="153"/>
      <c r="BC590" s="153"/>
      <c r="BD590" s="153"/>
      <c r="BE590" s="153"/>
      <c r="BF590" s="153"/>
      <c r="BG590" s="153"/>
      <c r="BH590" s="153"/>
      <c r="BI590" s="153"/>
      <c r="BJ590" s="153"/>
      <c r="BK590" s="153"/>
      <c r="BL590" s="153"/>
      <c r="BM590" s="153"/>
      <c r="BN590" s="153"/>
      <c r="BO590" s="153"/>
      <c r="BP590" s="153"/>
      <c r="BQ590" s="153"/>
      <c r="BR590" s="153"/>
      <c r="BS590" s="153"/>
      <c r="BT590" s="153"/>
      <c r="BU590" s="153"/>
      <c r="BV590" s="153"/>
      <c r="BW590" s="153"/>
      <c r="BX590" s="153"/>
      <c r="BY590" s="153"/>
      <c r="BZ590" s="153"/>
      <c r="CA590" s="153"/>
      <c r="CB590" s="153"/>
      <c r="CC590" s="153"/>
      <c r="CD590" s="153"/>
      <c r="CE590" s="153"/>
      <c r="CF590" s="153"/>
      <c r="CG590" s="153"/>
      <c r="CH590" s="153"/>
      <c r="CI590" s="153"/>
      <c r="CJ590" s="153"/>
      <c r="CK590" s="153"/>
      <c r="CL590" s="153"/>
      <c r="CM590" s="153"/>
      <c r="CN590" s="153"/>
      <c r="CO590" s="153"/>
      <c r="CP590" s="153"/>
      <c r="CQ590" s="153"/>
      <c r="CR590" s="153"/>
      <c r="CS590" s="153"/>
      <c r="CT590" s="153"/>
      <c r="CU590" s="153"/>
      <c r="CV590" s="153"/>
    </row>
    <row r="591" ht="12.75" customHeight="1" spans="1:100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  <c r="AY591" s="153"/>
      <c r="AZ591" s="153"/>
      <c r="BA591" s="153"/>
      <c r="BB591" s="153"/>
      <c r="BC591" s="153"/>
      <c r="BD591" s="153"/>
      <c r="BE591" s="153"/>
      <c r="BF591" s="153"/>
      <c r="BG591" s="153"/>
      <c r="BH591" s="153"/>
      <c r="BI591" s="153"/>
      <c r="BJ591" s="153"/>
      <c r="BK591" s="153"/>
      <c r="BL591" s="153"/>
      <c r="BM591" s="153"/>
      <c r="BN591" s="153"/>
      <c r="BO591" s="153"/>
      <c r="BP591" s="153"/>
      <c r="BQ591" s="153"/>
      <c r="BR591" s="153"/>
      <c r="BS591" s="153"/>
      <c r="BT591" s="153"/>
      <c r="BU591" s="153"/>
      <c r="BV591" s="153"/>
      <c r="BW591" s="153"/>
      <c r="BX591" s="153"/>
      <c r="BY591" s="153"/>
      <c r="BZ591" s="153"/>
      <c r="CA591" s="153"/>
      <c r="CB591" s="153"/>
      <c r="CC591" s="153"/>
      <c r="CD591" s="153"/>
      <c r="CE591" s="153"/>
      <c r="CF591" s="153"/>
      <c r="CG591" s="153"/>
      <c r="CH591" s="153"/>
      <c r="CI591" s="153"/>
      <c r="CJ591" s="153"/>
      <c r="CK591" s="153"/>
      <c r="CL591" s="153"/>
      <c r="CM591" s="153"/>
      <c r="CN591" s="153"/>
      <c r="CO591" s="153"/>
      <c r="CP591" s="153"/>
      <c r="CQ591" s="153"/>
      <c r="CR591" s="153"/>
      <c r="CS591" s="153"/>
      <c r="CT591" s="153"/>
      <c r="CU591" s="153"/>
      <c r="CV591" s="153"/>
    </row>
    <row r="592" ht="12.75" customHeight="1" spans="1:100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  <c r="BI592" s="153"/>
      <c r="BJ592" s="153"/>
      <c r="BK592" s="153"/>
      <c r="BL592" s="153"/>
      <c r="BM592" s="153"/>
      <c r="BN592" s="153"/>
      <c r="BO592" s="153"/>
      <c r="BP592" s="153"/>
      <c r="BQ592" s="153"/>
      <c r="BR592" s="153"/>
      <c r="BS592" s="153"/>
      <c r="BT592" s="153"/>
      <c r="BU592" s="153"/>
      <c r="BV592" s="153"/>
      <c r="BW592" s="153"/>
      <c r="BX592" s="153"/>
      <c r="BY592" s="153"/>
      <c r="BZ592" s="153"/>
      <c r="CA592" s="153"/>
      <c r="CB592" s="153"/>
      <c r="CC592" s="153"/>
      <c r="CD592" s="153"/>
      <c r="CE592" s="153"/>
      <c r="CF592" s="153"/>
      <c r="CG592" s="153"/>
      <c r="CH592" s="153"/>
      <c r="CI592" s="153"/>
      <c r="CJ592" s="153"/>
      <c r="CK592" s="153"/>
      <c r="CL592" s="153"/>
      <c r="CM592" s="153"/>
      <c r="CN592" s="153"/>
      <c r="CO592" s="153"/>
      <c r="CP592" s="153"/>
      <c r="CQ592" s="153"/>
      <c r="CR592" s="153"/>
      <c r="CS592" s="153"/>
      <c r="CT592" s="153"/>
      <c r="CU592" s="153"/>
      <c r="CV592" s="153"/>
    </row>
    <row r="593" ht="12.75" customHeight="1" spans="1:100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  <c r="AY593" s="153"/>
      <c r="AZ593" s="153"/>
      <c r="BA593" s="153"/>
      <c r="BB593" s="153"/>
      <c r="BC593" s="153"/>
      <c r="BD593" s="153"/>
      <c r="BE593" s="153"/>
      <c r="BF593" s="153"/>
      <c r="BG593" s="153"/>
      <c r="BH593" s="153"/>
      <c r="BI593" s="153"/>
      <c r="BJ593" s="153"/>
      <c r="BK593" s="153"/>
      <c r="BL593" s="153"/>
      <c r="BM593" s="153"/>
      <c r="BN593" s="153"/>
      <c r="BO593" s="153"/>
      <c r="BP593" s="153"/>
      <c r="BQ593" s="153"/>
      <c r="BR593" s="153"/>
      <c r="BS593" s="153"/>
      <c r="BT593" s="153"/>
      <c r="BU593" s="153"/>
      <c r="BV593" s="153"/>
      <c r="BW593" s="153"/>
      <c r="BX593" s="153"/>
      <c r="BY593" s="153"/>
      <c r="BZ593" s="153"/>
      <c r="CA593" s="153"/>
      <c r="CB593" s="153"/>
      <c r="CC593" s="153"/>
      <c r="CD593" s="153"/>
      <c r="CE593" s="153"/>
      <c r="CF593" s="153"/>
      <c r="CG593" s="153"/>
      <c r="CH593" s="153"/>
      <c r="CI593" s="153"/>
      <c r="CJ593" s="153"/>
      <c r="CK593" s="153"/>
      <c r="CL593" s="153"/>
      <c r="CM593" s="153"/>
      <c r="CN593" s="153"/>
      <c r="CO593" s="153"/>
      <c r="CP593" s="153"/>
      <c r="CQ593" s="153"/>
      <c r="CR593" s="153"/>
      <c r="CS593" s="153"/>
      <c r="CT593" s="153"/>
      <c r="CU593" s="153"/>
      <c r="CV593" s="153"/>
    </row>
    <row r="594" ht="12.75" customHeight="1" spans="1:100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153"/>
      <c r="BN594" s="153"/>
      <c r="BO594" s="153"/>
      <c r="BP594" s="153"/>
      <c r="BQ594" s="153"/>
      <c r="BR594" s="153"/>
      <c r="BS594" s="153"/>
      <c r="BT594" s="153"/>
      <c r="BU594" s="153"/>
      <c r="BV594" s="153"/>
      <c r="BW594" s="153"/>
      <c r="BX594" s="153"/>
      <c r="BY594" s="153"/>
      <c r="BZ594" s="153"/>
      <c r="CA594" s="153"/>
      <c r="CB594" s="153"/>
      <c r="CC594" s="153"/>
      <c r="CD594" s="153"/>
      <c r="CE594" s="153"/>
      <c r="CF594" s="153"/>
      <c r="CG594" s="153"/>
      <c r="CH594" s="153"/>
      <c r="CI594" s="153"/>
      <c r="CJ594" s="153"/>
      <c r="CK594" s="153"/>
      <c r="CL594" s="153"/>
      <c r="CM594" s="153"/>
      <c r="CN594" s="153"/>
      <c r="CO594" s="153"/>
      <c r="CP594" s="153"/>
      <c r="CQ594" s="153"/>
      <c r="CR594" s="153"/>
      <c r="CS594" s="153"/>
      <c r="CT594" s="153"/>
      <c r="CU594" s="153"/>
      <c r="CV594" s="153"/>
    </row>
    <row r="595" ht="12.75" customHeight="1" spans="1:100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  <c r="AY595" s="153"/>
      <c r="AZ595" s="153"/>
      <c r="BA595" s="153"/>
      <c r="BB595" s="153"/>
      <c r="BC595" s="153"/>
      <c r="BD595" s="153"/>
      <c r="BE595" s="153"/>
      <c r="BF595" s="153"/>
      <c r="BG595" s="153"/>
      <c r="BH595" s="153"/>
      <c r="BI595" s="153"/>
      <c r="BJ595" s="153"/>
      <c r="BK595" s="153"/>
      <c r="BL595" s="153"/>
      <c r="BM595" s="153"/>
      <c r="BN595" s="153"/>
      <c r="BO595" s="153"/>
      <c r="BP595" s="153"/>
      <c r="BQ595" s="153"/>
      <c r="BR595" s="153"/>
      <c r="BS595" s="153"/>
      <c r="BT595" s="153"/>
      <c r="BU595" s="153"/>
      <c r="BV595" s="153"/>
      <c r="BW595" s="153"/>
      <c r="BX595" s="153"/>
      <c r="BY595" s="153"/>
      <c r="BZ595" s="153"/>
      <c r="CA595" s="153"/>
      <c r="CB595" s="153"/>
      <c r="CC595" s="153"/>
      <c r="CD595" s="153"/>
      <c r="CE595" s="153"/>
      <c r="CF595" s="153"/>
      <c r="CG595" s="153"/>
      <c r="CH595" s="153"/>
      <c r="CI595" s="153"/>
      <c r="CJ595" s="153"/>
      <c r="CK595" s="153"/>
      <c r="CL595" s="153"/>
      <c r="CM595" s="153"/>
      <c r="CN595" s="153"/>
      <c r="CO595" s="153"/>
      <c r="CP595" s="153"/>
      <c r="CQ595" s="153"/>
      <c r="CR595" s="153"/>
      <c r="CS595" s="153"/>
      <c r="CT595" s="153"/>
      <c r="CU595" s="153"/>
      <c r="CV595" s="153"/>
    </row>
    <row r="596" ht="12.75" customHeight="1" spans="1:100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  <c r="AY596" s="153"/>
      <c r="AZ596" s="153"/>
      <c r="BA596" s="153"/>
      <c r="BB596" s="153"/>
      <c r="BC596" s="153"/>
      <c r="BD596" s="153"/>
      <c r="BE596" s="153"/>
      <c r="BF596" s="153"/>
      <c r="BG596" s="153"/>
      <c r="BH596" s="153"/>
      <c r="BI596" s="153"/>
      <c r="BJ596" s="153"/>
      <c r="BK596" s="153"/>
      <c r="BL596" s="153"/>
      <c r="BM596" s="153"/>
      <c r="BN596" s="153"/>
      <c r="BO596" s="153"/>
      <c r="BP596" s="153"/>
      <c r="BQ596" s="153"/>
      <c r="BR596" s="153"/>
      <c r="BS596" s="153"/>
      <c r="BT596" s="153"/>
      <c r="BU596" s="153"/>
      <c r="BV596" s="153"/>
      <c r="BW596" s="153"/>
      <c r="BX596" s="153"/>
      <c r="BY596" s="153"/>
      <c r="BZ596" s="153"/>
      <c r="CA596" s="153"/>
      <c r="CB596" s="153"/>
      <c r="CC596" s="153"/>
      <c r="CD596" s="153"/>
      <c r="CE596" s="153"/>
      <c r="CF596" s="153"/>
      <c r="CG596" s="153"/>
      <c r="CH596" s="153"/>
      <c r="CI596" s="153"/>
      <c r="CJ596" s="153"/>
      <c r="CK596" s="153"/>
      <c r="CL596" s="153"/>
      <c r="CM596" s="153"/>
      <c r="CN596" s="153"/>
      <c r="CO596" s="153"/>
      <c r="CP596" s="153"/>
      <c r="CQ596" s="153"/>
      <c r="CR596" s="153"/>
      <c r="CS596" s="153"/>
      <c r="CT596" s="153"/>
      <c r="CU596" s="153"/>
      <c r="CV596" s="153"/>
    </row>
  </sheetData>
  <mergeCells count="1109">
    <mergeCell ref="CD2:CF2"/>
    <mergeCell ref="A3:F3"/>
    <mergeCell ref="L3:P3"/>
    <mergeCell ref="W3:AE3"/>
    <mergeCell ref="AG3:AM3"/>
    <mergeCell ref="AO3:AS3"/>
    <mergeCell ref="AW3:BC3"/>
    <mergeCell ref="BE3:CA3"/>
    <mergeCell ref="CD4:CV4"/>
    <mergeCell ref="CD5:CV5"/>
    <mergeCell ref="A6:H6"/>
    <mergeCell ref="J6:Q6"/>
    <mergeCell ref="S6:U6"/>
    <mergeCell ref="W6:Y6"/>
    <mergeCell ref="AA6:AC6"/>
    <mergeCell ref="AE6:AG6"/>
    <mergeCell ref="AI6:AO6"/>
    <mergeCell ref="CD6:CV6"/>
    <mergeCell ref="CD7:CV7"/>
    <mergeCell ref="CD8:CV8"/>
    <mergeCell ref="A9:H9"/>
    <mergeCell ref="J9:Q9"/>
    <mergeCell ref="W9:AC9"/>
    <mergeCell ref="AE9:AK9"/>
    <mergeCell ref="AM9:AQ9"/>
    <mergeCell ref="AS9:AW9"/>
    <mergeCell ref="AY9:BC9"/>
    <mergeCell ref="CD9:CV9"/>
    <mergeCell ref="CD10:CV10"/>
    <mergeCell ref="CD11:CV11"/>
    <mergeCell ref="A12:E12"/>
    <mergeCell ref="G12:K12"/>
    <mergeCell ref="M12:Q12"/>
    <mergeCell ref="S12:W12"/>
    <mergeCell ref="Y12:AC12"/>
    <mergeCell ref="AE12:AS12"/>
    <mergeCell ref="CD12:CV12"/>
    <mergeCell ref="AE13:BC13"/>
    <mergeCell ref="P14:R14"/>
    <mergeCell ref="T14:V14"/>
    <mergeCell ref="X14:Z14"/>
    <mergeCell ref="P15:R15"/>
    <mergeCell ref="T15:V15"/>
    <mergeCell ref="X15:Z15"/>
    <mergeCell ref="AE15:AH15"/>
    <mergeCell ref="AJ15:AL15"/>
    <mergeCell ref="AN15:AP15"/>
    <mergeCell ref="AR15:BI15"/>
    <mergeCell ref="BK15:BO15"/>
    <mergeCell ref="BQ15:CA15"/>
    <mergeCell ref="AT23:AZ23"/>
    <mergeCell ref="AT24:BF24"/>
    <mergeCell ref="BH24:CA24"/>
    <mergeCell ref="BU25:BY25"/>
    <mergeCell ref="BU26:BY26"/>
    <mergeCell ref="AK28:AM28"/>
    <mergeCell ref="A191:J191"/>
    <mergeCell ref="A192:CA192"/>
    <mergeCell ref="M40:M43"/>
    <mergeCell ref="M46:M49"/>
    <mergeCell ref="M52:M55"/>
    <mergeCell ref="M58:M61"/>
    <mergeCell ref="M64:M67"/>
    <mergeCell ref="M71:M74"/>
    <mergeCell ref="Q40:Q43"/>
    <mergeCell ref="Q46:Q49"/>
    <mergeCell ref="Q52:Q55"/>
    <mergeCell ref="Q58:Q61"/>
    <mergeCell ref="S64:S67"/>
    <mergeCell ref="S71:S74"/>
    <mergeCell ref="T154:T155"/>
    <mergeCell ref="T176:T177"/>
    <mergeCell ref="U40:U43"/>
    <mergeCell ref="U46:U49"/>
    <mergeCell ref="U52:U55"/>
    <mergeCell ref="U58:U61"/>
    <mergeCell ref="U154:U155"/>
    <mergeCell ref="U176:U177"/>
    <mergeCell ref="V154:V155"/>
    <mergeCell ref="V176:V177"/>
    <mergeCell ref="W64:W67"/>
    <mergeCell ref="W71:W74"/>
    <mergeCell ref="W154:W155"/>
    <mergeCell ref="W176:W177"/>
    <mergeCell ref="X154:X155"/>
    <mergeCell ref="X176:X177"/>
    <mergeCell ref="Y40:Y43"/>
    <mergeCell ref="Y46:Y49"/>
    <mergeCell ref="Y52:Y55"/>
    <mergeCell ref="Y58:Y61"/>
    <mergeCell ref="Y154:Y155"/>
    <mergeCell ref="Y176:Y177"/>
    <mergeCell ref="Z154:Z155"/>
    <mergeCell ref="Z176:Z177"/>
    <mergeCell ref="AA64:AA67"/>
    <mergeCell ref="AA71:AA74"/>
    <mergeCell ref="AA154:AA155"/>
    <mergeCell ref="AA176:AA177"/>
    <mergeCell ref="AB154:AB155"/>
    <mergeCell ref="AB176:AB177"/>
    <mergeCell ref="AC40:AC43"/>
    <mergeCell ref="AC46:AC49"/>
    <mergeCell ref="AC52:AC55"/>
    <mergeCell ref="AC58:AC61"/>
    <mergeCell ref="AC154:AC155"/>
    <mergeCell ref="AC176:AC177"/>
    <mergeCell ref="AD154:AD155"/>
    <mergeCell ref="AD176:AD177"/>
    <mergeCell ref="AE71:AE74"/>
    <mergeCell ref="AE154:AE155"/>
    <mergeCell ref="AE176:AE177"/>
    <mergeCell ref="AF154:AF155"/>
    <mergeCell ref="AF176:AF177"/>
    <mergeCell ref="AG40:AG43"/>
    <mergeCell ref="AG46:AG49"/>
    <mergeCell ref="AG52:AG55"/>
    <mergeCell ref="AG58:AG61"/>
    <mergeCell ref="AG154:AG155"/>
    <mergeCell ref="AG176:AG177"/>
    <mergeCell ref="AH154:AH155"/>
    <mergeCell ref="AH176:AH177"/>
    <mergeCell ref="AI16:AI17"/>
    <mergeCell ref="AI71:AI74"/>
    <mergeCell ref="AI154:AI155"/>
    <mergeCell ref="AI176:AI177"/>
    <mergeCell ref="AJ26:AJ27"/>
    <mergeCell ref="AJ154:AJ155"/>
    <mergeCell ref="AJ176:AJ177"/>
    <mergeCell ref="AK40:AK43"/>
    <mergeCell ref="AK46:AK49"/>
    <mergeCell ref="AK52:AK55"/>
    <mergeCell ref="AK154:AK155"/>
    <mergeCell ref="AK176:AK177"/>
    <mergeCell ref="AL19:AL20"/>
    <mergeCell ref="AL154:AL155"/>
    <mergeCell ref="AL176:AL177"/>
    <mergeCell ref="AM16:AM17"/>
    <mergeCell ref="AM71:AM74"/>
    <mergeCell ref="AM154:AM155"/>
    <mergeCell ref="AM176:AM177"/>
    <mergeCell ref="AN26:AN27"/>
    <mergeCell ref="AN154:AN155"/>
    <mergeCell ref="AN176:AN177"/>
    <mergeCell ref="AO19:AO20"/>
    <mergeCell ref="AO154:AO155"/>
    <mergeCell ref="AO176:AO177"/>
    <mergeCell ref="AP154:AP155"/>
    <mergeCell ref="AP176:AP177"/>
    <mergeCell ref="AQ16:AQ17"/>
    <mergeCell ref="AQ154:AQ155"/>
    <mergeCell ref="AQ176:AQ177"/>
    <mergeCell ref="AR19:AR20"/>
    <mergeCell ref="AS25:AS28"/>
    <mergeCell ref="AS31:AS33"/>
    <mergeCell ref="AS34:AS36"/>
    <mergeCell ref="AS37:AS39"/>
    <mergeCell ref="AS40:AS42"/>
    <mergeCell ref="AS43:AS45"/>
    <mergeCell ref="AS46:AS48"/>
    <mergeCell ref="AS49:AS51"/>
    <mergeCell ref="AS52:AS54"/>
    <mergeCell ref="AS55:AS57"/>
    <mergeCell ref="AS58:AS60"/>
    <mergeCell ref="AS61:AS63"/>
    <mergeCell ref="AS64:AS66"/>
    <mergeCell ref="AS67:AS69"/>
    <mergeCell ref="AS70:AS72"/>
    <mergeCell ref="AS73:AS75"/>
    <mergeCell ref="AS76:AS78"/>
    <mergeCell ref="AS79:AS81"/>
    <mergeCell ref="AS82:AS84"/>
    <mergeCell ref="AS85:AS87"/>
    <mergeCell ref="AS88:AS90"/>
    <mergeCell ref="AS91:AS93"/>
    <mergeCell ref="AS94:AS96"/>
    <mergeCell ref="AS97:AS99"/>
    <mergeCell ref="AS100:AS102"/>
    <mergeCell ref="AS103:AS105"/>
    <mergeCell ref="AS106:AS108"/>
    <mergeCell ref="AS109:AS111"/>
    <mergeCell ref="AS112:AS114"/>
    <mergeCell ref="AS115:AS117"/>
    <mergeCell ref="AS118:AS120"/>
    <mergeCell ref="AS121:AS123"/>
    <mergeCell ref="AS124:AS126"/>
    <mergeCell ref="AS127:AS129"/>
    <mergeCell ref="AS130:AS132"/>
    <mergeCell ref="AS133:AS135"/>
    <mergeCell ref="AS136:AS138"/>
    <mergeCell ref="AS139:AS141"/>
    <mergeCell ref="AS142:AS144"/>
    <mergeCell ref="AS145:AS147"/>
    <mergeCell ref="AT25:AT28"/>
    <mergeCell ref="AT31:AT33"/>
    <mergeCell ref="AT34:AT36"/>
    <mergeCell ref="AT37:AT39"/>
    <mergeCell ref="AT40:AT42"/>
    <mergeCell ref="AT43:AT45"/>
    <mergeCell ref="AT46:AT48"/>
    <mergeCell ref="AT49:AT51"/>
    <mergeCell ref="AT52:AT54"/>
    <mergeCell ref="AT55:AT57"/>
    <mergeCell ref="AT58:AT60"/>
    <mergeCell ref="AT61:AT63"/>
    <mergeCell ref="AT64:AT66"/>
    <mergeCell ref="AT67:AT69"/>
    <mergeCell ref="AT70:AT72"/>
    <mergeCell ref="AT73:AT75"/>
    <mergeCell ref="AT76:AT78"/>
    <mergeCell ref="AT79:AT81"/>
    <mergeCell ref="AT82:AT84"/>
    <mergeCell ref="AT85:AT87"/>
    <mergeCell ref="AT88:AT90"/>
    <mergeCell ref="AT91:AT93"/>
    <mergeCell ref="AT94:AT96"/>
    <mergeCell ref="AT97:AT99"/>
    <mergeCell ref="AT100:AT102"/>
    <mergeCell ref="AT103:AT105"/>
    <mergeCell ref="AT106:AT108"/>
    <mergeCell ref="AT109:AT111"/>
    <mergeCell ref="AT112:AT114"/>
    <mergeCell ref="AT115:AT117"/>
    <mergeCell ref="AT118:AT120"/>
    <mergeCell ref="AT121:AT123"/>
    <mergeCell ref="AT124:AT126"/>
    <mergeCell ref="AT127:AT129"/>
    <mergeCell ref="AT130:AT132"/>
    <mergeCell ref="AT133:AT135"/>
    <mergeCell ref="AT136:AT138"/>
    <mergeCell ref="AT139:AT141"/>
    <mergeCell ref="AT142:AT144"/>
    <mergeCell ref="AT145:AT147"/>
    <mergeCell ref="AU19:AU20"/>
    <mergeCell ref="AX19:AX20"/>
    <mergeCell ref="AX34:AX36"/>
    <mergeCell ref="AX37:AX39"/>
    <mergeCell ref="AX40:AX42"/>
    <mergeCell ref="AX43:AX45"/>
    <mergeCell ref="AX46:AX48"/>
    <mergeCell ref="AX49:AX51"/>
    <mergeCell ref="AX52:AX54"/>
    <mergeCell ref="AX58:AX60"/>
    <mergeCell ref="AX61:AX63"/>
    <mergeCell ref="AX64:AX66"/>
    <mergeCell ref="AX70:AX72"/>
    <mergeCell ref="AX73:AX75"/>
    <mergeCell ref="AX109:AX111"/>
    <mergeCell ref="AX112:AX114"/>
    <mergeCell ref="AX115:AX117"/>
    <mergeCell ref="AX124:AX126"/>
    <mergeCell ref="AX136:AX138"/>
    <mergeCell ref="AX139:AX141"/>
    <mergeCell ref="AX142:AX144"/>
    <mergeCell ref="AY43:AY45"/>
    <mergeCell ref="AY46:AY48"/>
    <mergeCell ref="AY49:AY51"/>
    <mergeCell ref="AY112:AY114"/>
    <mergeCell ref="AY115:AY117"/>
    <mergeCell ref="AY118:AY120"/>
    <mergeCell ref="AY121:AY123"/>
    <mergeCell ref="AZ31:AZ33"/>
    <mergeCell ref="AZ127:AZ129"/>
    <mergeCell ref="BA19:BA20"/>
    <mergeCell ref="BD19:BD20"/>
    <mergeCell ref="BE43:BE45"/>
    <mergeCell ref="BE46:BE48"/>
    <mergeCell ref="BE49:BE51"/>
    <mergeCell ref="BE112:BE114"/>
    <mergeCell ref="BE115:BE117"/>
    <mergeCell ref="BE118:BE120"/>
    <mergeCell ref="BE121:BE123"/>
    <mergeCell ref="BG19:BG20"/>
    <mergeCell ref="BH31:BH33"/>
    <mergeCell ref="BH34:BH36"/>
    <mergeCell ref="BH37:BH39"/>
    <mergeCell ref="BH40:BH42"/>
    <mergeCell ref="BH43:BH45"/>
    <mergeCell ref="BH46:BH48"/>
    <mergeCell ref="BH49:BH51"/>
    <mergeCell ref="BH52:BH54"/>
    <mergeCell ref="BH55:BH57"/>
    <mergeCell ref="BH58:BH60"/>
    <mergeCell ref="BH61:BH63"/>
    <mergeCell ref="BH64:BH66"/>
    <mergeCell ref="BH67:BH69"/>
    <mergeCell ref="BH70:BH72"/>
    <mergeCell ref="BH73:BH75"/>
    <mergeCell ref="BH76:BH78"/>
    <mergeCell ref="BH79:BH81"/>
    <mergeCell ref="BH82:BH84"/>
    <mergeCell ref="BH85:BH87"/>
    <mergeCell ref="BH88:BH90"/>
    <mergeCell ref="BH91:BH93"/>
    <mergeCell ref="BH94:BH96"/>
    <mergeCell ref="BH97:BH99"/>
    <mergeCell ref="BH100:BH102"/>
    <mergeCell ref="BH103:BH105"/>
    <mergeCell ref="BH106:BH108"/>
    <mergeCell ref="BH109:BH111"/>
    <mergeCell ref="BH112:BH114"/>
    <mergeCell ref="BH115:BH117"/>
    <mergeCell ref="BH118:BH120"/>
    <mergeCell ref="BH121:BH123"/>
    <mergeCell ref="BH124:BH126"/>
    <mergeCell ref="BH127:BH129"/>
    <mergeCell ref="BH130:BH132"/>
    <mergeCell ref="BH133:BH135"/>
    <mergeCell ref="BH136:BH138"/>
    <mergeCell ref="BH139:BH141"/>
    <mergeCell ref="BH142:BH144"/>
    <mergeCell ref="BH145:BH147"/>
    <mergeCell ref="BJ19:BJ20"/>
    <mergeCell ref="BM19:BM20"/>
    <mergeCell ref="BP19:BP20"/>
    <mergeCell ref="BP31:BP33"/>
    <mergeCell ref="BP34:BP36"/>
    <mergeCell ref="BP37:BP39"/>
    <mergeCell ref="BP40:BP42"/>
    <mergeCell ref="BP43:BP45"/>
    <mergeCell ref="BP46:BP48"/>
    <mergeCell ref="BP49:BP51"/>
    <mergeCell ref="BP52:BP54"/>
    <mergeCell ref="BP55:BP57"/>
    <mergeCell ref="BP58:BP60"/>
    <mergeCell ref="BP61:BP63"/>
    <mergeCell ref="BP64:BP66"/>
    <mergeCell ref="BP67:BP69"/>
    <mergeCell ref="BP70:BP72"/>
    <mergeCell ref="BP73:BP75"/>
    <mergeCell ref="BP76:BP78"/>
    <mergeCell ref="BP79:BP81"/>
    <mergeCell ref="BP82:BP84"/>
    <mergeCell ref="BP85:BP87"/>
    <mergeCell ref="BP88:BP90"/>
    <mergeCell ref="BP91:BP93"/>
    <mergeCell ref="BP94:BP96"/>
    <mergeCell ref="BP97:BP99"/>
    <mergeCell ref="BP100:BP102"/>
    <mergeCell ref="BP103:BP105"/>
    <mergeCell ref="BP106:BP108"/>
    <mergeCell ref="BP109:BP111"/>
    <mergeCell ref="BP112:BP114"/>
    <mergeCell ref="BP115:BP117"/>
    <mergeCell ref="BP118:BP120"/>
    <mergeCell ref="BP121:BP123"/>
    <mergeCell ref="BP124:BP126"/>
    <mergeCell ref="BP127:BP129"/>
    <mergeCell ref="BP130:BP132"/>
    <mergeCell ref="BP133:BP135"/>
    <mergeCell ref="BP136:BP138"/>
    <mergeCell ref="BP139:BP141"/>
    <mergeCell ref="BP142:BP144"/>
    <mergeCell ref="BP145:BP147"/>
    <mergeCell ref="BS19:BS20"/>
    <mergeCell ref="BT31:BT33"/>
    <mergeCell ref="BT34:BT36"/>
    <mergeCell ref="BT37:BT39"/>
    <mergeCell ref="BT40:BT42"/>
    <mergeCell ref="BT43:BT45"/>
    <mergeCell ref="BT46:BT48"/>
    <mergeCell ref="BT49:BT51"/>
    <mergeCell ref="BT52:BT54"/>
    <mergeCell ref="BT55:BT57"/>
    <mergeCell ref="BT58:BT60"/>
    <mergeCell ref="BT61:BT63"/>
    <mergeCell ref="BT64:BT66"/>
    <mergeCell ref="BT67:BT69"/>
    <mergeCell ref="BT70:BT72"/>
    <mergeCell ref="BT73:BT75"/>
    <mergeCell ref="BT76:BT78"/>
    <mergeCell ref="BT79:BT81"/>
    <mergeCell ref="BT82:BT84"/>
    <mergeCell ref="BT85:BT87"/>
    <mergeCell ref="BT88:BT90"/>
    <mergeCell ref="BT91:BT93"/>
    <mergeCell ref="BT94:BT96"/>
    <mergeCell ref="BT97:BT99"/>
    <mergeCell ref="BT100:BT102"/>
    <mergeCell ref="BT103:BT105"/>
    <mergeCell ref="BT106:BT108"/>
    <mergeCell ref="BT109:BT111"/>
    <mergeCell ref="BT112:BT114"/>
    <mergeCell ref="BT115:BT117"/>
    <mergeCell ref="BT118:BT120"/>
    <mergeCell ref="BT121:BT123"/>
    <mergeCell ref="BT124:BT126"/>
    <mergeCell ref="BT127:BT129"/>
    <mergeCell ref="BT130:BT132"/>
    <mergeCell ref="BT133:BT135"/>
    <mergeCell ref="BT136:BT138"/>
    <mergeCell ref="BT139:BT141"/>
    <mergeCell ref="BT142:BT144"/>
    <mergeCell ref="BT145:BT147"/>
    <mergeCell ref="BV19:BV20"/>
    <mergeCell ref="BX31:BX33"/>
    <mergeCell ref="BX34:BX36"/>
    <mergeCell ref="BX37:BX39"/>
    <mergeCell ref="BX40:BX42"/>
    <mergeCell ref="BX43:BX45"/>
    <mergeCell ref="BX46:BX48"/>
    <mergeCell ref="BX49:BX51"/>
    <mergeCell ref="BX52:BX54"/>
    <mergeCell ref="BX55:BX57"/>
    <mergeCell ref="BX58:BX60"/>
    <mergeCell ref="BX61:BX63"/>
    <mergeCell ref="BX64:BX66"/>
    <mergeCell ref="BX67:BX69"/>
    <mergeCell ref="BX70:BX72"/>
    <mergeCell ref="BX73:BX75"/>
    <mergeCell ref="BX76:BX78"/>
    <mergeCell ref="BX79:BX81"/>
    <mergeCell ref="BX82:BX84"/>
    <mergeCell ref="BX85:BX87"/>
    <mergeCell ref="BX88:BX90"/>
    <mergeCell ref="BX91:BX93"/>
    <mergeCell ref="BX94:BX96"/>
    <mergeCell ref="BX97:BX99"/>
    <mergeCell ref="BX100:BX102"/>
    <mergeCell ref="BX103:BX105"/>
    <mergeCell ref="BX106:BX108"/>
    <mergeCell ref="BX109:BX111"/>
    <mergeCell ref="BX112:BX114"/>
    <mergeCell ref="BX115:BX117"/>
    <mergeCell ref="BX118:BX120"/>
    <mergeCell ref="BX121:BX123"/>
    <mergeCell ref="BX124:BX126"/>
    <mergeCell ref="BX127:BX129"/>
    <mergeCell ref="BX130:BX132"/>
    <mergeCell ref="BX133:BX135"/>
    <mergeCell ref="BX136:BX138"/>
    <mergeCell ref="BX139:BX141"/>
    <mergeCell ref="BX142:BX144"/>
    <mergeCell ref="BX145:BX147"/>
    <mergeCell ref="BY19:BY20"/>
    <mergeCell ref="N101:P102"/>
    <mergeCell ref="Q101:S102"/>
    <mergeCell ref="T101:V102"/>
    <mergeCell ref="W101:Y102"/>
    <mergeCell ref="Z101:AB102"/>
    <mergeCell ref="AC101:AJ106"/>
    <mergeCell ref="AK101:AQ106"/>
    <mergeCell ref="N103:P106"/>
    <mergeCell ref="Q103:S106"/>
    <mergeCell ref="T103:V106"/>
    <mergeCell ref="W103:Y106"/>
    <mergeCell ref="Z103:AB106"/>
    <mergeCell ref="U110:AQ114"/>
    <mergeCell ref="A116:M119"/>
    <mergeCell ref="AC117:AJ119"/>
    <mergeCell ref="AK117:AQ119"/>
    <mergeCell ref="E153:R155"/>
    <mergeCell ref="O148:Q152"/>
    <mergeCell ref="R148:T152"/>
    <mergeCell ref="U148:AQ152"/>
    <mergeCell ref="A153:D155"/>
    <mergeCell ref="A139:M144"/>
    <mergeCell ref="N139:P140"/>
    <mergeCell ref="Q139:S140"/>
    <mergeCell ref="T139:V140"/>
    <mergeCell ref="W139:Y140"/>
    <mergeCell ref="Z139:AB140"/>
    <mergeCell ref="O126:Q128"/>
    <mergeCell ref="R126:T128"/>
    <mergeCell ref="U126:AQ128"/>
    <mergeCell ref="AK120:AQ125"/>
    <mergeCell ref="N120:P121"/>
    <mergeCell ref="Q120:S121"/>
    <mergeCell ref="T120:V121"/>
    <mergeCell ref="W120:Y121"/>
    <mergeCell ref="Z120:AB121"/>
    <mergeCell ref="AC120:AJ125"/>
    <mergeCell ref="N122:P125"/>
    <mergeCell ref="Q122:S125"/>
    <mergeCell ref="T122:V125"/>
    <mergeCell ref="W122:Y125"/>
    <mergeCell ref="Z122:AB125"/>
    <mergeCell ref="A126:G128"/>
    <mergeCell ref="H126:N128"/>
    <mergeCell ref="A101:M106"/>
    <mergeCell ref="A107:G109"/>
    <mergeCell ref="H107:N109"/>
    <mergeCell ref="O107:Q109"/>
    <mergeCell ref="R107:T109"/>
    <mergeCell ref="U107:AQ109"/>
    <mergeCell ref="A110:G114"/>
    <mergeCell ref="H110:N114"/>
    <mergeCell ref="O110:Q114"/>
    <mergeCell ref="R110:T114"/>
    <mergeCell ref="N141:P144"/>
    <mergeCell ref="Q141:S144"/>
    <mergeCell ref="T141:V144"/>
    <mergeCell ref="W141:Y144"/>
    <mergeCell ref="Z141:AB144"/>
    <mergeCell ref="A129:G133"/>
    <mergeCell ref="H129:N133"/>
    <mergeCell ref="O129:Q133"/>
    <mergeCell ref="R129:T133"/>
    <mergeCell ref="U129:AQ133"/>
    <mergeCell ref="A135:M138"/>
    <mergeCell ref="N136:AB138"/>
    <mergeCell ref="AC136:AJ138"/>
    <mergeCell ref="AK136:AQ138"/>
    <mergeCell ref="A145:G147"/>
    <mergeCell ref="H145:N147"/>
    <mergeCell ref="O145:Q147"/>
    <mergeCell ref="R145:T147"/>
    <mergeCell ref="BQ145:BS147"/>
    <mergeCell ref="U145:AQ147"/>
    <mergeCell ref="A148:G152"/>
    <mergeCell ref="H148:N152"/>
    <mergeCell ref="A78:M81"/>
    <mergeCell ref="N79:AB81"/>
    <mergeCell ref="AC79:AJ81"/>
    <mergeCell ref="AK79:AQ81"/>
    <mergeCell ref="A82:M87"/>
    <mergeCell ref="N82:P83"/>
    <mergeCell ref="Q82:S83"/>
    <mergeCell ref="T82:V83"/>
    <mergeCell ref="W82:Y83"/>
    <mergeCell ref="Z82:AB83"/>
    <mergeCell ref="AC82:AJ87"/>
    <mergeCell ref="AK82:AQ87"/>
    <mergeCell ref="N84:P87"/>
    <mergeCell ref="Q84:S87"/>
    <mergeCell ref="T84:V87"/>
    <mergeCell ref="W84:Y87"/>
    <mergeCell ref="Z84:AB87"/>
    <mergeCell ref="A97:M100"/>
    <mergeCell ref="N98:AB100"/>
    <mergeCell ref="AC98:AJ100"/>
    <mergeCell ref="AK98:AQ100"/>
    <mergeCell ref="A88:G90"/>
    <mergeCell ref="H88:N90"/>
    <mergeCell ref="O88:Q90"/>
    <mergeCell ref="R88:T90"/>
    <mergeCell ref="BQ88:BS90"/>
    <mergeCell ref="U88:AQ90"/>
    <mergeCell ref="A91:G95"/>
    <mergeCell ref="H91:N95"/>
    <mergeCell ref="O91:Q95"/>
    <mergeCell ref="R91:T95"/>
    <mergeCell ref="U91:AQ95"/>
    <mergeCell ref="AJ21:AK22"/>
    <mergeCell ref="AP21:AQ22"/>
    <mergeCell ref="AV21:AW22"/>
    <mergeCell ref="BB21:BC22"/>
    <mergeCell ref="BH21:BI22"/>
    <mergeCell ref="BN21:BO22"/>
    <mergeCell ref="BT21:BU22"/>
    <mergeCell ref="BZ21:CA22"/>
    <mergeCell ref="AE21:AF22"/>
    <mergeCell ref="AM21:AN22"/>
    <mergeCell ref="AS21:AT22"/>
    <mergeCell ref="AY21:AZ22"/>
    <mergeCell ref="BE21:BF22"/>
    <mergeCell ref="BK21:BL22"/>
    <mergeCell ref="BQ21:BR22"/>
    <mergeCell ref="BW21:BX22"/>
    <mergeCell ref="J64:L67"/>
    <mergeCell ref="AB64:AD67"/>
    <mergeCell ref="AU100:AY102"/>
    <mergeCell ref="AZ49:BD51"/>
    <mergeCell ref="AU34:AW36"/>
    <mergeCell ref="BM34:BO36"/>
    <mergeCell ref="BY34:CA36"/>
    <mergeCell ref="N37:P39"/>
    <mergeCell ref="Z37:AB39"/>
    <mergeCell ref="AL37:AN39"/>
    <mergeCell ref="AU37:AW39"/>
    <mergeCell ref="BM37:BO39"/>
    <mergeCell ref="BY37:CA39"/>
    <mergeCell ref="AU67:AY69"/>
    <mergeCell ref="AU55:AY57"/>
    <mergeCell ref="R52:T55"/>
    <mergeCell ref="AD52:AF55"/>
    <mergeCell ref="J75:L76"/>
    <mergeCell ref="AB75:AD76"/>
    <mergeCell ref="BI139:BK141"/>
    <mergeCell ref="BU139:BW141"/>
    <mergeCell ref="BK167:CA169"/>
    <mergeCell ref="AS170:BJ172"/>
    <mergeCell ref="BK170:CA172"/>
    <mergeCell ref="AS173:BJ175"/>
    <mergeCell ref="BK173:CA175"/>
    <mergeCell ref="AS176:BJ178"/>
    <mergeCell ref="BK176:CA178"/>
    <mergeCell ref="AS179:BJ181"/>
    <mergeCell ref="BK179:CA181"/>
    <mergeCell ref="AS155:BJ157"/>
    <mergeCell ref="AS182:BJ184"/>
    <mergeCell ref="BK182:CA184"/>
    <mergeCell ref="AS185:BJ187"/>
    <mergeCell ref="BK185:CA187"/>
    <mergeCell ref="AS152:CA154"/>
    <mergeCell ref="AZ121:BD123"/>
    <mergeCell ref="AU121:AW123"/>
    <mergeCell ref="BM121:BO123"/>
    <mergeCell ref="BY121:CA123"/>
    <mergeCell ref="AU142:AW144"/>
    <mergeCell ref="BM142:BO144"/>
    <mergeCell ref="BY142:CA144"/>
    <mergeCell ref="BI136:BK138"/>
    <mergeCell ref="BU136:BW138"/>
    <mergeCell ref="AU139:AW141"/>
    <mergeCell ref="BM139:BO141"/>
    <mergeCell ref="BY139:CA141"/>
    <mergeCell ref="BI145:BK147"/>
    <mergeCell ref="BU145:BW147"/>
    <mergeCell ref="BI118:BK120"/>
    <mergeCell ref="BU118:BW120"/>
    <mergeCell ref="BI124:BK126"/>
    <mergeCell ref="BU124:BW126"/>
    <mergeCell ref="BQ124:BS126"/>
    <mergeCell ref="AU145:BA147"/>
    <mergeCell ref="BQ130:BS132"/>
    <mergeCell ref="BF112:BG114"/>
    <mergeCell ref="BF115:BG117"/>
    <mergeCell ref="BI112:BK114"/>
    <mergeCell ref="BU112:BW114"/>
    <mergeCell ref="BI121:BK123"/>
    <mergeCell ref="BU121:BW123"/>
    <mergeCell ref="BF103:BG105"/>
    <mergeCell ref="BI109:BK111"/>
    <mergeCell ref="BU109:BW111"/>
    <mergeCell ref="A64:H67"/>
    <mergeCell ref="A37:H39"/>
    <mergeCell ref="A40:H43"/>
    <mergeCell ref="BI103:BK105"/>
    <mergeCell ref="BU103:BW105"/>
    <mergeCell ref="BF130:BG132"/>
    <mergeCell ref="BF133:BG135"/>
    <mergeCell ref="BF94:BG96"/>
    <mergeCell ref="AU118:AW120"/>
    <mergeCell ref="BM118:BO120"/>
    <mergeCell ref="BY118:CA120"/>
    <mergeCell ref="BF118:BG120"/>
    <mergeCell ref="AU91:AY93"/>
    <mergeCell ref="BI94:BK96"/>
    <mergeCell ref="BU94:BW96"/>
    <mergeCell ref="BI133:BK135"/>
    <mergeCell ref="BU133:BW135"/>
    <mergeCell ref="AU130:AW132"/>
    <mergeCell ref="BM130:BO132"/>
    <mergeCell ref="BY130:CA132"/>
    <mergeCell ref="BQ109:BS111"/>
    <mergeCell ref="BQ91:BS93"/>
    <mergeCell ref="BM103:BO105"/>
    <mergeCell ref="BY103:CA105"/>
    <mergeCell ref="BF40:BG42"/>
    <mergeCell ref="BF61:BG63"/>
    <mergeCell ref="AU49:AW51"/>
    <mergeCell ref="BM49:BO51"/>
    <mergeCell ref="BY49:CA51"/>
    <mergeCell ref="AU52:AW54"/>
    <mergeCell ref="BM52:BO54"/>
    <mergeCell ref="BY52:CA54"/>
    <mergeCell ref="BF145:BG147"/>
    <mergeCell ref="AU103:AY105"/>
    <mergeCell ref="AU76:AY78"/>
    <mergeCell ref="AU73:AW75"/>
    <mergeCell ref="BM73:BO75"/>
    <mergeCell ref="BY73:CA75"/>
    <mergeCell ref="AU136:AW138"/>
    <mergeCell ref="BM136:BO138"/>
    <mergeCell ref="BY136:CA138"/>
    <mergeCell ref="BQ70:BS72"/>
    <mergeCell ref="BQ67:BS69"/>
    <mergeCell ref="BF109:BG111"/>
    <mergeCell ref="AZ112:BD114"/>
    <mergeCell ref="AU112:AW114"/>
    <mergeCell ref="BM112:BO114"/>
    <mergeCell ref="BY112:CA114"/>
    <mergeCell ref="AU115:AW117"/>
    <mergeCell ref="BM115:BO117"/>
    <mergeCell ref="BY115:CA117"/>
    <mergeCell ref="AZ115:BD117"/>
    <mergeCell ref="BI79:BK81"/>
    <mergeCell ref="BU79:BW81"/>
    <mergeCell ref="AB19:AC20"/>
    <mergeCell ref="AJ19:AK20"/>
    <mergeCell ref="AP19:AQ20"/>
    <mergeCell ref="AV19:AW20"/>
    <mergeCell ref="BB19:BC20"/>
    <mergeCell ref="BH19:BI20"/>
    <mergeCell ref="BN19:BO20"/>
    <mergeCell ref="BT19:BU20"/>
    <mergeCell ref="BZ19:CA20"/>
    <mergeCell ref="AE19:AF20"/>
    <mergeCell ref="AM19:AN20"/>
    <mergeCell ref="AS19:AT20"/>
    <mergeCell ref="AY19:AZ20"/>
    <mergeCell ref="BE19:BF20"/>
    <mergeCell ref="BK19:BL20"/>
    <mergeCell ref="BQ19:BR20"/>
    <mergeCell ref="BW19:BX20"/>
    <mergeCell ref="BQ40:BS42"/>
    <mergeCell ref="BI40:BK42"/>
    <mergeCell ref="BU40:BW42"/>
    <mergeCell ref="BQ61:BS63"/>
    <mergeCell ref="BI61:BK63"/>
    <mergeCell ref="BU61:BW63"/>
    <mergeCell ref="L19:N20"/>
    <mergeCell ref="X19:Z20"/>
    <mergeCell ref="AG19:AI20"/>
    <mergeCell ref="BQ34:BS36"/>
    <mergeCell ref="BI64:BK66"/>
    <mergeCell ref="BU64:BW66"/>
    <mergeCell ref="BI34:BK36"/>
    <mergeCell ref="BU34:BW36"/>
    <mergeCell ref="AU46:AW48"/>
    <mergeCell ref="BM46:BO48"/>
    <mergeCell ref="BY46:CA48"/>
    <mergeCell ref="R37:T39"/>
    <mergeCell ref="AD37:AF39"/>
    <mergeCell ref="BQ37:BS39"/>
    <mergeCell ref="AU40:AW42"/>
    <mergeCell ref="BM40:BO42"/>
    <mergeCell ref="BY40:CA42"/>
    <mergeCell ref="BM31:BO33"/>
    <mergeCell ref="BY31:CA33"/>
    <mergeCell ref="BI58:BK60"/>
    <mergeCell ref="BU58:BW60"/>
    <mergeCell ref="A25:C26"/>
    <mergeCell ref="D25:F26"/>
    <mergeCell ref="P25:R26"/>
    <mergeCell ref="AZ25:BB26"/>
    <mergeCell ref="BC25:BE26"/>
    <mergeCell ref="BF25:BH26"/>
    <mergeCell ref="BI25:BK26"/>
    <mergeCell ref="BL25:BN26"/>
    <mergeCell ref="BO25:BQ26"/>
    <mergeCell ref="BR25:BT26"/>
    <mergeCell ref="AU58:AW60"/>
    <mergeCell ref="BM58:BO60"/>
    <mergeCell ref="BY58:CA60"/>
    <mergeCell ref="BQ31:BS33"/>
    <mergeCell ref="BI31:BK33"/>
    <mergeCell ref="BU31:BW33"/>
    <mergeCell ref="AU43:AW45"/>
    <mergeCell ref="BM43:BO45"/>
    <mergeCell ref="BY43:CA45"/>
    <mergeCell ref="J71:L74"/>
    <mergeCell ref="AB71:AD74"/>
    <mergeCell ref="AN71:AP74"/>
    <mergeCell ref="T75:V76"/>
    <mergeCell ref="AF75:AH76"/>
    <mergeCell ref="T71:V74"/>
    <mergeCell ref="AF71:AH74"/>
    <mergeCell ref="J37:L39"/>
    <mergeCell ref="V37:X39"/>
    <mergeCell ref="AH37:AJ39"/>
    <mergeCell ref="BI37:BK39"/>
    <mergeCell ref="BU37:BW39"/>
    <mergeCell ref="L31:N34"/>
    <mergeCell ref="X31:Z34"/>
    <mergeCell ref="N40:P43"/>
    <mergeCell ref="Z40:AB43"/>
    <mergeCell ref="AL40:AN43"/>
    <mergeCell ref="N46:P49"/>
    <mergeCell ref="Z46:AB49"/>
    <mergeCell ref="AL46:AN49"/>
    <mergeCell ref="N52:P55"/>
    <mergeCell ref="Z52:AB55"/>
    <mergeCell ref="AL52:AN55"/>
    <mergeCell ref="AL56:AQ57"/>
    <mergeCell ref="R46:T49"/>
    <mergeCell ref="AD46:AF49"/>
    <mergeCell ref="R40:T43"/>
    <mergeCell ref="AD40:AF43"/>
    <mergeCell ref="AU82:AY84"/>
    <mergeCell ref="BI100:BK102"/>
    <mergeCell ref="BU100:BW102"/>
    <mergeCell ref="BI97:BK99"/>
    <mergeCell ref="BU97:BW99"/>
    <mergeCell ref="BM94:BO96"/>
    <mergeCell ref="BY94:CA96"/>
    <mergeCell ref="BM82:BO84"/>
    <mergeCell ref="BY82:CA84"/>
    <mergeCell ref="BM91:BO93"/>
    <mergeCell ref="BY91:CA93"/>
    <mergeCell ref="BI76:BK78"/>
    <mergeCell ref="BU76:BW78"/>
    <mergeCell ref="AU97:AY99"/>
    <mergeCell ref="BF91:BG93"/>
    <mergeCell ref="BM85:BO87"/>
    <mergeCell ref="BY85:CA87"/>
    <mergeCell ref="BM97:BO99"/>
    <mergeCell ref="BY97:CA99"/>
    <mergeCell ref="BI91:BK93"/>
    <mergeCell ref="BU91:BW93"/>
    <mergeCell ref="BI88:BK90"/>
    <mergeCell ref="BU88:BW90"/>
    <mergeCell ref="BM88:BO90"/>
    <mergeCell ref="BY88:CA90"/>
    <mergeCell ref="BF79:BG81"/>
    <mergeCell ref="AU88:AY90"/>
    <mergeCell ref="BF97:BG99"/>
    <mergeCell ref="AK139:AQ144"/>
    <mergeCell ref="BQ55:BS57"/>
    <mergeCell ref="AU85:AY87"/>
    <mergeCell ref="AU64:AW66"/>
    <mergeCell ref="BM64:BO66"/>
    <mergeCell ref="BY64:CA66"/>
    <mergeCell ref="AU61:AW63"/>
    <mergeCell ref="BM61:BO63"/>
    <mergeCell ref="BY61:CA63"/>
    <mergeCell ref="BQ79:BS81"/>
    <mergeCell ref="BI67:BK69"/>
    <mergeCell ref="BU67:BW69"/>
    <mergeCell ref="AU79:AY81"/>
    <mergeCell ref="BF85:BG87"/>
    <mergeCell ref="BF76:BG78"/>
    <mergeCell ref="BM76:BO78"/>
    <mergeCell ref="BY76:CA78"/>
    <mergeCell ref="BF82:BG84"/>
    <mergeCell ref="BF58:BG60"/>
    <mergeCell ref="AU109:AW111"/>
    <mergeCell ref="BM109:BO111"/>
    <mergeCell ref="BY109:CA111"/>
    <mergeCell ref="BF124:BG126"/>
    <mergeCell ref="BI85:BK87"/>
    <mergeCell ref="BU85:BW87"/>
    <mergeCell ref="BF88:BG90"/>
    <mergeCell ref="BM106:BO108"/>
    <mergeCell ref="BY106:CA108"/>
    <mergeCell ref="BI106:BK108"/>
    <mergeCell ref="BU106:BW108"/>
    <mergeCell ref="U170:AQ174"/>
    <mergeCell ref="A167:G169"/>
    <mergeCell ref="H167:N169"/>
    <mergeCell ref="E175:R177"/>
    <mergeCell ref="O167:Q169"/>
    <mergeCell ref="R167:T169"/>
    <mergeCell ref="N163:P166"/>
    <mergeCell ref="Q163:S166"/>
    <mergeCell ref="T163:V166"/>
    <mergeCell ref="W163:Y166"/>
    <mergeCell ref="Z163:AB166"/>
    <mergeCell ref="A161:M166"/>
    <mergeCell ref="U167:AQ169"/>
    <mergeCell ref="AU106:AX108"/>
    <mergeCell ref="N161:P162"/>
    <mergeCell ref="Q161:S162"/>
    <mergeCell ref="T161:V162"/>
    <mergeCell ref="W161:Y162"/>
    <mergeCell ref="Z161:AB162"/>
    <mergeCell ref="R58:T61"/>
    <mergeCell ref="AD58:AF61"/>
    <mergeCell ref="X71:Z74"/>
    <mergeCell ref="AJ71:AL74"/>
    <mergeCell ref="BM127:BO129"/>
    <mergeCell ref="BY127:CA129"/>
    <mergeCell ref="AU124:AW126"/>
    <mergeCell ref="BM124:BO126"/>
    <mergeCell ref="BY124:CA126"/>
    <mergeCell ref="BF121:BG123"/>
    <mergeCell ref="BM100:BO102"/>
    <mergeCell ref="BY100:CA102"/>
    <mergeCell ref="BF70:BG72"/>
    <mergeCell ref="N117:AB119"/>
    <mergeCell ref="AU70:AW72"/>
    <mergeCell ref="BM70:BO72"/>
    <mergeCell ref="BY70:CA72"/>
    <mergeCell ref="BI73:BK75"/>
    <mergeCell ref="BU73:BW75"/>
    <mergeCell ref="BF106:BG108"/>
    <mergeCell ref="AU94:AY96"/>
    <mergeCell ref="BF52:BG54"/>
    <mergeCell ref="AL62:AQ63"/>
    <mergeCell ref="X64:Z67"/>
    <mergeCell ref="J58:L61"/>
    <mergeCell ref="V58:X61"/>
    <mergeCell ref="AH58:AJ61"/>
    <mergeCell ref="N58:P61"/>
    <mergeCell ref="Z58:AB61"/>
    <mergeCell ref="X68:Z69"/>
    <mergeCell ref="J68:L69"/>
    <mergeCell ref="AB68:AD69"/>
    <mergeCell ref="M68:S69"/>
    <mergeCell ref="N64:R67"/>
    <mergeCell ref="J46:L49"/>
    <mergeCell ref="V46:X49"/>
    <mergeCell ref="AH46:AJ49"/>
    <mergeCell ref="J40:L43"/>
    <mergeCell ref="V40:X43"/>
    <mergeCell ref="AH40:AJ43"/>
    <mergeCell ref="AD44:AF45"/>
    <mergeCell ref="AD50:AF51"/>
    <mergeCell ref="AD56:AF57"/>
    <mergeCell ref="M75:S76"/>
    <mergeCell ref="N71:R74"/>
    <mergeCell ref="AH62:AJ63"/>
    <mergeCell ref="T68:V69"/>
    <mergeCell ref="T64:V67"/>
    <mergeCell ref="X75:Z76"/>
    <mergeCell ref="AJ75:AL76"/>
    <mergeCell ref="G10:K11"/>
    <mergeCell ref="H25:J26"/>
    <mergeCell ref="T25:V26"/>
    <mergeCell ref="H22:J23"/>
    <mergeCell ref="T22:V23"/>
    <mergeCell ref="A28:C29"/>
    <mergeCell ref="D28:F29"/>
    <mergeCell ref="P28:R29"/>
    <mergeCell ref="A31:C34"/>
    <mergeCell ref="D31:F34"/>
    <mergeCell ref="P31:R34"/>
    <mergeCell ref="A16:C17"/>
    <mergeCell ref="D16:F17"/>
    <mergeCell ref="P16:R17"/>
    <mergeCell ref="AN16:AP17"/>
    <mergeCell ref="H31:J34"/>
    <mergeCell ref="T31:V34"/>
    <mergeCell ref="H28:J29"/>
    <mergeCell ref="T28:V29"/>
    <mergeCell ref="A19:C20"/>
    <mergeCell ref="D19:F20"/>
    <mergeCell ref="P19:R20"/>
    <mergeCell ref="L25:N26"/>
    <mergeCell ref="X25:Z26"/>
    <mergeCell ref="A46:H49"/>
    <mergeCell ref="L14:N15"/>
    <mergeCell ref="L22:N23"/>
    <mergeCell ref="X22:Z23"/>
    <mergeCell ref="H19:J20"/>
    <mergeCell ref="T19:V20"/>
    <mergeCell ref="H16:J17"/>
    <mergeCell ref="T16:V17"/>
    <mergeCell ref="AR16:AT17"/>
    <mergeCell ref="AU16:AW17"/>
    <mergeCell ref="AX16:AZ17"/>
    <mergeCell ref="BA16:BC17"/>
    <mergeCell ref="BD16:BF17"/>
    <mergeCell ref="BG16:BI17"/>
    <mergeCell ref="H14:J15"/>
    <mergeCell ref="A52:H55"/>
    <mergeCell ref="A22:C23"/>
    <mergeCell ref="D22:F23"/>
    <mergeCell ref="P22:R23"/>
    <mergeCell ref="L28:N29"/>
    <mergeCell ref="X28:Z29"/>
    <mergeCell ref="AC158:AJ160"/>
    <mergeCell ref="L187:AQ190"/>
    <mergeCell ref="A180:AQ182"/>
    <mergeCell ref="A170:G174"/>
    <mergeCell ref="H170:N174"/>
    <mergeCell ref="A183:K186"/>
    <mergeCell ref="N158:AB160"/>
    <mergeCell ref="A187:K190"/>
    <mergeCell ref="A71:H74"/>
    <mergeCell ref="A120:M125"/>
    <mergeCell ref="AK161:AQ166"/>
    <mergeCell ref="AC139:AJ144"/>
    <mergeCell ref="BI142:BK144"/>
    <mergeCell ref="BU142:BW144"/>
    <mergeCell ref="AS188:BJ190"/>
    <mergeCell ref="BK188:CA190"/>
    <mergeCell ref="BK155:CA157"/>
    <mergeCell ref="AS158:BJ160"/>
    <mergeCell ref="BK158:CA160"/>
    <mergeCell ref="AS161:BJ163"/>
    <mergeCell ref="BK161:CA163"/>
    <mergeCell ref="AS164:BJ166"/>
    <mergeCell ref="BK164:CA166"/>
    <mergeCell ref="AS167:BJ169"/>
    <mergeCell ref="BM133:BO135"/>
    <mergeCell ref="BY133:CA135"/>
    <mergeCell ref="AU133:AY135"/>
    <mergeCell ref="AZ118:BD120"/>
    <mergeCell ref="AU127:AY129"/>
    <mergeCell ref="BI115:BK117"/>
    <mergeCell ref="BU115:BW117"/>
    <mergeCell ref="BI130:BK132"/>
    <mergeCell ref="BU130:BW132"/>
    <mergeCell ref="BQ121:BS123"/>
    <mergeCell ref="BQ133:BS135"/>
    <mergeCell ref="BF142:BG144"/>
    <mergeCell ref="BQ142:BS144"/>
    <mergeCell ref="BM145:BO147"/>
    <mergeCell ref="BY145:CA147"/>
    <mergeCell ref="BQ118:BS120"/>
    <mergeCell ref="BQ127:BS129"/>
    <mergeCell ref="BF100:BG102"/>
    <mergeCell ref="BQ103:BS105"/>
    <mergeCell ref="BI127:BK129"/>
    <mergeCell ref="BU127:BW129"/>
    <mergeCell ref="BQ106:BS108"/>
    <mergeCell ref="BQ94:BS96"/>
    <mergeCell ref="BQ100:BS102"/>
    <mergeCell ref="BQ97:BS99"/>
    <mergeCell ref="BI49:BK51"/>
    <mergeCell ref="BU49:BW51"/>
    <mergeCell ref="BI70:BK72"/>
    <mergeCell ref="BU70:BW72"/>
    <mergeCell ref="BM79:BO81"/>
    <mergeCell ref="BY79:CA81"/>
    <mergeCell ref="BI82:BK84"/>
    <mergeCell ref="BU82:BW84"/>
    <mergeCell ref="BI52:BK54"/>
    <mergeCell ref="BU52:BW54"/>
    <mergeCell ref="BQ64:BS66"/>
    <mergeCell ref="BM67:BO69"/>
    <mergeCell ref="BY67:CA69"/>
    <mergeCell ref="BQ85:BS87"/>
    <mergeCell ref="BQ112:BS114"/>
    <mergeCell ref="BQ115:BS117"/>
    <mergeCell ref="Y10:AC11"/>
    <mergeCell ref="S10:W11"/>
    <mergeCell ref="BF34:BG36"/>
    <mergeCell ref="BF27:BG29"/>
    <mergeCell ref="AE16:AH17"/>
    <mergeCell ref="AB16:AC17"/>
    <mergeCell ref="AU25:AY26"/>
    <mergeCell ref="L16:N17"/>
    <mergeCell ref="X16:Z17"/>
    <mergeCell ref="AJ16:AL17"/>
    <mergeCell ref="J52:L55"/>
    <mergeCell ref="V52:X55"/>
    <mergeCell ref="AH52:AJ55"/>
    <mergeCell ref="AU31:AY33"/>
    <mergeCell ref="AZ43:BD45"/>
    <mergeCell ref="AZ46:BD48"/>
    <mergeCell ref="BM27:BO29"/>
    <mergeCell ref="BY27:CA29"/>
    <mergeCell ref="BI27:BK29"/>
    <mergeCell ref="BU27:BW29"/>
    <mergeCell ref="BF31:BG33"/>
    <mergeCell ref="BQ27:BS29"/>
    <mergeCell ref="AI4:AO5"/>
    <mergeCell ref="AW4:BC5"/>
    <mergeCell ref="BM55:BO57"/>
    <mergeCell ref="BY55:CA57"/>
    <mergeCell ref="BI43:BK45"/>
    <mergeCell ref="BU43:BW45"/>
    <mergeCell ref="BI46:BK48"/>
    <mergeCell ref="BU46:BW48"/>
    <mergeCell ref="BZ25:CA26"/>
    <mergeCell ref="BE1:CA2"/>
    <mergeCell ref="BQ73:BS75"/>
    <mergeCell ref="BK16:BO17"/>
    <mergeCell ref="BF127:BG129"/>
    <mergeCell ref="BF139:BG141"/>
    <mergeCell ref="BQ139:BS141"/>
    <mergeCell ref="BQ136:BS138"/>
    <mergeCell ref="A175:D177"/>
    <mergeCell ref="AK158:AQ160"/>
    <mergeCell ref="A157:M160"/>
    <mergeCell ref="AC161:AJ166"/>
    <mergeCell ref="O170:Q174"/>
    <mergeCell ref="R170:T174"/>
    <mergeCell ref="A4:H5"/>
    <mergeCell ref="A10:E11"/>
    <mergeCell ref="L1:U2"/>
    <mergeCell ref="AO1:AU2"/>
    <mergeCell ref="AG1:AM2"/>
    <mergeCell ref="W1:AE2"/>
    <mergeCell ref="A1:J2"/>
    <mergeCell ref="AW1:BC2"/>
    <mergeCell ref="A14:F15"/>
    <mergeCell ref="J4:Q5"/>
    <mergeCell ref="M10:Q11"/>
    <mergeCell ref="S4:U5"/>
    <mergeCell ref="AE4:AG5"/>
    <mergeCell ref="BF49:BG51"/>
    <mergeCell ref="BF55:BG57"/>
    <mergeCell ref="AA4:AC5"/>
    <mergeCell ref="AU27:BE29"/>
    <mergeCell ref="AQ4:AU5"/>
    <mergeCell ref="AE10:BC11"/>
    <mergeCell ref="S7:U9"/>
    <mergeCell ref="BQ16:CA17"/>
    <mergeCell ref="BQ46:BS48"/>
    <mergeCell ref="BF64:BG66"/>
    <mergeCell ref="BF67:BG69"/>
    <mergeCell ref="BI55:BK57"/>
    <mergeCell ref="BU55:BW57"/>
    <mergeCell ref="BQ76:BS78"/>
    <mergeCell ref="BQ52:BS54"/>
    <mergeCell ref="BQ58:BS60"/>
    <mergeCell ref="BF73:BG75"/>
    <mergeCell ref="BQ82:BS84"/>
    <mergeCell ref="L183:AQ186"/>
    <mergeCell ref="BF136:BG138"/>
    <mergeCell ref="A58:H61"/>
    <mergeCell ref="W4:Y5"/>
    <mergeCell ref="BQ43:BS45"/>
    <mergeCell ref="BQ49:BS51"/>
    <mergeCell ref="AB23:AC24"/>
    <mergeCell ref="AE23:AG24"/>
    <mergeCell ref="AI23:AM24"/>
    <mergeCell ref="AO23:AQ24"/>
    <mergeCell ref="AB26:AE27"/>
    <mergeCell ref="AG26:AI27"/>
    <mergeCell ref="AK26:AM27"/>
    <mergeCell ref="AO26:AQ27"/>
    <mergeCell ref="AB29:AC34"/>
    <mergeCell ref="AD29:AQ34"/>
    <mergeCell ref="AD62:AF63"/>
    <mergeCell ref="AL58:AQ61"/>
    <mergeCell ref="A7:H8"/>
    <mergeCell ref="J7:Q8"/>
    <mergeCell ref="BF46:BG48"/>
    <mergeCell ref="BF37:BG39"/>
    <mergeCell ref="BF43:BG45"/>
    <mergeCell ref="W7:AC8"/>
    <mergeCell ref="AE7:AK8"/>
    <mergeCell ref="AM7:AQ8"/>
    <mergeCell ref="AS7:AW8"/>
    <mergeCell ref="AY7:BC8"/>
  </mergeCells>
  <dataValidations count="11">
    <dataValidation type="list" allowBlank="1" showInputMessage="1" showErrorMessage="1" prompt="次要職業" sqref="J4:Q5 A7:H8 J7:Q8">
      <formula1>附表.職業加值表!$A$22:$A$226</formula1>
    </dataValidation>
    <dataValidation type="list" allowBlank="1" showInputMessage="1" showErrorMessage="1" prompt="這位PC請留步！ - ★選擇下拉式功能表項目，可自動計算負重和AC加減值哦★" sqref="A10">
      <formula1>"超微型-雙足,微型-雙足,超小型-雙足,小型-雙足,中型-雙足,大型-雙足,超大型-雙足,巨型-雙足,超巨型-雙足,超微型-四足,微型-四足,超小型-四足,小型-四足,中型-四足,大型-四足,超大型-四足,巨型-四足,超巨型-四足"</formula1>
    </dataValidation>
    <dataValidation type="decimal" operator="between" allowBlank="1" showInputMessage="1" showErrorMessage="1" prompt=" - " sqref="H16 H19 H22 H25 H28 H31">
      <formula1>0</formula1>
      <formula2>100</formula2>
    </dataValidation>
    <dataValidation type="list" allowBlank="1" showInputMessage="1" showErrorMessage="1" prompt=" - " sqref="M10">
      <formula1>"男,女,无"</formula1>
    </dataValidation>
    <dataValidation type="list" allowBlank="1" showInputMessage="1" showErrorMessage="1" sqref="AK28:AM28 BF31:BG147 AD44:AF45 AD50:AF51 AD56:AF57 T75:V76 Q101:S102 Q139:S140 Q161:S162 AP21:AQ22 T68:V69 Q82:S83 Q120:S121 X75:Z76">
      <formula1>"-,STR,DEX,CON,INT,WIS,CHA"</formula1>
    </dataValidation>
    <dataValidation allowBlank="1" showInputMessage="1" showErrorMessage="1" error="不能超過等級最高級數" sqref="BI31:BK147"/>
    <dataValidation type="list" allowBlank="1" showInputMessage="1" showErrorMessage="1" error="請選擇對的數據" sqref="AA4:AC5 W4:Y5 S4:U5 AE4:AG5">
      <formula1>"0,1,2,3,4,5,6,7,8,9,10,11,12,13,14,15,16,17,18,19,20"</formula1>
    </dataValidation>
    <dataValidation type="list" allowBlank="1" showInputMessage="1" prompt="主要職業" sqref="A4:H5">
      <formula1>附表.職業加值表!$A$22:$A$226</formula1>
    </dataValidation>
    <dataValidation type="list" allowBlank="1" showInputMessage="1" prompt=" -" sqref="AI4:AO5">
      <formula1>附表.種族屬性調整!$A$1:$A$50</formula1>
    </dataValidation>
    <dataValidation type="list" allowBlank="1" showInputMessage="1" showErrorMessage="1" sqref="AO1:AU2">
      <formula1>附表.種族屬性調整!$S$2:$S$12</formula1>
    </dataValidation>
    <dataValidation type="list" allowBlank="1" showInputMessage="1" showErrorMessage="1" prompt=" -" sqref="AQ4:AU5">
      <formula1>附表.種族屬性調整!$R$2:$R$9</formula1>
    </dataValidation>
  </dataValidations>
  <printOptions horizontalCentered="1"/>
  <pageMargins left="0.393700787401575" right="0.393700787401575" top="0.196850393700787" bottom="0.196850393700787" header="0" footer="0"/>
  <pageSetup paperSize="9" scale="56" fitToHeight="0" orientation="portrait"/>
  <headerFooter/>
  <rowBreaks count="1" manualBreakCount="1">
    <brk id="192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CW404"/>
  <sheetViews>
    <sheetView showGridLines="0" zoomScale="85" zoomScaleNormal="85" workbookViewId="0">
      <selection activeCell="A1" sqref="A1:T2"/>
    </sheetView>
  </sheetViews>
  <sheetFormatPr defaultColWidth="12.625" defaultRowHeight="15" customHeight="1"/>
  <cols>
    <col min="1" max="53" width="2" style="12" customWidth="1"/>
    <col min="54" max="54" width="2.125" style="12" customWidth="1"/>
    <col min="55" max="79" width="2" style="12" customWidth="1"/>
    <col min="80" max="80" width="2.25" style="12" customWidth="1"/>
    <col min="81" max="100" width="1.5" style="12" customWidth="1"/>
    <col min="101" max="16384" width="12.625" style="12"/>
  </cols>
  <sheetData>
    <row r="1" ht="12.75" customHeight="1" spans="1:101">
      <c r="A1" s="155" t="s">
        <v>182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63" t="s">
        <v>183</v>
      </c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53"/>
      <c r="AM1" s="155" t="s">
        <v>184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53"/>
      <c r="BD1" s="510" t="s">
        <v>185</v>
      </c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  <c r="BP1" s="515"/>
      <c r="BQ1" s="515"/>
      <c r="BR1" s="515"/>
      <c r="BS1" s="515"/>
      <c r="BT1" s="515"/>
      <c r="BU1" s="515"/>
      <c r="BV1" s="515"/>
      <c r="BW1" s="515"/>
      <c r="BX1" s="515"/>
      <c r="BY1" s="515"/>
      <c r="BZ1" s="515"/>
      <c r="CA1" s="517"/>
      <c r="CB1" s="153"/>
      <c r="CC1" s="153"/>
      <c r="CD1" s="153"/>
      <c r="CE1" s="153"/>
      <c r="CF1" s="153"/>
      <c r="CG1" s="153"/>
      <c r="CH1" s="153"/>
      <c r="CI1" s="153"/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53"/>
      <c r="CV1" s="153"/>
      <c r="CW1" s="153"/>
    </row>
    <row r="2" ht="12.75" customHeight="1" spans="1:100">
      <c r="A2" s="147"/>
      <c r="U2" s="147"/>
      <c r="AL2" s="153"/>
      <c r="AM2" s="147"/>
      <c r="BB2" s="153"/>
      <c r="BD2" s="511"/>
      <c r="BE2" s="516"/>
      <c r="BF2" s="516"/>
      <c r="BG2" s="516"/>
      <c r="BH2" s="516"/>
      <c r="BI2" s="516"/>
      <c r="BJ2" s="516"/>
      <c r="BK2" s="516"/>
      <c r="BL2" s="516"/>
      <c r="BM2" s="516"/>
      <c r="BN2" s="516"/>
      <c r="BO2" s="516"/>
      <c r="BP2" s="516"/>
      <c r="BQ2" s="516"/>
      <c r="BR2" s="516"/>
      <c r="BS2" s="516"/>
      <c r="BT2" s="516"/>
      <c r="BU2" s="516"/>
      <c r="BV2" s="516"/>
      <c r="BW2" s="516"/>
      <c r="BX2" s="516"/>
      <c r="BY2" s="516"/>
      <c r="BZ2" s="516"/>
      <c r="CA2" s="518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/>
    </row>
    <row r="3" ht="12.75" customHeight="1" spans="1:100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508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3"/>
      <c r="BD3" s="270"/>
      <c r="BE3" s="241"/>
      <c r="BF3" s="241"/>
      <c r="BG3" s="241"/>
      <c r="BH3" s="241"/>
      <c r="BI3" s="241"/>
      <c r="BJ3" s="241"/>
      <c r="BK3" s="241"/>
      <c r="BL3" s="241"/>
      <c r="BM3" s="241"/>
      <c r="BN3" s="241"/>
      <c r="BO3" s="241"/>
      <c r="BP3" s="241"/>
      <c r="BQ3" s="241"/>
      <c r="BR3" s="241"/>
      <c r="BS3" s="241"/>
      <c r="BT3" s="241"/>
      <c r="BU3" s="241"/>
      <c r="BV3" s="241"/>
      <c r="BW3" s="241"/>
      <c r="BX3" s="241"/>
      <c r="BY3" s="241"/>
      <c r="BZ3" s="241"/>
      <c r="CA3" s="299"/>
      <c r="CB3" s="153"/>
      <c r="CC3" s="153"/>
      <c r="CD3" s="153"/>
      <c r="CE3" s="153"/>
      <c r="CF3" s="153"/>
      <c r="CG3" s="153"/>
      <c r="CH3" s="153"/>
      <c r="CI3" s="153"/>
      <c r="CJ3" s="153"/>
      <c r="CK3" s="153"/>
      <c r="CL3" s="153"/>
      <c r="CM3" s="153"/>
      <c r="CN3" s="153"/>
      <c r="CO3" s="153"/>
      <c r="CP3" s="153"/>
      <c r="CQ3" s="153"/>
      <c r="CR3" s="153"/>
      <c r="CS3" s="153"/>
      <c r="CT3" s="153"/>
      <c r="CU3" s="153"/>
      <c r="CV3" s="153"/>
    </row>
    <row r="4" ht="6" customHeight="1" spans="1:100">
      <c r="A4" s="155" t="s">
        <v>186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BB4" s="153"/>
      <c r="BD4" s="449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450"/>
      <c r="CB4" s="153"/>
      <c r="CC4" s="153"/>
      <c r="CD4" s="153"/>
      <c r="CE4" s="153"/>
      <c r="CF4" s="153"/>
      <c r="CG4" s="153"/>
      <c r="CH4" s="153"/>
      <c r="CI4" s="153"/>
      <c r="CJ4" s="153"/>
      <c r="CK4" s="153"/>
      <c r="CL4" s="153"/>
      <c r="CM4" s="153"/>
      <c r="CN4" s="153"/>
      <c r="CO4" s="153"/>
      <c r="CP4" s="153"/>
      <c r="CQ4" s="153"/>
      <c r="CR4" s="153"/>
      <c r="CS4" s="153"/>
      <c r="CT4" s="153"/>
      <c r="CU4" s="153"/>
      <c r="CV4" s="153"/>
    </row>
    <row r="5" ht="6" customHeight="1" spans="1:100">
      <c r="A5" s="147"/>
      <c r="N5" s="505" t="s">
        <v>156</v>
      </c>
      <c r="O5" s="147"/>
      <c r="P5" s="147"/>
      <c r="Q5" s="147"/>
      <c r="R5" s="147"/>
      <c r="S5" s="147"/>
      <c r="T5" s="380"/>
      <c r="U5" s="505" t="s">
        <v>187</v>
      </c>
      <c r="V5" s="147"/>
      <c r="W5" s="147"/>
      <c r="X5" s="147"/>
      <c r="Y5" s="147"/>
      <c r="Z5" s="147"/>
      <c r="AA5" s="147"/>
      <c r="AB5" s="147"/>
      <c r="AC5" s="380"/>
      <c r="AD5" s="505" t="s">
        <v>188</v>
      </c>
      <c r="AE5" s="147"/>
      <c r="AF5" s="147"/>
      <c r="AG5" s="147"/>
      <c r="AH5" s="147"/>
      <c r="AI5" s="147"/>
      <c r="AJ5" s="147"/>
      <c r="AK5" s="178"/>
      <c r="AL5" s="153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53"/>
      <c r="BD5" s="449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450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  <c r="CT5" s="153"/>
      <c r="CU5" s="153"/>
      <c r="CV5" s="153"/>
    </row>
    <row r="6" ht="6" customHeight="1" spans="1:100">
      <c r="A6" s="147"/>
      <c r="N6" s="381"/>
      <c r="T6" s="380"/>
      <c r="U6" s="381"/>
      <c r="AC6" s="380"/>
      <c r="AD6" s="381"/>
      <c r="AK6" s="178"/>
      <c r="AL6" s="153"/>
      <c r="AM6" s="508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3"/>
      <c r="BD6" s="449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450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</row>
    <row r="7" ht="6" customHeight="1" spans="1:100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393"/>
      <c r="O7" s="148"/>
      <c r="P7" s="148"/>
      <c r="Q7" s="148"/>
      <c r="R7" s="148"/>
      <c r="S7" s="148"/>
      <c r="T7" s="410"/>
      <c r="U7" s="393"/>
      <c r="V7" s="148"/>
      <c r="W7" s="148"/>
      <c r="X7" s="148"/>
      <c r="Y7" s="148"/>
      <c r="Z7" s="148"/>
      <c r="AA7" s="148"/>
      <c r="AB7" s="148"/>
      <c r="AC7" s="410"/>
      <c r="AD7" s="393"/>
      <c r="AE7" s="148"/>
      <c r="AF7" s="148"/>
      <c r="AG7" s="148"/>
      <c r="AH7" s="148"/>
      <c r="AI7" s="148"/>
      <c r="AJ7" s="148"/>
      <c r="AK7" s="174"/>
      <c r="AL7" s="153"/>
      <c r="BB7" s="153"/>
      <c r="BD7" s="449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450"/>
      <c r="CB7" s="153"/>
      <c r="CC7" s="153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</row>
    <row r="8" ht="6" customHeight="1" spans="1:100">
      <c r="A8" s="350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71"/>
      <c r="N8" s="350"/>
      <c r="O8" s="152"/>
      <c r="P8" s="152"/>
      <c r="Q8" s="152"/>
      <c r="R8" s="152"/>
      <c r="S8" s="152"/>
      <c r="T8" s="171"/>
      <c r="U8" s="276"/>
      <c r="V8" s="311"/>
      <c r="W8" s="311"/>
      <c r="X8" s="311"/>
      <c r="Y8" s="311"/>
      <c r="Z8" s="311"/>
      <c r="AA8" s="311"/>
      <c r="AB8" s="311"/>
      <c r="AC8" s="312"/>
      <c r="AD8" s="276"/>
      <c r="AE8" s="311"/>
      <c r="AF8" s="311"/>
      <c r="AG8" s="311"/>
      <c r="AH8" s="311"/>
      <c r="AI8" s="311"/>
      <c r="AJ8" s="311"/>
      <c r="AK8" s="312"/>
      <c r="AL8" s="153"/>
      <c r="BB8" s="153"/>
      <c r="BD8" s="449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450"/>
      <c r="CB8" s="153"/>
      <c r="CC8" s="153"/>
      <c r="CD8" s="15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</row>
    <row r="9" ht="6" customHeight="1" spans="1:100">
      <c r="A9" s="162"/>
      <c r="M9" s="178"/>
      <c r="N9" s="162"/>
      <c r="O9" s="164"/>
      <c r="P9" s="164"/>
      <c r="Q9" s="164"/>
      <c r="R9" s="164"/>
      <c r="S9" s="164"/>
      <c r="T9" s="178"/>
      <c r="U9" s="420"/>
      <c r="V9" s="421"/>
      <c r="W9" s="421"/>
      <c r="X9" s="421"/>
      <c r="Y9" s="421"/>
      <c r="Z9" s="421"/>
      <c r="AA9" s="421"/>
      <c r="AB9" s="421"/>
      <c r="AC9" s="424"/>
      <c r="AD9" s="420"/>
      <c r="AE9" s="421"/>
      <c r="AF9" s="421"/>
      <c r="AG9" s="421"/>
      <c r="AH9" s="421"/>
      <c r="AI9" s="421"/>
      <c r="AJ9" s="421"/>
      <c r="AK9" s="424"/>
      <c r="AL9" s="153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53"/>
      <c r="BD9" s="449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450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</row>
    <row r="10" ht="6" customHeight="1" spans="1:100">
      <c r="A10" s="162"/>
      <c r="M10" s="178"/>
      <c r="N10" s="162"/>
      <c r="O10" s="164"/>
      <c r="P10" s="164"/>
      <c r="Q10" s="164"/>
      <c r="R10" s="164"/>
      <c r="S10" s="164"/>
      <c r="T10" s="178"/>
      <c r="U10" s="420"/>
      <c r="V10" s="421"/>
      <c r="W10" s="421"/>
      <c r="X10" s="421"/>
      <c r="Y10" s="421"/>
      <c r="Z10" s="421"/>
      <c r="AA10" s="421"/>
      <c r="AB10" s="421"/>
      <c r="AC10" s="424"/>
      <c r="AD10" s="420"/>
      <c r="AE10" s="421"/>
      <c r="AF10" s="421"/>
      <c r="AG10" s="421"/>
      <c r="AH10" s="421"/>
      <c r="AI10" s="421"/>
      <c r="AJ10" s="421"/>
      <c r="AK10" s="424"/>
      <c r="AL10" s="153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7"/>
      <c r="BA10" s="307"/>
      <c r="BB10" s="153"/>
      <c r="BD10" s="449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450"/>
      <c r="CB10" s="153"/>
      <c r="CC10" s="153"/>
      <c r="CD10" s="153"/>
      <c r="CE10" s="153"/>
      <c r="CF10" s="153"/>
      <c r="CG10" s="153"/>
      <c r="CH10" s="153"/>
      <c r="CI10" s="153"/>
      <c r="CJ10" s="153"/>
      <c r="CK10" s="153"/>
      <c r="CL10" s="153"/>
      <c r="CM10" s="153"/>
      <c r="CN10" s="153"/>
      <c r="CO10" s="153"/>
      <c r="CP10" s="153"/>
      <c r="CQ10" s="153"/>
      <c r="CR10" s="153"/>
      <c r="CS10" s="153"/>
      <c r="CT10" s="153"/>
      <c r="CU10" s="153"/>
      <c r="CV10" s="153"/>
    </row>
    <row r="11" ht="6" customHeight="1" spans="1:100">
      <c r="A11" s="162"/>
      <c r="M11" s="178"/>
      <c r="N11" s="162"/>
      <c r="O11" s="164"/>
      <c r="P11" s="164"/>
      <c r="Q11" s="164"/>
      <c r="R11" s="164"/>
      <c r="S11" s="164"/>
      <c r="T11" s="178"/>
      <c r="U11" s="420"/>
      <c r="V11" s="421"/>
      <c r="W11" s="421"/>
      <c r="X11" s="421"/>
      <c r="Y11" s="421"/>
      <c r="Z11" s="421"/>
      <c r="AA11" s="421"/>
      <c r="AB11" s="421"/>
      <c r="AC11" s="424"/>
      <c r="AD11" s="420"/>
      <c r="AE11" s="421"/>
      <c r="AF11" s="421"/>
      <c r="AG11" s="421"/>
      <c r="AH11" s="421"/>
      <c r="AI11" s="421"/>
      <c r="AJ11" s="421"/>
      <c r="AK11" s="424"/>
      <c r="AL11" s="153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53"/>
      <c r="BD11" s="449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450"/>
      <c r="CB11" s="153"/>
      <c r="CC11" s="153"/>
      <c r="CD11" s="153"/>
      <c r="CE11" s="153"/>
      <c r="CF11" s="153"/>
      <c r="CG11" s="153"/>
      <c r="CH11" s="153"/>
      <c r="CI11" s="153"/>
      <c r="CJ11" s="153"/>
      <c r="CK11" s="153"/>
      <c r="CL11" s="153"/>
      <c r="CM11" s="153"/>
      <c r="CN11" s="153"/>
      <c r="CO11" s="153"/>
      <c r="CP11" s="153"/>
      <c r="CQ11" s="153"/>
      <c r="CR11" s="153"/>
      <c r="CS11" s="153"/>
      <c r="CT11" s="153"/>
      <c r="CU11" s="153"/>
      <c r="CV11" s="153"/>
    </row>
    <row r="12" ht="6" customHeight="1" spans="1:100">
      <c r="A12" s="162"/>
      <c r="M12" s="178"/>
      <c r="N12" s="162"/>
      <c r="O12" s="164"/>
      <c r="P12" s="164"/>
      <c r="Q12" s="164"/>
      <c r="R12" s="164"/>
      <c r="S12" s="164"/>
      <c r="T12" s="178"/>
      <c r="U12" s="420"/>
      <c r="V12" s="421"/>
      <c r="W12" s="421"/>
      <c r="X12" s="421"/>
      <c r="Y12" s="421"/>
      <c r="Z12" s="421"/>
      <c r="AA12" s="421"/>
      <c r="AB12" s="421"/>
      <c r="AC12" s="424"/>
      <c r="AD12" s="420"/>
      <c r="AE12" s="421"/>
      <c r="AF12" s="421"/>
      <c r="AG12" s="421"/>
      <c r="AH12" s="421"/>
      <c r="AI12" s="421"/>
      <c r="AJ12" s="421"/>
      <c r="AK12" s="424"/>
      <c r="AL12" s="153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53"/>
      <c r="BD12" s="449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  <c r="BX12" s="195"/>
      <c r="BY12" s="195"/>
      <c r="BZ12" s="195"/>
      <c r="CA12" s="450"/>
      <c r="CB12" s="153"/>
      <c r="CC12" s="153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3"/>
      <c r="CT12" s="153"/>
      <c r="CU12" s="153"/>
      <c r="CV12" s="153"/>
    </row>
    <row r="13" ht="6" customHeight="1" spans="1:100">
      <c r="A13" s="495" t="s">
        <v>189</v>
      </c>
      <c r="B13" s="147"/>
      <c r="C13" s="147"/>
      <c r="D13" s="147"/>
      <c r="E13" s="147"/>
      <c r="F13" s="380"/>
      <c r="G13" s="392" t="s">
        <v>190</v>
      </c>
      <c r="H13" s="147"/>
      <c r="I13" s="147"/>
      <c r="J13" s="147"/>
      <c r="K13" s="147"/>
      <c r="L13" s="380"/>
      <c r="M13" s="392" t="s">
        <v>191</v>
      </c>
      <c r="N13" s="147"/>
      <c r="O13" s="147"/>
      <c r="P13" s="147"/>
      <c r="Q13" s="380"/>
      <c r="R13" s="392" t="s">
        <v>157</v>
      </c>
      <c r="S13" s="147"/>
      <c r="T13" s="380"/>
      <c r="U13" s="392" t="s">
        <v>158</v>
      </c>
      <c r="V13" s="147"/>
      <c r="W13" s="380"/>
      <c r="X13" s="392" t="s">
        <v>159</v>
      </c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78"/>
      <c r="AL13" s="153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53"/>
      <c r="BD13" s="449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450"/>
      <c r="CB13" s="153"/>
      <c r="CC13" s="153"/>
      <c r="CD13" s="153"/>
      <c r="CE13" s="153"/>
      <c r="CF13" s="153"/>
      <c r="CG13" s="153"/>
      <c r="CH13" s="153"/>
      <c r="CI13" s="153"/>
      <c r="CJ13" s="153"/>
      <c r="CK13" s="153"/>
      <c r="CL13" s="153"/>
      <c r="CM13" s="153"/>
      <c r="CN13" s="153"/>
      <c r="CO13" s="153"/>
      <c r="CP13" s="153"/>
      <c r="CQ13" s="153"/>
      <c r="CR13" s="153"/>
      <c r="CS13" s="153"/>
      <c r="CT13" s="153"/>
      <c r="CU13" s="153"/>
      <c r="CV13" s="153"/>
    </row>
    <row r="14" ht="6" customHeight="1" spans="1:100">
      <c r="A14" s="147"/>
      <c r="F14" s="380"/>
      <c r="G14" s="381"/>
      <c r="L14" s="380"/>
      <c r="M14" s="381"/>
      <c r="Q14" s="380"/>
      <c r="R14" s="381"/>
      <c r="T14" s="380"/>
      <c r="U14" s="381"/>
      <c r="W14" s="380"/>
      <c r="X14" s="381"/>
      <c r="AK14" s="178"/>
      <c r="AL14" s="153"/>
      <c r="AM14" s="508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3"/>
      <c r="BD14" s="449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450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</row>
    <row r="15" ht="6" customHeight="1" spans="1:100">
      <c r="A15" s="147"/>
      <c r="F15" s="380"/>
      <c r="G15" s="381"/>
      <c r="L15" s="380"/>
      <c r="M15" s="381"/>
      <c r="Q15" s="380"/>
      <c r="R15" s="393"/>
      <c r="S15" s="148"/>
      <c r="T15" s="410"/>
      <c r="U15" s="393"/>
      <c r="V15" s="148"/>
      <c r="W15" s="410"/>
      <c r="X15" s="393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74"/>
      <c r="AL15" s="153"/>
      <c r="BB15" s="153"/>
      <c r="BD15" s="271"/>
      <c r="BE15" s="272"/>
      <c r="BF15" s="272"/>
      <c r="BG15" s="272"/>
      <c r="BH15" s="272"/>
      <c r="BI15" s="272"/>
      <c r="BJ15" s="272"/>
      <c r="BK15" s="272"/>
      <c r="BL15" s="272"/>
      <c r="BM15" s="272"/>
      <c r="BN15" s="272"/>
      <c r="BO15" s="272"/>
      <c r="BP15" s="272"/>
      <c r="BQ15" s="272"/>
      <c r="BR15" s="272"/>
      <c r="BS15" s="272"/>
      <c r="BT15" s="272"/>
      <c r="BU15" s="272"/>
      <c r="BV15" s="272"/>
      <c r="BW15" s="272"/>
      <c r="BX15" s="272"/>
      <c r="BY15" s="272"/>
      <c r="BZ15" s="272"/>
      <c r="CA15" s="300"/>
      <c r="CB15" s="153"/>
      <c r="CC15" s="153"/>
      <c r="CD15" s="153"/>
      <c r="CE15" s="153"/>
      <c r="CF15" s="153"/>
      <c r="CG15" s="153"/>
      <c r="CH15" s="153"/>
      <c r="CI15" s="153"/>
      <c r="CJ15" s="153"/>
      <c r="CK15" s="153"/>
      <c r="CL15" s="153"/>
      <c r="CM15" s="153"/>
      <c r="CN15" s="153"/>
      <c r="CO15" s="153"/>
      <c r="CP15" s="153"/>
      <c r="CQ15" s="153"/>
      <c r="CR15" s="153"/>
      <c r="CS15" s="153"/>
      <c r="CT15" s="153"/>
      <c r="CU15" s="153"/>
      <c r="CV15" s="153"/>
    </row>
    <row r="16" ht="6" customHeight="1" spans="1:100">
      <c r="A16" s="156"/>
      <c r="B16" s="152"/>
      <c r="C16" s="152"/>
      <c r="D16" s="152"/>
      <c r="E16" s="152"/>
      <c r="F16" s="171"/>
      <c r="G16" s="496">
        <v>0</v>
      </c>
      <c r="H16" s="497"/>
      <c r="I16" s="497"/>
      <c r="J16" s="503" t="s">
        <v>192</v>
      </c>
      <c r="K16" s="506"/>
      <c r="L16" s="506"/>
      <c r="M16" s="507"/>
      <c r="N16" s="152"/>
      <c r="O16" s="152"/>
      <c r="P16" s="152"/>
      <c r="Q16" s="171"/>
      <c r="R16" s="350"/>
      <c r="S16" s="152"/>
      <c r="T16" s="171"/>
      <c r="U16" s="350"/>
      <c r="V16" s="152"/>
      <c r="W16" s="171"/>
      <c r="X16" s="470"/>
      <c r="Y16" s="471"/>
      <c r="Z16" s="471"/>
      <c r="AA16" s="471"/>
      <c r="AB16" s="471"/>
      <c r="AC16" s="471"/>
      <c r="AD16" s="471"/>
      <c r="AE16" s="471"/>
      <c r="AF16" s="471"/>
      <c r="AG16" s="471"/>
      <c r="AH16" s="471"/>
      <c r="AI16" s="471"/>
      <c r="AJ16" s="471"/>
      <c r="AK16" s="489"/>
      <c r="AL16" s="153"/>
      <c r="BB16" s="153"/>
      <c r="CB16" s="153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3"/>
      <c r="CO16" s="153"/>
      <c r="CP16" s="153"/>
      <c r="CQ16" s="153"/>
      <c r="CR16" s="153"/>
      <c r="CS16" s="153"/>
      <c r="CT16" s="153"/>
      <c r="CU16" s="153"/>
      <c r="CV16" s="153"/>
    </row>
    <row r="17" ht="6" customHeight="1" spans="1:100">
      <c r="A17" s="162"/>
      <c r="F17" s="178"/>
      <c r="G17" s="498"/>
      <c r="H17" s="499"/>
      <c r="I17" s="499"/>
      <c r="J17" s="503"/>
      <c r="K17" s="506"/>
      <c r="L17" s="506"/>
      <c r="M17" s="147"/>
      <c r="Q17" s="178"/>
      <c r="R17" s="162"/>
      <c r="T17" s="178"/>
      <c r="U17" s="162"/>
      <c r="W17" s="178"/>
      <c r="X17" s="472"/>
      <c r="Y17" s="473"/>
      <c r="Z17" s="473"/>
      <c r="AA17" s="473"/>
      <c r="AB17" s="473"/>
      <c r="AC17" s="473"/>
      <c r="AD17" s="473"/>
      <c r="AE17" s="473"/>
      <c r="AF17" s="473"/>
      <c r="AG17" s="473"/>
      <c r="AH17" s="473"/>
      <c r="AI17" s="473"/>
      <c r="AJ17" s="473"/>
      <c r="AK17" s="490"/>
      <c r="AL17" s="153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53"/>
      <c r="BD17" s="155" t="s">
        <v>193</v>
      </c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5"/>
      <c r="BY17" s="155"/>
      <c r="BZ17" s="155"/>
      <c r="CA17" s="155"/>
      <c r="CB17" s="153"/>
      <c r="CC17" s="153"/>
      <c r="CD17" s="153"/>
      <c r="CE17" s="153"/>
      <c r="CF17" s="153"/>
      <c r="CG17" s="153"/>
      <c r="CH17" s="153"/>
      <c r="CI17" s="153"/>
      <c r="CJ17" s="153"/>
      <c r="CK17" s="153"/>
      <c r="CL17" s="153"/>
      <c r="CM17" s="153"/>
      <c r="CN17" s="153"/>
      <c r="CO17" s="153"/>
      <c r="CP17" s="153"/>
      <c r="CQ17" s="153"/>
      <c r="CR17" s="153"/>
      <c r="CS17" s="153"/>
      <c r="CT17" s="153"/>
      <c r="CU17" s="153"/>
      <c r="CV17" s="153"/>
    </row>
    <row r="18" ht="6" customHeight="1" spans="1:100">
      <c r="A18" s="162"/>
      <c r="F18" s="178"/>
      <c r="G18" s="498"/>
      <c r="H18" s="499"/>
      <c r="I18" s="499"/>
      <c r="J18" s="503"/>
      <c r="K18" s="506"/>
      <c r="L18" s="506"/>
      <c r="M18" s="147"/>
      <c r="Q18" s="178"/>
      <c r="R18" s="162"/>
      <c r="T18" s="178"/>
      <c r="U18" s="162"/>
      <c r="W18" s="178"/>
      <c r="X18" s="472"/>
      <c r="Y18" s="473"/>
      <c r="Z18" s="473"/>
      <c r="AA18" s="473"/>
      <c r="AB18" s="473"/>
      <c r="AC18" s="473"/>
      <c r="AD18" s="473"/>
      <c r="AE18" s="473"/>
      <c r="AF18" s="473"/>
      <c r="AG18" s="473"/>
      <c r="AH18" s="473"/>
      <c r="AI18" s="473"/>
      <c r="AJ18" s="473"/>
      <c r="AK18" s="490"/>
      <c r="AL18" s="153"/>
      <c r="AM18" s="508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3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55"/>
      <c r="BW18" s="155"/>
      <c r="BX18" s="155"/>
      <c r="BY18" s="155"/>
      <c r="BZ18" s="155"/>
      <c r="CA18" s="155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  <c r="CS18" s="153"/>
      <c r="CT18" s="153"/>
      <c r="CU18" s="153"/>
      <c r="CV18" s="153"/>
    </row>
    <row r="19" ht="6" customHeight="1" spans="1:100">
      <c r="A19" s="162"/>
      <c r="F19" s="178"/>
      <c r="G19" s="498"/>
      <c r="H19" s="499"/>
      <c r="I19" s="499"/>
      <c r="J19" s="503"/>
      <c r="K19" s="506"/>
      <c r="L19" s="506"/>
      <c r="M19" s="147"/>
      <c r="Q19" s="178"/>
      <c r="R19" s="162"/>
      <c r="T19" s="178"/>
      <c r="U19" s="162"/>
      <c r="W19" s="178"/>
      <c r="X19" s="472"/>
      <c r="Y19" s="473"/>
      <c r="Z19" s="473"/>
      <c r="AA19" s="473"/>
      <c r="AB19" s="473"/>
      <c r="AC19" s="473"/>
      <c r="AD19" s="473"/>
      <c r="AE19" s="473"/>
      <c r="AF19" s="473"/>
      <c r="AG19" s="473"/>
      <c r="AH19" s="473"/>
      <c r="AI19" s="473"/>
      <c r="AJ19" s="473"/>
      <c r="AK19" s="490"/>
      <c r="AL19" s="153"/>
      <c r="BB19" s="153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  <c r="CS19" s="153"/>
      <c r="CT19" s="153"/>
      <c r="CU19" s="153"/>
      <c r="CV19" s="153"/>
    </row>
    <row r="20" ht="6" customHeight="1" spans="1:100">
      <c r="A20" s="157"/>
      <c r="B20" s="148"/>
      <c r="C20" s="148"/>
      <c r="D20" s="148"/>
      <c r="E20" s="148"/>
      <c r="F20" s="174"/>
      <c r="G20" s="500"/>
      <c r="H20" s="501"/>
      <c r="I20" s="501"/>
      <c r="J20" s="503"/>
      <c r="K20" s="506"/>
      <c r="L20" s="506"/>
      <c r="M20" s="148"/>
      <c r="N20" s="148"/>
      <c r="O20" s="148"/>
      <c r="P20" s="148"/>
      <c r="Q20" s="174"/>
      <c r="R20" s="157"/>
      <c r="S20" s="148"/>
      <c r="T20" s="174"/>
      <c r="U20" s="157"/>
      <c r="V20" s="148"/>
      <c r="W20" s="174"/>
      <c r="X20" s="474"/>
      <c r="Y20" s="475"/>
      <c r="Z20" s="475"/>
      <c r="AA20" s="475"/>
      <c r="AB20" s="475"/>
      <c r="AC20" s="475"/>
      <c r="AD20" s="475"/>
      <c r="AE20" s="475"/>
      <c r="AF20" s="475"/>
      <c r="AG20" s="475"/>
      <c r="AH20" s="475"/>
      <c r="AI20" s="475"/>
      <c r="AJ20" s="475"/>
      <c r="AK20" s="491"/>
      <c r="AL20" s="153"/>
      <c r="BB20" s="153"/>
      <c r="BC20" s="512" t="s">
        <v>194</v>
      </c>
      <c r="BD20" s="512"/>
      <c r="BE20" s="512"/>
      <c r="BF20" s="512"/>
      <c r="BG20" s="512"/>
      <c r="BH20" s="512"/>
      <c r="BI20" s="512"/>
      <c r="BJ20" s="512"/>
      <c r="BK20" s="512"/>
      <c r="BL20" s="512"/>
      <c r="BM20" s="512"/>
      <c r="BN20" s="512"/>
      <c r="BO20" s="512"/>
      <c r="BP20" s="512"/>
      <c r="BQ20" s="512"/>
      <c r="BR20" s="512"/>
      <c r="BS20" s="512"/>
      <c r="BT20" s="512"/>
      <c r="BU20" s="512"/>
      <c r="BV20" s="512"/>
      <c r="BW20" s="512"/>
      <c r="BX20" s="512"/>
      <c r="BY20" s="512"/>
      <c r="BZ20" s="512"/>
      <c r="CA20" s="512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3"/>
      <c r="CT20" s="153"/>
      <c r="CU20" s="153"/>
      <c r="CV20" s="153"/>
    </row>
    <row r="21" ht="6" customHeight="1" spans="1:100">
      <c r="A21" s="196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53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53"/>
      <c r="BC21" s="512"/>
      <c r="BD21" s="512"/>
      <c r="BE21" s="512"/>
      <c r="BF21" s="512"/>
      <c r="BG21" s="512"/>
      <c r="BH21" s="512"/>
      <c r="BI21" s="512"/>
      <c r="BJ21" s="512"/>
      <c r="BK21" s="512"/>
      <c r="BL21" s="512"/>
      <c r="BM21" s="512"/>
      <c r="BN21" s="512"/>
      <c r="BO21" s="512"/>
      <c r="BP21" s="512"/>
      <c r="BQ21" s="512"/>
      <c r="BR21" s="512"/>
      <c r="BS21" s="512"/>
      <c r="BT21" s="512"/>
      <c r="BU21" s="512"/>
      <c r="BV21" s="512"/>
      <c r="BW21" s="512"/>
      <c r="BX21" s="512"/>
      <c r="BY21" s="512"/>
      <c r="BZ21" s="512"/>
      <c r="CA21" s="512"/>
      <c r="CB21" s="153"/>
      <c r="CC21" s="153"/>
      <c r="CD21" s="153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  <c r="CS21" s="153"/>
      <c r="CT21" s="153"/>
      <c r="CU21" s="153"/>
      <c r="CV21" s="153"/>
    </row>
    <row r="22" ht="6" customHeight="1" spans="1:100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53"/>
      <c r="AM22" s="508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3"/>
      <c r="BD22" s="513"/>
      <c r="BE22" s="152"/>
      <c r="BF22" s="152"/>
      <c r="BG22" s="152"/>
      <c r="BH22" s="152"/>
      <c r="BI22" s="152"/>
      <c r="BJ22" s="152"/>
      <c r="BK22" s="152"/>
      <c r="BL22" s="152"/>
      <c r="BM22" s="152"/>
      <c r="BN22" s="152"/>
      <c r="BO22" s="152"/>
      <c r="BP22" s="152"/>
      <c r="BQ22" s="152"/>
      <c r="BR22" s="152"/>
      <c r="BS22" s="152"/>
      <c r="BT22" s="152"/>
      <c r="BU22" s="152"/>
      <c r="BV22" s="152"/>
      <c r="BW22" s="152"/>
      <c r="BX22" s="152"/>
      <c r="BY22" s="152"/>
      <c r="BZ22" s="152"/>
      <c r="CA22" s="171"/>
      <c r="CB22" s="153"/>
      <c r="CC22" s="153"/>
      <c r="CD22" s="153"/>
      <c r="CE22" s="153"/>
      <c r="CF22" s="153"/>
      <c r="CG22" s="153"/>
      <c r="CH22" s="153"/>
      <c r="CI22" s="153"/>
      <c r="CJ22" s="153"/>
      <c r="CK22" s="153"/>
      <c r="CL22" s="153"/>
      <c r="CM22" s="153"/>
      <c r="CN22" s="153"/>
      <c r="CO22" s="153"/>
      <c r="CP22" s="153"/>
      <c r="CQ22" s="153"/>
      <c r="CR22" s="153"/>
      <c r="CS22" s="153"/>
      <c r="CT22" s="153"/>
      <c r="CU22" s="153"/>
      <c r="CV22" s="153"/>
    </row>
    <row r="23" ht="6" customHeight="1" spans="1:100">
      <c r="A23" s="502" t="s">
        <v>195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380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53"/>
      <c r="BB23" s="153"/>
      <c r="BD23" s="162"/>
      <c r="CA23" s="178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</row>
    <row r="24" ht="6" customHeight="1" spans="1:100">
      <c r="A24" s="147"/>
      <c r="M24" s="380"/>
      <c r="N24" s="392" t="s">
        <v>187</v>
      </c>
      <c r="O24" s="147"/>
      <c r="P24" s="147"/>
      <c r="Q24" s="147"/>
      <c r="R24" s="147"/>
      <c r="S24" s="147"/>
      <c r="T24" s="147"/>
      <c r="U24" s="147"/>
      <c r="V24" s="380"/>
      <c r="W24" s="392" t="s">
        <v>157</v>
      </c>
      <c r="X24" s="147"/>
      <c r="Y24" s="147"/>
      <c r="Z24" s="380"/>
      <c r="AA24" s="392" t="s">
        <v>158</v>
      </c>
      <c r="AB24" s="147"/>
      <c r="AC24" s="380"/>
      <c r="AD24" s="392" t="s">
        <v>189</v>
      </c>
      <c r="AE24" s="147"/>
      <c r="AF24" s="147"/>
      <c r="AG24" s="147"/>
      <c r="AH24" s="147"/>
      <c r="AI24" s="147"/>
      <c r="AJ24" s="147"/>
      <c r="AK24" s="178"/>
      <c r="AL24" s="153"/>
      <c r="BB24" s="153"/>
      <c r="BD24" s="157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148"/>
      <c r="CA24" s="174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</row>
    <row r="25" ht="6" customHeight="1" spans="1:100">
      <c r="A25" s="147"/>
      <c r="M25" s="380"/>
      <c r="N25" s="381"/>
      <c r="V25" s="380"/>
      <c r="W25" s="381"/>
      <c r="Z25" s="380"/>
      <c r="AA25" s="381"/>
      <c r="AC25" s="380"/>
      <c r="AD25" s="381"/>
      <c r="AK25" s="178"/>
      <c r="AL25" s="153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</row>
    <row r="26" ht="6" customHeight="1" spans="1:100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410"/>
      <c r="N26" s="393"/>
      <c r="O26" s="148"/>
      <c r="P26" s="148"/>
      <c r="Q26" s="148"/>
      <c r="R26" s="148"/>
      <c r="S26" s="148"/>
      <c r="T26" s="148"/>
      <c r="U26" s="148"/>
      <c r="V26" s="410"/>
      <c r="W26" s="393"/>
      <c r="X26" s="148"/>
      <c r="Y26" s="148"/>
      <c r="Z26" s="410"/>
      <c r="AA26" s="393"/>
      <c r="AB26" s="148"/>
      <c r="AC26" s="410"/>
      <c r="AD26" s="393"/>
      <c r="AE26" s="148"/>
      <c r="AF26" s="148"/>
      <c r="AG26" s="148"/>
      <c r="AH26" s="148"/>
      <c r="AI26" s="148"/>
      <c r="AJ26" s="148"/>
      <c r="AK26" s="174"/>
      <c r="AL26" s="153"/>
      <c r="AM26" s="508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3"/>
      <c r="BC26" s="154">
        <v>0</v>
      </c>
      <c r="BD26" s="514"/>
      <c r="BE26" s="152"/>
      <c r="BF26" s="152"/>
      <c r="BG26" s="152"/>
      <c r="BH26" s="152"/>
      <c r="BI26" s="152"/>
      <c r="BJ26" s="152"/>
      <c r="BK26" s="152"/>
      <c r="BL26" s="152"/>
      <c r="BM26" s="152"/>
      <c r="BN26" s="152"/>
      <c r="BO26" s="152"/>
      <c r="BP26" s="152"/>
      <c r="BQ26" s="152"/>
      <c r="BR26" s="152"/>
      <c r="BS26" s="152"/>
      <c r="BT26" s="152"/>
      <c r="BU26" s="152"/>
      <c r="BV26" s="152"/>
      <c r="BW26" s="152"/>
      <c r="BX26" s="152"/>
      <c r="BY26" s="152"/>
      <c r="BZ26" s="152"/>
      <c r="CA26" s="171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3"/>
      <c r="CT26" s="153"/>
      <c r="CU26" s="153"/>
      <c r="CV26" s="153"/>
    </row>
    <row r="27" ht="6" customHeight="1" spans="1:100">
      <c r="A27" s="350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71"/>
      <c r="N27" s="276"/>
      <c r="O27" s="311"/>
      <c r="P27" s="311"/>
      <c r="Q27" s="311"/>
      <c r="R27" s="311"/>
      <c r="S27" s="311"/>
      <c r="T27" s="311"/>
      <c r="U27" s="311"/>
      <c r="V27" s="312"/>
      <c r="W27" s="350"/>
      <c r="X27" s="152"/>
      <c r="Y27" s="152"/>
      <c r="Z27" s="171"/>
      <c r="AA27" s="350"/>
      <c r="AB27" s="152"/>
      <c r="AC27" s="171"/>
      <c r="AD27" s="156"/>
      <c r="AE27" s="152"/>
      <c r="AF27" s="152"/>
      <c r="AG27" s="152"/>
      <c r="AH27" s="152"/>
      <c r="AI27" s="152"/>
      <c r="AJ27" s="152"/>
      <c r="AK27" s="171"/>
      <c r="AL27" s="153"/>
      <c r="BB27" s="153"/>
      <c r="BD27" s="162"/>
      <c r="CA27" s="178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</row>
    <row r="28" ht="6" customHeight="1" spans="1:100">
      <c r="A28" s="162"/>
      <c r="M28" s="178"/>
      <c r="N28" s="420"/>
      <c r="O28" s="421"/>
      <c r="P28" s="421"/>
      <c r="Q28" s="421"/>
      <c r="R28" s="421"/>
      <c r="S28" s="421"/>
      <c r="T28" s="421"/>
      <c r="U28" s="421"/>
      <c r="V28" s="424"/>
      <c r="W28" s="162"/>
      <c r="Z28" s="178"/>
      <c r="AA28" s="162"/>
      <c r="AC28" s="178"/>
      <c r="AD28" s="162"/>
      <c r="AK28" s="178"/>
      <c r="AL28" s="153"/>
      <c r="BB28" s="153"/>
      <c r="BC28" s="153"/>
      <c r="BD28" s="162"/>
      <c r="CA28" s="178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</row>
    <row r="29" ht="6" customHeight="1" spans="1:100">
      <c r="A29" s="162"/>
      <c r="M29" s="178"/>
      <c r="N29" s="420"/>
      <c r="O29" s="421"/>
      <c r="P29" s="421"/>
      <c r="Q29" s="421"/>
      <c r="R29" s="421"/>
      <c r="S29" s="421"/>
      <c r="T29" s="421"/>
      <c r="U29" s="421"/>
      <c r="V29" s="424"/>
      <c r="W29" s="162"/>
      <c r="Z29" s="178"/>
      <c r="AA29" s="162"/>
      <c r="AC29" s="178"/>
      <c r="AD29" s="162"/>
      <c r="AK29" s="178"/>
      <c r="AL29" s="153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53"/>
      <c r="BC29" s="153"/>
      <c r="BD29" s="162"/>
      <c r="CA29" s="178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3"/>
      <c r="CT29" s="153"/>
      <c r="CU29" s="153"/>
      <c r="CV29" s="153"/>
    </row>
    <row r="30" ht="6" customHeight="1" spans="1:100">
      <c r="A30" s="162"/>
      <c r="M30" s="178"/>
      <c r="N30" s="420"/>
      <c r="O30" s="421"/>
      <c r="P30" s="421"/>
      <c r="Q30" s="421"/>
      <c r="R30" s="421"/>
      <c r="S30" s="421"/>
      <c r="T30" s="421"/>
      <c r="U30" s="421"/>
      <c r="V30" s="424"/>
      <c r="W30" s="162"/>
      <c r="Z30" s="178"/>
      <c r="AA30" s="162"/>
      <c r="AC30" s="178"/>
      <c r="AD30" s="162"/>
      <c r="AK30" s="178"/>
      <c r="AL30" s="153"/>
      <c r="AM30" s="508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3"/>
      <c r="BC30" s="153"/>
      <c r="BD30" s="162"/>
      <c r="CA30" s="178"/>
      <c r="CB30" s="153"/>
      <c r="CC30" s="153"/>
      <c r="CD30" s="153"/>
      <c r="CE30" s="153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3"/>
      <c r="CR30" s="153"/>
      <c r="CS30" s="153"/>
      <c r="CT30" s="153"/>
      <c r="CU30" s="153"/>
      <c r="CV30" s="153"/>
    </row>
    <row r="31" ht="6" customHeight="1" spans="1:100">
      <c r="A31" s="157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74"/>
      <c r="N31" s="420"/>
      <c r="O31" s="421"/>
      <c r="P31" s="421"/>
      <c r="Q31" s="421"/>
      <c r="R31" s="421"/>
      <c r="S31" s="421"/>
      <c r="T31" s="421"/>
      <c r="U31" s="421"/>
      <c r="V31" s="424"/>
      <c r="W31" s="157"/>
      <c r="X31" s="148"/>
      <c r="Y31" s="148"/>
      <c r="Z31" s="174"/>
      <c r="AA31" s="157"/>
      <c r="AB31" s="148"/>
      <c r="AC31" s="174"/>
      <c r="AD31" s="157"/>
      <c r="AE31" s="148"/>
      <c r="AF31" s="148"/>
      <c r="AG31" s="148"/>
      <c r="AH31" s="148"/>
      <c r="AI31" s="148"/>
      <c r="AJ31" s="148"/>
      <c r="AK31" s="174"/>
      <c r="AL31" s="153"/>
      <c r="BB31" s="153"/>
      <c r="BC31" s="153"/>
      <c r="BD31" s="162"/>
      <c r="CA31" s="178"/>
      <c r="CB31" s="153"/>
      <c r="CC31" s="153"/>
      <c r="CD31" s="153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3"/>
      <c r="CT31" s="153"/>
      <c r="CU31" s="153"/>
      <c r="CV31" s="153"/>
    </row>
    <row r="32" ht="6" customHeight="1" spans="1:100">
      <c r="A32" s="495" t="s">
        <v>190</v>
      </c>
      <c r="B32" s="147"/>
      <c r="C32" s="147"/>
      <c r="D32" s="147"/>
      <c r="E32" s="147"/>
      <c r="F32" s="147"/>
      <c r="G32" s="147"/>
      <c r="H32" s="147"/>
      <c r="I32" s="147"/>
      <c r="J32" s="380"/>
      <c r="K32" s="392" t="s">
        <v>159</v>
      </c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78"/>
      <c r="AL32" s="153"/>
      <c r="BB32" s="153"/>
      <c r="BC32" s="153"/>
      <c r="BD32" s="162"/>
      <c r="CA32" s="178"/>
      <c r="CB32" s="153"/>
      <c r="CC32" s="153"/>
      <c r="CD32" s="153"/>
      <c r="CE32" s="153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/>
      <c r="CS32" s="153"/>
      <c r="CT32" s="153"/>
      <c r="CU32" s="153"/>
      <c r="CV32" s="153"/>
    </row>
    <row r="33" ht="6" customHeight="1" spans="1:100">
      <c r="A33" s="147"/>
      <c r="J33" s="380"/>
      <c r="K33" s="381"/>
      <c r="AK33" s="178"/>
      <c r="AL33" s="153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53"/>
      <c r="BC33" s="153"/>
      <c r="BD33" s="162"/>
      <c r="CA33" s="178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3"/>
      <c r="CM33" s="153"/>
      <c r="CN33" s="153"/>
      <c r="CO33" s="153"/>
      <c r="CP33" s="153"/>
      <c r="CQ33" s="153"/>
      <c r="CR33" s="153"/>
      <c r="CS33" s="153"/>
      <c r="CT33" s="153"/>
      <c r="CU33" s="153"/>
      <c r="CV33" s="153"/>
    </row>
    <row r="34" ht="6" customHeight="1" spans="1:100">
      <c r="A34" s="148"/>
      <c r="B34" s="148"/>
      <c r="C34" s="148"/>
      <c r="D34" s="148"/>
      <c r="E34" s="148"/>
      <c r="F34" s="148"/>
      <c r="G34" s="148"/>
      <c r="H34" s="148"/>
      <c r="I34" s="148"/>
      <c r="J34" s="410"/>
      <c r="K34" s="393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74"/>
      <c r="AL34" s="153"/>
      <c r="BB34" s="153"/>
      <c r="BC34" s="153"/>
      <c r="BD34" s="162"/>
      <c r="CA34" s="178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</row>
    <row r="35" ht="6" customHeight="1" spans="1:100">
      <c r="A35" s="496" t="s">
        <v>64</v>
      </c>
      <c r="B35" s="497"/>
      <c r="C35" s="497"/>
      <c r="D35" s="497"/>
      <c r="E35" s="497"/>
      <c r="F35" s="497"/>
      <c r="G35" s="497"/>
      <c r="H35" s="503" t="s">
        <v>192</v>
      </c>
      <c r="I35" s="506"/>
      <c r="J35" s="506"/>
      <c r="K35" s="41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425"/>
      <c r="AL35" s="153"/>
      <c r="BB35" s="153"/>
      <c r="BC35" s="153"/>
      <c r="BD35" s="162"/>
      <c r="CA35" s="178"/>
      <c r="CB35" s="153"/>
      <c r="CC35" s="153"/>
      <c r="CD35" s="153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3"/>
      <c r="CT35" s="153"/>
      <c r="CU35" s="153"/>
      <c r="CV35" s="153"/>
    </row>
    <row r="36" ht="6" customHeight="1" spans="1:100">
      <c r="A36" s="498"/>
      <c r="B36" s="499"/>
      <c r="C36" s="499"/>
      <c r="D36" s="499"/>
      <c r="E36" s="499"/>
      <c r="F36" s="499"/>
      <c r="G36" s="499"/>
      <c r="H36" s="503"/>
      <c r="I36" s="506"/>
      <c r="J36" s="506"/>
      <c r="K36" s="412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426"/>
      <c r="AL36" s="153"/>
      <c r="BB36" s="153"/>
      <c r="BC36" s="153"/>
      <c r="BD36" s="162"/>
      <c r="CA36" s="178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</row>
    <row r="37" ht="6" customHeight="1" spans="1:100">
      <c r="A37" s="498"/>
      <c r="B37" s="499"/>
      <c r="C37" s="499"/>
      <c r="D37" s="499"/>
      <c r="E37" s="499"/>
      <c r="F37" s="499"/>
      <c r="G37" s="499"/>
      <c r="H37" s="503"/>
      <c r="I37" s="506"/>
      <c r="J37" s="506"/>
      <c r="K37" s="412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426"/>
      <c r="AL37" s="153"/>
      <c r="BB37" s="153"/>
      <c r="BC37" s="153"/>
      <c r="BD37" s="157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74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</row>
    <row r="38" ht="6" customHeight="1" spans="1:100">
      <c r="A38" s="498"/>
      <c r="B38" s="499"/>
      <c r="C38" s="499"/>
      <c r="D38" s="499"/>
      <c r="E38" s="499"/>
      <c r="F38" s="499"/>
      <c r="G38" s="499"/>
      <c r="H38" s="503"/>
      <c r="I38" s="506"/>
      <c r="J38" s="506"/>
      <c r="K38" s="412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426"/>
      <c r="AL38" s="153"/>
      <c r="AM38" s="509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</row>
    <row r="39" ht="6" customHeight="1" spans="1:100">
      <c r="A39" s="500"/>
      <c r="B39" s="501"/>
      <c r="C39" s="501"/>
      <c r="D39" s="501"/>
      <c r="E39" s="501"/>
      <c r="F39" s="501"/>
      <c r="G39" s="501"/>
      <c r="H39" s="503"/>
      <c r="I39" s="506"/>
      <c r="J39" s="506"/>
      <c r="K39" s="41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427"/>
      <c r="AL39" s="153"/>
      <c r="BB39" s="153"/>
      <c r="BC39" s="154">
        <v>1</v>
      </c>
      <c r="BD39" s="514"/>
      <c r="BE39" s="152"/>
      <c r="BF39" s="152"/>
      <c r="BG39" s="152"/>
      <c r="BH39" s="152"/>
      <c r="BI39" s="152"/>
      <c r="BJ39" s="152"/>
      <c r="BK39" s="152"/>
      <c r="BL39" s="152"/>
      <c r="BM39" s="152"/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  <c r="BZ39" s="152"/>
      <c r="CA39" s="171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</row>
    <row r="40" ht="6" customHeight="1" spans="1:100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53"/>
      <c r="BB40" s="153"/>
      <c r="BD40" s="162"/>
      <c r="CA40" s="178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</row>
    <row r="41" ht="6" customHeight="1" spans="1:100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53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  <c r="BA41" s="148"/>
      <c r="BB41" s="153"/>
      <c r="BC41" s="153"/>
      <c r="BD41" s="162"/>
      <c r="CA41" s="178"/>
      <c r="CB41" s="153"/>
      <c r="CC41" s="153"/>
      <c r="CD41" s="153"/>
      <c r="CE41" s="153"/>
      <c r="CF41" s="153"/>
      <c r="CG41" s="153"/>
      <c r="CH41" s="153"/>
      <c r="CI41" s="153"/>
      <c r="CJ41" s="153"/>
      <c r="CK41" s="153"/>
      <c r="CL41" s="153"/>
      <c r="CM41" s="153"/>
      <c r="CN41" s="153"/>
      <c r="CO41" s="153"/>
      <c r="CP41" s="153"/>
      <c r="CQ41" s="153"/>
      <c r="CR41" s="153"/>
      <c r="CS41" s="153"/>
      <c r="CT41" s="153"/>
      <c r="CU41" s="153"/>
      <c r="CV41" s="153"/>
    </row>
    <row r="42" ht="6" customHeight="1" spans="1:100">
      <c r="A42" s="502" t="s">
        <v>196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380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53"/>
      <c r="AM42" s="509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3"/>
      <c r="BC42" s="153"/>
      <c r="BD42" s="162"/>
      <c r="CA42" s="178"/>
      <c r="CB42" s="153"/>
      <c r="CC42" s="153"/>
      <c r="CD42" s="153"/>
      <c r="CE42" s="153"/>
      <c r="CF42" s="153"/>
      <c r="CG42" s="153"/>
      <c r="CH42" s="153"/>
      <c r="CI42" s="153"/>
      <c r="CJ42" s="153"/>
      <c r="CK42" s="153"/>
      <c r="CL42" s="153"/>
      <c r="CM42" s="153"/>
      <c r="CN42" s="153"/>
      <c r="CO42" s="153"/>
      <c r="CP42" s="153"/>
      <c r="CQ42" s="153"/>
      <c r="CR42" s="153"/>
      <c r="CS42" s="153"/>
      <c r="CT42" s="153"/>
      <c r="CU42" s="153"/>
      <c r="CV42" s="153"/>
    </row>
    <row r="43" ht="6" customHeight="1" spans="1:100">
      <c r="A43" s="147"/>
      <c r="M43" s="380"/>
      <c r="N43" s="392" t="s">
        <v>187</v>
      </c>
      <c r="O43" s="147"/>
      <c r="P43" s="147"/>
      <c r="Q43" s="147"/>
      <c r="R43" s="147"/>
      <c r="S43" s="147"/>
      <c r="T43" s="392" t="s">
        <v>157</v>
      </c>
      <c r="U43" s="147"/>
      <c r="V43" s="380"/>
      <c r="W43" s="392" t="s">
        <v>158</v>
      </c>
      <c r="X43" s="147"/>
      <c r="Y43" s="380"/>
      <c r="Z43" s="392" t="s">
        <v>159</v>
      </c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78"/>
      <c r="AL43" s="153"/>
      <c r="BB43" s="153"/>
      <c r="BC43" s="153"/>
      <c r="BD43" s="162"/>
      <c r="CA43" s="178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3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</row>
    <row r="44" ht="6" customHeight="1" spans="1:100">
      <c r="A44" s="147"/>
      <c r="M44" s="380"/>
      <c r="N44" s="381"/>
      <c r="T44" s="381"/>
      <c r="V44" s="380"/>
      <c r="W44" s="381"/>
      <c r="Y44" s="380"/>
      <c r="Z44" s="381"/>
      <c r="AK44" s="178"/>
      <c r="AL44" s="153"/>
      <c r="BB44" s="153"/>
      <c r="BC44" s="153"/>
      <c r="BD44" s="162"/>
      <c r="CA44" s="178"/>
      <c r="CB44" s="153"/>
      <c r="CC44" s="153"/>
      <c r="CD44" s="153"/>
      <c r="CE44" s="153"/>
      <c r="CF44" s="153"/>
      <c r="CG44" s="153"/>
      <c r="CH44" s="153"/>
      <c r="CI44" s="153"/>
      <c r="CJ44" s="153"/>
      <c r="CK44" s="153"/>
      <c r="CL44" s="153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</row>
    <row r="45" ht="6" customHeight="1" spans="1:100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410"/>
      <c r="N45" s="393"/>
      <c r="O45" s="148"/>
      <c r="P45" s="148"/>
      <c r="Q45" s="148"/>
      <c r="R45" s="148"/>
      <c r="S45" s="148"/>
      <c r="T45" s="393"/>
      <c r="U45" s="148"/>
      <c r="V45" s="410"/>
      <c r="W45" s="393"/>
      <c r="X45" s="148"/>
      <c r="Y45" s="410"/>
      <c r="Z45" s="393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74"/>
      <c r="AL45" s="153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  <c r="BA45" s="148"/>
      <c r="BB45" s="153"/>
      <c r="BC45" s="153"/>
      <c r="BD45" s="162"/>
      <c r="CA45" s="178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</row>
    <row r="46" ht="6" customHeight="1" spans="1:100">
      <c r="A46" s="350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71"/>
      <c r="N46" s="350"/>
      <c r="O46" s="152"/>
      <c r="P46" s="152"/>
      <c r="Q46" s="152"/>
      <c r="R46" s="152"/>
      <c r="S46" s="171"/>
      <c r="T46" s="350"/>
      <c r="U46" s="152"/>
      <c r="V46" s="171"/>
      <c r="W46" s="350"/>
      <c r="X46" s="152"/>
      <c r="Y46" s="171"/>
      <c r="Z46" s="350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71"/>
      <c r="AL46" s="153"/>
      <c r="AM46" s="509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3"/>
      <c r="BC46" s="153"/>
      <c r="BD46" s="162"/>
      <c r="CA46" s="178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</row>
    <row r="47" ht="6" customHeight="1" spans="1:100">
      <c r="A47" s="162"/>
      <c r="M47" s="178"/>
      <c r="N47" s="162"/>
      <c r="S47" s="178"/>
      <c r="T47" s="162"/>
      <c r="V47" s="178"/>
      <c r="W47" s="162"/>
      <c r="Y47" s="178"/>
      <c r="Z47" s="162"/>
      <c r="AK47" s="178"/>
      <c r="AL47" s="153"/>
      <c r="BB47" s="153"/>
      <c r="BC47" s="153"/>
      <c r="BD47" s="162"/>
      <c r="CA47" s="178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</row>
    <row r="48" ht="6" customHeight="1" spans="1:100">
      <c r="A48" s="162"/>
      <c r="M48" s="178"/>
      <c r="N48" s="162"/>
      <c r="S48" s="178"/>
      <c r="T48" s="162"/>
      <c r="V48" s="178"/>
      <c r="W48" s="162"/>
      <c r="Y48" s="178"/>
      <c r="Z48" s="162"/>
      <c r="AK48" s="178"/>
      <c r="AL48" s="153"/>
      <c r="BB48" s="153"/>
      <c r="BC48" s="153"/>
      <c r="BD48" s="162"/>
      <c r="CA48" s="178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</row>
    <row r="49" ht="6" customHeight="1" spans="1:100">
      <c r="A49" s="162"/>
      <c r="M49" s="178"/>
      <c r="N49" s="162"/>
      <c r="S49" s="178"/>
      <c r="T49" s="162"/>
      <c r="V49" s="178"/>
      <c r="W49" s="162"/>
      <c r="Y49" s="178"/>
      <c r="Z49" s="162"/>
      <c r="AK49" s="178"/>
      <c r="AL49" s="153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  <c r="BA49" s="148"/>
      <c r="BB49" s="153"/>
      <c r="BC49" s="153"/>
      <c r="BD49" s="162"/>
      <c r="CA49" s="178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</row>
    <row r="50" ht="6" customHeight="1" spans="1:100">
      <c r="A50" s="157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74"/>
      <c r="N50" s="157"/>
      <c r="O50" s="148"/>
      <c r="P50" s="148"/>
      <c r="Q50" s="148"/>
      <c r="R50" s="148"/>
      <c r="S50" s="174"/>
      <c r="T50" s="157"/>
      <c r="U50" s="148"/>
      <c r="V50" s="174"/>
      <c r="W50" s="157"/>
      <c r="X50" s="148"/>
      <c r="Y50" s="174"/>
      <c r="Z50" s="157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74"/>
      <c r="AL50" s="153"/>
      <c r="AM50" s="509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3"/>
      <c r="BC50" s="153"/>
      <c r="BD50" s="162"/>
      <c r="CA50" s="178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</row>
    <row r="51" ht="6" customHeight="1" spans="1:100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53"/>
      <c r="BB51" s="153"/>
      <c r="BC51" s="153"/>
      <c r="BD51" s="162"/>
      <c r="CA51" s="178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</row>
    <row r="52" ht="6" customHeight="1" spans="1:100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53"/>
      <c r="BB52" s="153"/>
      <c r="BC52" s="153"/>
      <c r="BD52" s="162"/>
      <c r="CA52" s="178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</row>
    <row r="53" ht="6" customHeight="1" spans="1:100">
      <c r="A53" s="502" t="s">
        <v>196</v>
      </c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380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53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53"/>
      <c r="BC53" s="153"/>
      <c r="BD53" s="162"/>
      <c r="CA53" s="178"/>
      <c r="CB53" s="153"/>
      <c r="CC53" s="153"/>
      <c r="CD53" s="15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</row>
    <row r="54" ht="6" customHeight="1" spans="1:100">
      <c r="A54" s="147"/>
      <c r="M54" s="380"/>
      <c r="N54" s="392" t="s">
        <v>187</v>
      </c>
      <c r="O54" s="147"/>
      <c r="P54" s="147"/>
      <c r="Q54" s="147"/>
      <c r="R54" s="147"/>
      <c r="S54" s="147"/>
      <c r="T54" s="392" t="s">
        <v>157</v>
      </c>
      <c r="U54" s="147"/>
      <c r="V54" s="380"/>
      <c r="W54" s="392" t="s">
        <v>158</v>
      </c>
      <c r="X54" s="147"/>
      <c r="Y54" s="380"/>
      <c r="Z54" s="392" t="s">
        <v>159</v>
      </c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78"/>
      <c r="AL54" s="153"/>
      <c r="AM54" s="509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3"/>
      <c r="BC54" s="153"/>
      <c r="BD54" s="157"/>
      <c r="BE54" s="148"/>
      <c r="BF54" s="148"/>
      <c r="BG54" s="148"/>
      <c r="BH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74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</row>
    <row r="55" ht="6" customHeight="1" spans="1:100">
      <c r="A55" s="147"/>
      <c r="M55" s="380"/>
      <c r="N55" s="381"/>
      <c r="T55" s="381"/>
      <c r="V55" s="380"/>
      <c r="W55" s="381"/>
      <c r="Y55" s="380"/>
      <c r="Z55" s="381"/>
      <c r="AK55" s="178"/>
      <c r="AL55" s="153"/>
      <c r="BB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</row>
    <row r="56" ht="6" customHeight="1" spans="1:100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410"/>
      <c r="N56" s="393"/>
      <c r="O56" s="148"/>
      <c r="P56" s="148"/>
      <c r="Q56" s="148"/>
      <c r="R56" s="148"/>
      <c r="S56" s="148"/>
      <c r="T56" s="393"/>
      <c r="U56" s="148"/>
      <c r="V56" s="410"/>
      <c r="W56" s="393"/>
      <c r="X56" s="148"/>
      <c r="Y56" s="410"/>
      <c r="Z56" s="393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74"/>
      <c r="AL56" s="153"/>
      <c r="BB56" s="153"/>
      <c r="BC56" s="154">
        <v>2</v>
      </c>
      <c r="BD56" s="514"/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152"/>
      <c r="BQ56" s="152"/>
      <c r="BR56" s="152"/>
      <c r="BS56" s="152"/>
      <c r="BT56" s="152"/>
      <c r="BU56" s="152"/>
      <c r="BV56" s="152"/>
      <c r="BW56" s="152"/>
      <c r="BX56" s="152"/>
      <c r="BY56" s="152"/>
      <c r="BZ56" s="152"/>
      <c r="CA56" s="171"/>
      <c r="CB56" s="153"/>
      <c r="CC56" s="153"/>
      <c r="CD56" s="153"/>
      <c r="CE56" s="153"/>
      <c r="CF56" s="153"/>
      <c r="CG56" s="153"/>
      <c r="CH56" s="153"/>
      <c r="CI56" s="153"/>
      <c r="CJ56" s="153"/>
      <c r="CK56" s="153"/>
      <c r="CL56" s="153"/>
      <c r="CM56" s="153"/>
      <c r="CN56" s="153"/>
      <c r="CO56" s="153"/>
      <c r="CP56" s="153"/>
      <c r="CQ56" s="153"/>
      <c r="CR56" s="153"/>
      <c r="CS56" s="153"/>
      <c r="CT56" s="153"/>
      <c r="CU56" s="153"/>
      <c r="CV56" s="153"/>
    </row>
    <row r="57" ht="6" customHeight="1" spans="1:100">
      <c r="A57" s="350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71"/>
      <c r="N57" s="350"/>
      <c r="O57" s="152"/>
      <c r="P57" s="152"/>
      <c r="Q57" s="152"/>
      <c r="R57" s="152"/>
      <c r="S57" s="171"/>
      <c r="T57" s="350"/>
      <c r="U57" s="152"/>
      <c r="V57" s="171"/>
      <c r="W57" s="350"/>
      <c r="X57" s="152"/>
      <c r="Y57" s="171"/>
      <c r="Z57" s="350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71"/>
      <c r="AL57" s="153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53"/>
      <c r="BD57" s="162"/>
      <c r="CA57" s="178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3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</row>
    <row r="58" ht="6" customHeight="1" spans="1:100">
      <c r="A58" s="162"/>
      <c r="M58" s="178"/>
      <c r="N58" s="162"/>
      <c r="S58" s="178"/>
      <c r="T58" s="162"/>
      <c r="V58" s="178"/>
      <c r="W58" s="162"/>
      <c r="Y58" s="178"/>
      <c r="Z58" s="162"/>
      <c r="AK58" s="178"/>
      <c r="AL58" s="153"/>
      <c r="AM58" s="509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3"/>
      <c r="BC58" s="153"/>
      <c r="BD58" s="162"/>
      <c r="CA58" s="178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3"/>
      <c r="CM58" s="153"/>
      <c r="CN58" s="153"/>
      <c r="CO58" s="153"/>
      <c r="CP58" s="153"/>
      <c r="CQ58" s="153"/>
      <c r="CR58" s="153"/>
      <c r="CS58" s="153"/>
      <c r="CT58" s="153"/>
      <c r="CU58" s="153"/>
      <c r="CV58" s="153"/>
    </row>
    <row r="59" ht="6" customHeight="1" spans="1:100">
      <c r="A59" s="162"/>
      <c r="M59" s="178"/>
      <c r="N59" s="162"/>
      <c r="S59" s="178"/>
      <c r="T59" s="162"/>
      <c r="V59" s="178"/>
      <c r="W59" s="162"/>
      <c r="Y59" s="178"/>
      <c r="Z59" s="162"/>
      <c r="AK59" s="178"/>
      <c r="AL59" s="153"/>
      <c r="BB59" s="153"/>
      <c r="BC59" s="153"/>
      <c r="BD59" s="162"/>
      <c r="CA59" s="178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</row>
    <row r="60" ht="6" customHeight="1" spans="1:100">
      <c r="A60" s="162"/>
      <c r="M60" s="178"/>
      <c r="N60" s="162"/>
      <c r="S60" s="178"/>
      <c r="T60" s="162"/>
      <c r="V60" s="178"/>
      <c r="W60" s="162"/>
      <c r="Y60" s="178"/>
      <c r="Z60" s="162"/>
      <c r="AK60" s="178"/>
      <c r="AL60" s="153"/>
      <c r="BB60" s="153"/>
      <c r="BC60" s="153"/>
      <c r="BD60" s="162"/>
      <c r="CA60" s="178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3"/>
      <c r="CM60" s="153"/>
      <c r="CN60" s="153"/>
      <c r="CO60" s="153"/>
      <c r="CP60" s="153"/>
      <c r="CQ60" s="153"/>
      <c r="CR60" s="153"/>
      <c r="CS60" s="153"/>
      <c r="CT60" s="153"/>
      <c r="CU60" s="153"/>
      <c r="CV60" s="153"/>
    </row>
    <row r="61" ht="6" customHeight="1" spans="1:100">
      <c r="A61" s="157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74"/>
      <c r="N61" s="157"/>
      <c r="O61" s="148"/>
      <c r="P61" s="148"/>
      <c r="Q61" s="148"/>
      <c r="R61" s="148"/>
      <c r="S61" s="174"/>
      <c r="T61" s="157"/>
      <c r="U61" s="148"/>
      <c r="V61" s="174"/>
      <c r="W61" s="157"/>
      <c r="X61" s="148"/>
      <c r="Y61" s="174"/>
      <c r="Z61" s="157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74"/>
      <c r="AL61" s="153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53"/>
      <c r="BC61" s="153"/>
      <c r="BD61" s="162"/>
      <c r="CA61" s="178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</row>
    <row r="62" ht="6" customHeight="1" spans="1:100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509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3"/>
      <c r="BC62" s="153"/>
      <c r="BD62" s="162"/>
      <c r="CA62" s="178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  <c r="CT62" s="153"/>
      <c r="CU62" s="153"/>
      <c r="CV62" s="153"/>
    </row>
    <row r="63" ht="6" customHeight="1" spans="1:100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BB63" s="153"/>
      <c r="BC63" s="153"/>
      <c r="BD63" s="162"/>
      <c r="CA63" s="178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/>
      <c r="CQ63" s="153"/>
      <c r="CR63" s="153"/>
      <c r="CS63" s="153"/>
      <c r="CT63" s="153"/>
      <c r="CU63" s="153"/>
      <c r="CV63" s="153"/>
    </row>
    <row r="64" ht="6" customHeight="1" spans="1:100">
      <c r="A64" s="504" t="s">
        <v>197</v>
      </c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63" t="s">
        <v>198</v>
      </c>
      <c r="AB64" s="147"/>
      <c r="AC64" s="147"/>
      <c r="AD64" s="147"/>
      <c r="AE64" s="147"/>
      <c r="AF64" s="147"/>
      <c r="AG64" s="147"/>
      <c r="AH64" s="147"/>
      <c r="AI64" s="147"/>
      <c r="AJ64" s="147"/>
      <c r="AK64" s="178"/>
      <c r="AL64" s="153"/>
      <c r="BB64" s="153"/>
      <c r="BC64" s="153"/>
      <c r="BD64" s="162"/>
      <c r="CA64" s="178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  <c r="CS64" s="153"/>
      <c r="CT64" s="153"/>
      <c r="CU64" s="153"/>
      <c r="CV64" s="153"/>
    </row>
    <row r="65" ht="6" customHeight="1" spans="1:100">
      <c r="A65" s="147"/>
      <c r="AA65" s="147"/>
      <c r="AK65" s="178"/>
      <c r="AL65" s="153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  <c r="AX65" s="148"/>
      <c r="AY65" s="148"/>
      <c r="AZ65" s="148"/>
      <c r="BA65" s="148"/>
      <c r="BB65" s="153"/>
      <c r="BC65" s="153"/>
      <c r="BD65" s="162"/>
      <c r="CA65" s="178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</row>
    <row r="66" ht="6" customHeight="1" spans="1:100">
      <c r="A66" s="147"/>
      <c r="AA66" s="147"/>
      <c r="AK66" s="178"/>
      <c r="AL66" s="153"/>
      <c r="AM66" s="509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3"/>
      <c r="BC66" s="153"/>
      <c r="BD66" s="162"/>
      <c r="CA66" s="178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3"/>
      <c r="CM66" s="153"/>
      <c r="CN66" s="153"/>
      <c r="CO66" s="153"/>
      <c r="CP66" s="153"/>
      <c r="CQ66" s="153"/>
      <c r="CR66" s="153"/>
      <c r="CS66" s="153"/>
      <c r="CT66" s="153"/>
      <c r="CU66" s="153"/>
      <c r="CV66" s="153"/>
    </row>
    <row r="67" ht="6" customHeight="1" spans="1:100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74"/>
      <c r="AL67" s="153"/>
      <c r="BB67" s="153"/>
      <c r="BC67" s="153"/>
      <c r="BD67" s="162"/>
      <c r="CA67" s="178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3"/>
      <c r="CM67" s="153"/>
      <c r="CN67" s="153"/>
      <c r="CO67" s="153"/>
      <c r="CP67" s="153"/>
      <c r="CQ67" s="153"/>
      <c r="CR67" s="153"/>
      <c r="CS67" s="153"/>
      <c r="CT67" s="153"/>
      <c r="CU67" s="153"/>
      <c r="CV67" s="153"/>
    </row>
    <row r="68" ht="6" customHeight="1" spans="1:100">
      <c r="A68" s="519" t="s">
        <v>199</v>
      </c>
      <c r="B68" s="152"/>
      <c r="C68" s="152"/>
      <c r="D68" s="152"/>
      <c r="E68" s="152"/>
      <c r="F68" s="152"/>
      <c r="G68" s="152"/>
      <c r="H68" s="152"/>
      <c r="I68" s="171"/>
      <c r="J68" s="519" t="s">
        <v>200</v>
      </c>
      <c r="K68" s="152"/>
      <c r="L68" s="171"/>
      <c r="M68" s="519" t="s">
        <v>201</v>
      </c>
      <c r="N68" s="152"/>
      <c r="O68" s="171"/>
      <c r="P68" s="519" t="s">
        <v>202</v>
      </c>
      <c r="Q68" s="152"/>
      <c r="R68" s="171"/>
      <c r="S68" s="519" t="s">
        <v>199</v>
      </c>
      <c r="T68" s="152"/>
      <c r="U68" s="152"/>
      <c r="V68" s="152"/>
      <c r="W68" s="152"/>
      <c r="X68" s="152"/>
      <c r="Y68" s="152"/>
      <c r="Z68" s="152"/>
      <c r="AA68" s="152"/>
      <c r="AB68" s="171"/>
      <c r="AC68" s="519" t="s">
        <v>200</v>
      </c>
      <c r="AD68" s="152"/>
      <c r="AE68" s="171"/>
      <c r="AF68" s="519" t="s">
        <v>201</v>
      </c>
      <c r="AG68" s="152"/>
      <c r="AH68" s="171"/>
      <c r="AI68" s="519" t="s">
        <v>202</v>
      </c>
      <c r="AJ68" s="152"/>
      <c r="AK68" s="171"/>
      <c r="AL68" s="153"/>
      <c r="BB68" s="153"/>
      <c r="BC68" s="153"/>
      <c r="BD68" s="162"/>
      <c r="CA68" s="178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3"/>
      <c r="CM68" s="153"/>
      <c r="CN68" s="153"/>
      <c r="CO68" s="153"/>
      <c r="CP68" s="153"/>
      <c r="CQ68" s="153"/>
      <c r="CR68" s="153"/>
      <c r="CS68" s="153"/>
      <c r="CT68" s="153"/>
      <c r="CU68" s="153"/>
      <c r="CV68" s="153"/>
    </row>
    <row r="69" ht="6" customHeight="1" spans="1:100">
      <c r="A69" s="162"/>
      <c r="I69" s="178"/>
      <c r="J69" s="162"/>
      <c r="L69" s="178"/>
      <c r="M69" s="162"/>
      <c r="O69" s="178"/>
      <c r="P69" s="162"/>
      <c r="R69" s="178"/>
      <c r="S69" s="162"/>
      <c r="AB69" s="178"/>
      <c r="AC69" s="162"/>
      <c r="AE69" s="178"/>
      <c r="AF69" s="162"/>
      <c r="AH69" s="178"/>
      <c r="AI69" s="162"/>
      <c r="AK69" s="178"/>
      <c r="AL69" s="153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53"/>
      <c r="BC69" s="153"/>
      <c r="BD69" s="157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74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3"/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</row>
    <row r="70" ht="6" customHeight="1" spans="1:100">
      <c r="A70" s="157"/>
      <c r="B70" s="148"/>
      <c r="C70" s="148"/>
      <c r="D70" s="148"/>
      <c r="E70" s="148"/>
      <c r="F70" s="148"/>
      <c r="G70" s="148"/>
      <c r="H70" s="148"/>
      <c r="I70" s="174"/>
      <c r="J70" s="157"/>
      <c r="K70" s="148"/>
      <c r="L70" s="174"/>
      <c r="M70" s="157"/>
      <c r="N70" s="148"/>
      <c r="O70" s="174"/>
      <c r="P70" s="157"/>
      <c r="Q70" s="148"/>
      <c r="R70" s="174"/>
      <c r="S70" s="157"/>
      <c r="T70" s="148"/>
      <c r="U70" s="148"/>
      <c r="V70" s="148"/>
      <c r="W70" s="148"/>
      <c r="X70" s="148"/>
      <c r="Y70" s="148"/>
      <c r="Z70" s="148"/>
      <c r="AA70" s="148"/>
      <c r="AB70" s="174"/>
      <c r="AC70" s="157"/>
      <c r="AD70" s="148"/>
      <c r="AE70" s="174"/>
      <c r="AF70" s="157"/>
      <c r="AG70" s="148"/>
      <c r="AH70" s="174"/>
      <c r="AI70" s="157"/>
      <c r="AJ70" s="148"/>
      <c r="AK70" s="174"/>
      <c r="AL70" s="153"/>
      <c r="AM70" s="509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  <c r="AX70" s="152"/>
      <c r="AY70" s="152"/>
      <c r="AZ70" s="152"/>
      <c r="BA70" s="152"/>
      <c r="BB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</row>
    <row r="71" ht="6" customHeight="1" spans="1:100">
      <c r="A71" s="520" t="s">
        <v>145</v>
      </c>
      <c r="B71" s="152"/>
      <c r="C71" s="152"/>
      <c r="D71" s="637" t="str">
        <f>人物卡!A82&amp;""</f>
        <v/>
      </c>
      <c r="E71" s="311"/>
      <c r="F71" s="311"/>
      <c r="G71" s="311"/>
      <c r="H71" s="311"/>
      <c r="I71" s="312"/>
      <c r="J71" s="538">
        <v>1</v>
      </c>
      <c r="K71" s="311"/>
      <c r="L71" s="312"/>
      <c r="M71" s="540">
        <f>人物卡!O91</f>
        <v>0</v>
      </c>
      <c r="N71" s="311"/>
      <c r="O71" s="312"/>
      <c r="P71" s="540">
        <f>人物卡!R91*J71</f>
        <v>0</v>
      </c>
      <c r="Q71" s="311"/>
      <c r="R71" s="312"/>
      <c r="S71" s="554"/>
      <c r="T71" s="555"/>
      <c r="U71" s="555"/>
      <c r="V71" s="555"/>
      <c r="W71" s="555"/>
      <c r="X71" s="555"/>
      <c r="Y71" s="555"/>
      <c r="Z71" s="555"/>
      <c r="AA71" s="555"/>
      <c r="AB71" s="557"/>
      <c r="AC71" s="541"/>
      <c r="AD71" s="311"/>
      <c r="AE71" s="312"/>
      <c r="AF71" s="541"/>
      <c r="AG71" s="311"/>
      <c r="AH71" s="312"/>
      <c r="AI71" s="541"/>
      <c r="AJ71" s="311"/>
      <c r="AK71" s="312"/>
      <c r="AL71" s="153"/>
      <c r="BB71" s="153"/>
      <c r="BC71" s="154">
        <v>3</v>
      </c>
      <c r="BD71" s="514"/>
      <c r="BE71" s="152"/>
      <c r="BF71" s="152"/>
      <c r="BG71" s="152"/>
      <c r="BH71" s="152"/>
      <c r="BI71" s="152"/>
      <c r="BJ71" s="152"/>
      <c r="BK71" s="152"/>
      <c r="BL71" s="152"/>
      <c r="BM71" s="152"/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  <c r="CA71" s="171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/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</row>
    <row r="72" ht="6" customHeight="1" spans="1:100">
      <c r="A72" s="162"/>
      <c r="D72" s="523"/>
      <c r="E72" s="421"/>
      <c r="F72" s="421"/>
      <c r="G72" s="421"/>
      <c r="H72" s="421"/>
      <c r="I72" s="424"/>
      <c r="J72" s="421"/>
      <c r="K72" s="421"/>
      <c r="L72" s="424"/>
      <c r="M72" s="420"/>
      <c r="N72" s="421"/>
      <c r="O72" s="424"/>
      <c r="P72" s="420"/>
      <c r="Q72" s="421"/>
      <c r="R72" s="424"/>
      <c r="S72" s="531"/>
      <c r="T72" s="530"/>
      <c r="U72" s="530"/>
      <c r="V72" s="530"/>
      <c r="W72" s="530"/>
      <c r="X72" s="530"/>
      <c r="Y72" s="530"/>
      <c r="Z72" s="530"/>
      <c r="AA72" s="530"/>
      <c r="AB72" s="549"/>
      <c r="AC72" s="420"/>
      <c r="AD72" s="421"/>
      <c r="AE72" s="424"/>
      <c r="AF72" s="420"/>
      <c r="AG72" s="421"/>
      <c r="AH72" s="424"/>
      <c r="AI72" s="420"/>
      <c r="AJ72" s="421"/>
      <c r="AK72" s="424"/>
      <c r="AL72" s="153"/>
      <c r="BB72" s="153"/>
      <c r="BD72" s="162"/>
      <c r="CA72" s="178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3"/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</row>
    <row r="73" ht="6" customHeight="1" spans="1:100">
      <c r="A73" s="162"/>
      <c r="D73" s="523"/>
      <c r="E73" s="421"/>
      <c r="F73" s="421"/>
      <c r="G73" s="421"/>
      <c r="H73" s="421"/>
      <c r="I73" s="424"/>
      <c r="J73" s="421"/>
      <c r="K73" s="421"/>
      <c r="L73" s="424"/>
      <c r="M73" s="420"/>
      <c r="N73" s="421"/>
      <c r="O73" s="424"/>
      <c r="P73" s="420"/>
      <c r="Q73" s="421"/>
      <c r="R73" s="424"/>
      <c r="S73" s="531"/>
      <c r="T73" s="530"/>
      <c r="U73" s="530"/>
      <c r="V73" s="530"/>
      <c r="W73" s="530"/>
      <c r="X73" s="530"/>
      <c r="Y73" s="530"/>
      <c r="Z73" s="530"/>
      <c r="AA73" s="530"/>
      <c r="AB73" s="549"/>
      <c r="AC73" s="420"/>
      <c r="AD73" s="421"/>
      <c r="AE73" s="424"/>
      <c r="AF73" s="420"/>
      <c r="AG73" s="421"/>
      <c r="AH73" s="424"/>
      <c r="AI73" s="420"/>
      <c r="AJ73" s="421"/>
      <c r="AK73" s="424"/>
      <c r="AL73" s="153"/>
      <c r="AM73" s="148"/>
      <c r="AN73" s="148"/>
      <c r="AO73" s="148"/>
      <c r="AP73" s="148"/>
      <c r="AQ73" s="148"/>
      <c r="AR73" s="148"/>
      <c r="AS73" s="148"/>
      <c r="AT73" s="148"/>
      <c r="AU73" s="148"/>
      <c r="AV73" s="148"/>
      <c r="AW73" s="148"/>
      <c r="AX73" s="148"/>
      <c r="AY73" s="148"/>
      <c r="AZ73" s="148"/>
      <c r="BA73" s="148"/>
      <c r="BB73" s="153"/>
      <c r="BC73" s="153"/>
      <c r="BD73" s="162"/>
      <c r="CA73" s="178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</row>
    <row r="74" ht="6" customHeight="1" spans="1:100">
      <c r="A74" s="157"/>
      <c r="B74" s="148"/>
      <c r="C74" s="148"/>
      <c r="D74" s="315"/>
      <c r="E74" s="315"/>
      <c r="F74" s="315"/>
      <c r="G74" s="315"/>
      <c r="H74" s="315"/>
      <c r="I74" s="316"/>
      <c r="J74" s="315"/>
      <c r="K74" s="315"/>
      <c r="L74" s="316"/>
      <c r="M74" s="314"/>
      <c r="N74" s="315"/>
      <c r="O74" s="316"/>
      <c r="P74" s="314"/>
      <c r="Q74" s="315"/>
      <c r="R74" s="316"/>
      <c r="S74" s="532"/>
      <c r="T74" s="533"/>
      <c r="U74" s="533"/>
      <c r="V74" s="533"/>
      <c r="W74" s="533"/>
      <c r="X74" s="533"/>
      <c r="Y74" s="533"/>
      <c r="Z74" s="533"/>
      <c r="AA74" s="533"/>
      <c r="AB74" s="550"/>
      <c r="AC74" s="314"/>
      <c r="AD74" s="315"/>
      <c r="AE74" s="316"/>
      <c r="AF74" s="314"/>
      <c r="AG74" s="315"/>
      <c r="AH74" s="316"/>
      <c r="AI74" s="314"/>
      <c r="AJ74" s="315"/>
      <c r="AK74" s="316"/>
      <c r="AL74" s="153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53"/>
      <c r="BC74" s="153"/>
      <c r="BD74" s="162"/>
      <c r="CA74" s="178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3"/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</row>
    <row r="75" ht="6" customHeight="1" spans="1:100">
      <c r="A75" s="520" t="s">
        <v>145</v>
      </c>
      <c r="B75" s="152"/>
      <c r="C75" s="152"/>
      <c r="D75" s="637" t="str">
        <f>人物卡!A101&amp;""</f>
        <v/>
      </c>
      <c r="E75" s="311"/>
      <c r="F75" s="311"/>
      <c r="G75" s="311"/>
      <c r="H75" s="311"/>
      <c r="I75" s="312"/>
      <c r="J75" s="538">
        <v>1</v>
      </c>
      <c r="K75" s="311"/>
      <c r="L75" s="312"/>
      <c r="M75" s="540">
        <f>人物卡!O110</f>
        <v>0</v>
      </c>
      <c r="N75" s="311"/>
      <c r="O75" s="312"/>
      <c r="P75" s="540">
        <f>人物卡!R110*J75</f>
        <v>0</v>
      </c>
      <c r="Q75" s="311"/>
      <c r="R75" s="312"/>
      <c r="S75" s="470"/>
      <c r="T75" s="555"/>
      <c r="U75" s="555"/>
      <c r="V75" s="555"/>
      <c r="W75" s="555"/>
      <c r="X75" s="555"/>
      <c r="Y75" s="555"/>
      <c r="Z75" s="555"/>
      <c r="AA75" s="555"/>
      <c r="AB75" s="557"/>
      <c r="AC75" s="541"/>
      <c r="AD75" s="311"/>
      <c r="AE75" s="312"/>
      <c r="AF75" s="541"/>
      <c r="AG75" s="311"/>
      <c r="AH75" s="312"/>
      <c r="AI75" s="541"/>
      <c r="AJ75" s="311"/>
      <c r="AK75" s="312"/>
      <c r="AL75" s="153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53"/>
      <c r="BC75" s="153"/>
      <c r="BD75" s="162"/>
      <c r="CA75" s="178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</row>
    <row r="76" ht="6" customHeight="1" spans="1:100">
      <c r="A76" s="162"/>
      <c r="D76" s="523"/>
      <c r="E76" s="421"/>
      <c r="F76" s="421"/>
      <c r="G76" s="421"/>
      <c r="H76" s="421"/>
      <c r="I76" s="424"/>
      <c r="J76" s="421"/>
      <c r="K76" s="421"/>
      <c r="L76" s="424"/>
      <c r="M76" s="420"/>
      <c r="N76" s="421"/>
      <c r="O76" s="424"/>
      <c r="P76" s="420"/>
      <c r="Q76" s="421"/>
      <c r="R76" s="424"/>
      <c r="S76" s="531"/>
      <c r="T76" s="530"/>
      <c r="U76" s="530"/>
      <c r="V76" s="530"/>
      <c r="W76" s="530"/>
      <c r="X76" s="530"/>
      <c r="Y76" s="530"/>
      <c r="Z76" s="530"/>
      <c r="AA76" s="530"/>
      <c r="AB76" s="549"/>
      <c r="AC76" s="420"/>
      <c r="AD76" s="421"/>
      <c r="AE76" s="424"/>
      <c r="AF76" s="420"/>
      <c r="AG76" s="421"/>
      <c r="AH76" s="424"/>
      <c r="AI76" s="420"/>
      <c r="AJ76" s="421"/>
      <c r="AK76" s="424"/>
      <c r="AL76" s="153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53"/>
      <c r="BC76" s="153"/>
      <c r="BD76" s="162"/>
      <c r="CA76" s="178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3"/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</row>
    <row r="77" ht="6" customHeight="1" spans="1:100">
      <c r="A77" s="162"/>
      <c r="D77" s="523"/>
      <c r="E77" s="421"/>
      <c r="F77" s="421"/>
      <c r="G77" s="421"/>
      <c r="H77" s="421"/>
      <c r="I77" s="424"/>
      <c r="J77" s="421"/>
      <c r="K77" s="421"/>
      <c r="L77" s="424"/>
      <c r="M77" s="420"/>
      <c r="N77" s="421"/>
      <c r="O77" s="424"/>
      <c r="P77" s="420"/>
      <c r="Q77" s="421"/>
      <c r="R77" s="424"/>
      <c r="S77" s="531"/>
      <c r="T77" s="530"/>
      <c r="U77" s="530"/>
      <c r="V77" s="530"/>
      <c r="W77" s="530"/>
      <c r="X77" s="530"/>
      <c r="Y77" s="530"/>
      <c r="Z77" s="530"/>
      <c r="AA77" s="530"/>
      <c r="AB77" s="549"/>
      <c r="AC77" s="420"/>
      <c r="AD77" s="421"/>
      <c r="AE77" s="424"/>
      <c r="AF77" s="420"/>
      <c r="AG77" s="421"/>
      <c r="AH77" s="424"/>
      <c r="AI77" s="420"/>
      <c r="AJ77" s="421"/>
      <c r="AK77" s="424"/>
      <c r="AL77" s="153"/>
      <c r="AM77" s="558" t="s">
        <v>203</v>
      </c>
      <c r="AN77" s="559"/>
      <c r="AO77" s="559"/>
      <c r="AP77" s="559"/>
      <c r="AQ77" s="559"/>
      <c r="AR77" s="559"/>
      <c r="AS77" s="559"/>
      <c r="AT77" s="559"/>
      <c r="AU77" s="559"/>
      <c r="AV77" s="559"/>
      <c r="AW77" s="559"/>
      <c r="AX77" s="559"/>
      <c r="AY77" s="559"/>
      <c r="AZ77" s="559"/>
      <c r="BA77" s="559"/>
      <c r="BB77" s="153"/>
      <c r="BC77" s="153"/>
      <c r="BD77" s="162"/>
      <c r="CA77" s="178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</row>
    <row r="78" ht="6" customHeight="1" spans="1:100">
      <c r="A78" s="157"/>
      <c r="B78" s="148"/>
      <c r="C78" s="148"/>
      <c r="D78" s="315"/>
      <c r="E78" s="315"/>
      <c r="F78" s="315"/>
      <c r="G78" s="315"/>
      <c r="H78" s="315"/>
      <c r="I78" s="316"/>
      <c r="J78" s="315"/>
      <c r="K78" s="315"/>
      <c r="L78" s="316"/>
      <c r="M78" s="314"/>
      <c r="N78" s="315"/>
      <c r="O78" s="316"/>
      <c r="P78" s="314"/>
      <c r="Q78" s="315"/>
      <c r="R78" s="316"/>
      <c r="S78" s="532"/>
      <c r="T78" s="533"/>
      <c r="U78" s="533"/>
      <c r="V78" s="533"/>
      <c r="W78" s="533"/>
      <c r="X78" s="533"/>
      <c r="Y78" s="533"/>
      <c r="Z78" s="533"/>
      <c r="AA78" s="533"/>
      <c r="AB78" s="550"/>
      <c r="AC78" s="314"/>
      <c r="AD78" s="315"/>
      <c r="AE78" s="316"/>
      <c r="AF78" s="314"/>
      <c r="AG78" s="315"/>
      <c r="AH78" s="316"/>
      <c r="AI78" s="314"/>
      <c r="AJ78" s="315"/>
      <c r="AK78" s="316"/>
      <c r="AL78" s="153"/>
      <c r="AM78" s="559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153"/>
      <c r="BC78" s="153"/>
      <c r="BD78" s="162"/>
      <c r="CA78" s="178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</row>
    <row r="79" ht="6" customHeight="1" spans="1:100">
      <c r="A79" s="520" t="s">
        <v>145</v>
      </c>
      <c r="B79" s="152"/>
      <c r="C79" s="152"/>
      <c r="D79" s="637" t="str">
        <f>人物卡!A120&amp;""</f>
        <v/>
      </c>
      <c r="E79" s="311"/>
      <c r="F79" s="311"/>
      <c r="G79" s="311"/>
      <c r="H79" s="311"/>
      <c r="I79" s="312"/>
      <c r="J79" s="538">
        <v>1</v>
      </c>
      <c r="K79" s="311"/>
      <c r="L79" s="312"/>
      <c r="M79" s="540">
        <f>人物卡!O129</f>
        <v>0</v>
      </c>
      <c r="N79" s="311"/>
      <c r="O79" s="312"/>
      <c r="P79" s="540">
        <f>人物卡!R129*J79</f>
        <v>0</v>
      </c>
      <c r="Q79" s="311"/>
      <c r="R79" s="312"/>
      <c r="S79" s="470"/>
      <c r="T79" s="555"/>
      <c r="U79" s="555"/>
      <c r="V79" s="555"/>
      <c r="W79" s="555"/>
      <c r="X79" s="555"/>
      <c r="Y79" s="555"/>
      <c r="Z79" s="555"/>
      <c r="AA79" s="555"/>
      <c r="AB79" s="557"/>
      <c r="AC79" s="541"/>
      <c r="AD79" s="311"/>
      <c r="AE79" s="312"/>
      <c r="AF79" s="541"/>
      <c r="AG79" s="311"/>
      <c r="AH79" s="312"/>
      <c r="AI79" s="541"/>
      <c r="AJ79" s="311"/>
      <c r="AK79" s="312"/>
      <c r="AL79" s="153"/>
      <c r="AM79" s="559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153"/>
      <c r="BC79" s="153"/>
      <c r="BD79" s="162"/>
      <c r="CA79" s="178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</row>
    <row r="80" ht="6" customHeight="1" spans="1:100">
      <c r="A80" s="162"/>
      <c r="D80" s="523"/>
      <c r="E80" s="421"/>
      <c r="F80" s="421"/>
      <c r="G80" s="421"/>
      <c r="H80" s="421"/>
      <c r="I80" s="424"/>
      <c r="J80" s="421"/>
      <c r="K80" s="421"/>
      <c r="L80" s="424"/>
      <c r="M80" s="420"/>
      <c r="N80" s="421"/>
      <c r="O80" s="424"/>
      <c r="P80" s="420"/>
      <c r="Q80" s="421"/>
      <c r="R80" s="424"/>
      <c r="S80" s="531"/>
      <c r="T80" s="530"/>
      <c r="U80" s="530"/>
      <c r="V80" s="530"/>
      <c r="W80" s="530"/>
      <c r="X80" s="530"/>
      <c r="Y80" s="530"/>
      <c r="Z80" s="530"/>
      <c r="AA80" s="530"/>
      <c r="AB80" s="549"/>
      <c r="AC80" s="420"/>
      <c r="AD80" s="421"/>
      <c r="AE80" s="424"/>
      <c r="AF80" s="420"/>
      <c r="AG80" s="421"/>
      <c r="AH80" s="424"/>
      <c r="AI80" s="420"/>
      <c r="AJ80" s="421"/>
      <c r="AK80" s="424"/>
      <c r="AL80" s="153"/>
      <c r="AM80" s="559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153"/>
      <c r="BC80" s="153"/>
      <c r="BD80" s="162"/>
      <c r="CA80" s="178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3"/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</row>
    <row r="81" ht="6" customHeight="1" spans="1:100">
      <c r="A81" s="162"/>
      <c r="D81" s="523"/>
      <c r="E81" s="421"/>
      <c r="F81" s="421"/>
      <c r="G81" s="421"/>
      <c r="H81" s="421"/>
      <c r="I81" s="424"/>
      <c r="J81" s="421"/>
      <c r="K81" s="421"/>
      <c r="L81" s="424"/>
      <c r="M81" s="420"/>
      <c r="N81" s="421"/>
      <c r="O81" s="424"/>
      <c r="P81" s="420"/>
      <c r="Q81" s="421"/>
      <c r="R81" s="424"/>
      <c r="S81" s="531"/>
      <c r="T81" s="530"/>
      <c r="U81" s="530"/>
      <c r="V81" s="530"/>
      <c r="W81" s="530"/>
      <c r="X81" s="530"/>
      <c r="Y81" s="530"/>
      <c r="Z81" s="530"/>
      <c r="AA81" s="530"/>
      <c r="AB81" s="549"/>
      <c r="AC81" s="420"/>
      <c r="AD81" s="421"/>
      <c r="AE81" s="424"/>
      <c r="AF81" s="420"/>
      <c r="AG81" s="421"/>
      <c r="AH81" s="424"/>
      <c r="AI81" s="420"/>
      <c r="AJ81" s="421"/>
      <c r="AK81" s="424"/>
      <c r="AL81" s="153"/>
      <c r="AM81" s="560"/>
      <c r="AN81" s="560"/>
      <c r="AO81" s="560"/>
      <c r="AP81" s="560"/>
      <c r="AQ81" s="560"/>
      <c r="AR81" s="560"/>
      <c r="AS81" s="560"/>
      <c r="AT81" s="560"/>
      <c r="AU81" s="560"/>
      <c r="AV81" s="560"/>
      <c r="AW81" s="560"/>
      <c r="AX81" s="560"/>
      <c r="AY81" s="560"/>
      <c r="AZ81" s="560"/>
      <c r="BA81" s="560"/>
      <c r="BB81" s="153"/>
      <c r="BC81" s="153"/>
      <c r="BD81" s="162"/>
      <c r="CA81" s="178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3"/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</row>
    <row r="82" ht="6" customHeight="1" spans="1:100">
      <c r="A82" s="157"/>
      <c r="B82" s="148"/>
      <c r="C82" s="148"/>
      <c r="D82" s="315"/>
      <c r="E82" s="315"/>
      <c r="F82" s="315"/>
      <c r="G82" s="315"/>
      <c r="H82" s="315"/>
      <c r="I82" s="316"/>
      <c r="J82" s="315"/>
      <c r="K82" s="315"/>
      <c r="L82" s="316"/>
      <c r="M82" s="314"/>
      <c r="N82" s="315"/>
      <c r="O82" s="316"/>
      <c r="P82" s="314"/>
      <c r="Q82" s="315"/>
      <c r="R82" s="316"/>
      <c r="S82" s="532"/>
      <c r="T82" s="533"/>
      <c r="U82" s="533"/>
      <c r="V82" s="533"/>
      <c r="W82" s="533"/>
      <c r="X82" s="533"/>
      <c r="Y82" s="533"/>
      <c r="Z82" s="533"/>
      <c r="AA82" s="533"/>
      <c r="AB82" s="550"/>
      <c r="AC82" s="314"/>
      <c r="AD82" s="315"/>
      <c r="AE82" s="316"/>
      <c r="AF82" s="314"/>
      <c r="AG82" s="315"/>
      <c r="AH82" s="316"/>
      <c r="AI82" s="314"/>
      <c r="AJ82" s="315"/>
      <c r="AK82" s="316"/>
      <c r="AL82" s="153"/>
      <c r="AM82" s="561"/>
      <c r="AN82" s="561"/>
      <c r="AO82" s="561"/>
      <c r="AP82" s="561"/>
      <c r="AQ82" s="561"/>
      <c r="AR82" s="561"/>
      <c r="AS82" s="561"/>
      <c r="AT82" s="561"/>
      <c r="AU82" s="561"/>
      <c r="AV82" s="561"/>
      <c r="AW82" s="561"/>
      <c r="AX82" s="561"/>
      <c r="AY82" s="561"/>
      <c r="AZ82" s="561"/>
      <c r="BA82" s="561"/>
      <c r="BB82" s="153"/>
      <c r="BC82" s="153"/>
      <c r="BD82" s="162"/>
      <c r="CA82" s="178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</row>
    <row r="83" ht="6" customHeight="1" spans="1:100">
      <c r="A83" s="520" t="s">
        <v>145</v>
      </c>
      <c r="B83" s="152"/>
      <c r="C83" s="152"/>
      <c r="D83" s="637" t="str">
        <f>人物卡!A139&amp;""</f>
        <v/>
      </c>
      <c r="E83" s="311"/>
      <c r="F83" s="311"/>
      <c r="G83" s="311"/>
      <c r="H83" s="311"/>
      <c r="I83" s="312"/>
      <c r="J83" s="538">
        <v>1</v>
      </c>
      <c r="K83" s="311"/>
      <c r="L83" s="312"/>
      <c r="M83" s="540">
        <f>人物卡!O148</f>
        <v>0</v>
      </c>
      <c r="N83" s="311"/>
      <c r="O83" s="312"/>
      <c r="P83" s="540">
        <f>人物卡!R148*J83</f>
        <v>0</v>
      </c>
      <c r="Q83" s="311"/>
      <c r="R83" s="312"/>
      <c r="S83" s="470"/>
      <c r="T83" s="534"/>
      <c r="U83" s="534"/>
      <c r="V83" s="534"/>
      <c r="W83" s="534"/>
      <c r="X83" s="534"/>
      <c r="Y83" s="534"/>
      <c r="Z83" s="534"/>
      <c r="AA83" s="534"/>
      <c r="AB83" s="551"/>
      <c r="AC83" s="541"/>
      <c r="AD83" s="538"/>
      <c r="AE83" s="542"/>
      <c r="AF83" s="541"/>
      <c r="AG83" s="538"/>
      <c r="AH83" s="542"/>
      <c r="AI83" s="541"/>
      <c r="AJ83" s="538"/>
      <c r="AK83" s="542"/>
      <c r="AL83" s="153"/>
      <c r="AM83" s="562"/>
      <c r="AN83" s="562"/>
      <c r="AO83" s="562"/>
      <c r="AP83" s="562"/>
      <c r="AQ83" s="562"/>
      <c r="AR83" s="562"/>
      <c r="AS83" s="562"/>
      <c r="AT83" s="562"/>
      <c r="AU83" s="562"/>
      <c r="AV83" s="562"/>
      <c r="AW83" s="562"/>
      <c r="AX83" s="562"/>
      <c r="AY83" s="562"/>
      <c r="AZ83" s="562"/>
      <c r="BA83" s="562"/>
      <c r="BB83" s="153"/>
      <c r="BC83" s="153"/>
      <c r="BD83" s="162"/>
      <c r="CA83" s="178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3"/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</row>
    <row r="84" ht="6" customHeight="1" spans="1:100">
      <c r="A84" s="162"/>
      <c r="D84" s="523"/>
      <c r="E84" s="421"/>
      <c r="F84" s="421"/>
      <c r="G84" s="421"/>
      <c r="H84" s="421"/>
      <c r="I84" s="424"/>
      <c r="J84" s="421"/>
      <c r="K84" s="421"/>
      <c r="L84" s="424"/>
      <c r="M84" s="420"/>
      <c r="N84" s="421"/>
      <c r="O84" s="424"/>
      <c r="P84" s="420"/>
      <c r="Q84" s="421"/>
      <c r="R84" s="424"/>
      <c r="S84" s="529"/>
      <c r="T84" s="535"/>
      <c r="U84" s="535"/>
      <c r="V84" s="535"/>
      <c r="W84" s="535"/>
      <c r="X84" s="535"/>
      <c r="Y84" s="535"/>
      <c r="Z84" s="535"/>
      <c r="AA84" s="535"/>
      <c r="AB84" s="552"/>
      <c r="AC84" s="543"/>
      <c r="AD84" s="544"/>
      <c r="AE84" s="545"/>
      <c r="AF84" s="543"/>
      <c r="AG84" s="544"/>
      <c r="AH84" s="545"/>
      <c r="AI84" s="543"/>
      <c r="AJ84" s="544"/>
      <c r="AK84" s="545"/>
      <c r="AL84" s="153"/>
      <c r="AM84" s="560"/>
      <c r="AN84" s="560"/>
      <c r="AO84" s="560"/>
      <c r="AP84" s="560"/>
      <c r="AQ84" s="560"/>
      <c r="AR84" s="560"/>
      <c r="AS84" s="560"/>
      <c r="AT84" s="560"/>
      <c r="AU84" s="560"/>
      <c r="AV84" s="560"/>
      <c r="AW84" s="560"/>
      <c r="AX84" s="560"/>
      <c r="AY84" s="560"/>
      <c r="AZ84" s="560"/>
      <c r="BA84" s="560"/>
      <c r="BB84" s="153"/>
      <c r="BC84" s="153"/>
      <c r="BD84" s="157"/>
      <c r="BE84" s="148"/>
      <c r="BF84" s="148"/>
      <c r="BG84" s="148"/>
      <c r="BH84" s="148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74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3"/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</row>
    <row r="85" ht="6" customHeight="1" spans="1:100">
      <c r="A85" s="162"/>
      <c r="D85" s="523"/>
      <c r="E85" s="421"/>
      <c r="F85" s="421"/>
      <c r="G85" s="421"/>
      <c r="H85" s="421"/>
      <c r="I85" s="424"/>
      <c r="J85" s="421"/>
      <c r="K85" s="421"/>
      <c r="L85" s="424"/>
      <c r="M85" s="420"/>
      <c r="N85" s="421"/>
      <c r="O85" s="424"/>
      <c r="P85" s="420"/>
      <c r="Q85" s="421"/>
      <c r="R85" s="424"/>
      <c r="S85" s="529"/>
      <c r="T85" s="535"/>
      <c r="U85" s="535"/>
      <c r="V85" s="535"/>
      <c r="W85" s="535"/>
      <c r="X85" s="535"/>
      <c r="Y85" s="535"/>
      <c r="Z85" s="535"/>
      <c r="AA85" s="535"/>
      <c r="AB85" s="552"/>
      <c r="AC85" s="543"/>
      <c r="AD85" s="544"/>
      <c r="AE85" s="545"/>
      <c r="AF85" s="543"/>
      <c r="AG85" s="544"/>
      <c r="AH85" s="545"/>
      <c r="AI85" s="543"/>
      <c r="AJ85" s="544"/>
      <c r="AK85" s="545"/>
      <c r="AL85" s="153"/>
      <c r="AM85" s="561"/>
      <c r="AN85" s="561"/>
      <c r="AO85" s="561"/>
      <c r="AP85" s="561"/>
      <c r="AQ85" s="561"/>
      <c r="AR85" s="561"/>
      <c r="AS85" s="561"/>
      <c r="AT85" s="561"/>
      <c r="AU85" s="561"/>
      <c r="AV85" s="561"/>
      <c r="AW85" s="561"/>
      <c r="AX85" s="561"/>
      <c r="AY85" s="561"/>
      <c r="AZ85" s="561"/>
      <c r="BA85" s="561"/>
      <c r="BB85" s="153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3"/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</row>
    <row r="86" ht="6" customHeight="1" spans="1:100">
      <c r="A86" s="157"/>
      <c r="B86" s="148"/>
      <c r="C86" s="148"/>
      <c r="D86" s="315"/>
      <c r="E86" s="315"/>
      <c r="F86" s="315"/>
      <c r="G86" s="315"/>
      <c r="H86" s="315"/>
      <c r="I86" s="316"/>
      <c r="J86" s="315"/>
      <c r="K86" s="315"/>
      <c r="L86" s="316"/>
      <c r="M86" s="314"/>
      <c r="N86" s="315"/>
      <c r="O86" s="316"/>
      <c r="P86" s="314"/>
      <c r="Q86" s="315"/>
      <c r="R86" s="316"/>
      <c r="S86" s="536"/>
      <c r="T86" s="537"/>
      <c r="U86" s="537"/>
      <c r="V86" s="537"/>
      <c r="W86" s="537"/>
      <c r="X86" s="537"/>
      <c r="Y86" s="537"/>
      <c r="Z86" s="537"/>
      <c r="AA86" s="537"/>
      <c r="AB86" s="553"/>
      <c r="AC86" s="546"/>
      <c r="AD86" s="547"/>
      <c r="AE86" s="548"/>
      <c r="AF86" s="546"/>
      <c r="AG86" s="547"/>
      <c r="AH86" s="548"/>
      <c r="AI86" s="546"/>
      <c r="AJ86" s="547"/>
      <c r="AK86" s="548"/>
      <c r="AL86" s="153"/>
      <c r="AM86" s="562"/>
      <c r="AN86" s="562"/>
      <c r="AO86" s="562"/>
      <c r="AP86" s="562"/>
      <c r="AQ86" s="562"/>
      <c r="AR86" s="562"/>
      <c r="AS86" s="562"/>
      <c r="AT86" s="562"/>
      <c r="AU86" s="562"/>
      <c r="AV86" s="562"/>
      <c r="AW86" s="562"/>
      <c r="AX86" s="562"/>
      <c r="AY86" s="562"/>
      <c r="AZ86" s="562"/>
      <c r="BA86" s="562"/>
      <c r="BB86" s="153"/>
      <c r="BC86" s="154">
        <v>4</v>
      </c>
      <c r="BD86" s="514"/>
      <c r="BE86" s="152"/>
      <c r="BF86" s="152"/>
      <c r="BG86" s="152"/>
      <c r="BH86" s="152"/>
      <c r="BI86" s="152"/>
      <c r="BJ86" s="152"/>
      <c r="BK86" s="152"/>
      <c r="BL86" s="152"/>
      <c r="BM86" s="152"/>
      <c r="BN86" s="152"/>
      <c r="BO86" s="152"/>
      <c r="BP86" s="152"/>
      <c r="BQ86" s="152"/>
      <c r="BR86" s="152"/>
      <c r="BS86" s="152"/>
      <c r="BT86" s="152"/>
      <c r="BU86" s="152"/>
      <c r="BV86" s="152"/>
      <c r="BW86" s="152"/>
      <c r="BX86" s="152"/>
      <c r="BY86" s="152"/>
      <c r="BZ86" s="152"/>
      <c r="CA86" s="171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</row>
    <row r="87" ht="6" customHeight="1" spans="1:100">
      <c r="A87" s="520" t="s">
        <v>145</v>
      </c>
      <c r="B87" s="152"/>
      <c r="C87" s="152"/>
      <c r="D87" s="637" t="str">
        <f>人物卡!A161&amp;""</f>
        <v/>
      </c>
      <c r="E87" s="311"/>
      <c r="F87" s="311"/>
      <c r="G87" s="311"/>
      <c r="H87" s="311"/>
      <c r="I87" s="312"/>
      <c r="J87" s="538">
        <v>1</v>
      </c>
      <c r="K87" s="311"/>
      <c r="L87" s="312"/>
      <c r="M87" s="540">
        <f>人物卡!O170</f>
        <v>0</v>
      </c>
      <c r="N87" s="311"/>
      <c r="O87" s="312"/>
      <c r="P87" s="540">
        <f>人物卡!R170*J83</f>
        <v>0</v>
      </c>
      <c r="Q87" s="311"/>
      <c r="R87" s="312"/>
      <c r="S87" s="470"/>
      <c r="T87" s="555"/>
      <c r="U87" s="555"/>
      <c r="V87" s="555"/>
      <c r="W87" s="555"/>
      <c r="X87" s="555"/>
      <c r="Y87" s="555"/>
      <c r="Z87" s="555"/>
      <c r="AA87" s="555"/>
      <c r="AB87" s="557"/>
      <c r="AC87" s="541"/>
      <c r="AD87" s="311"/>
      <c r="AE87" s="312"/>
      <c r="AF87" s="541"/>
      <c r="AG87" s="311"/>
      <c r="AH87" s="312"/>
      <c r="AI87" s="541"/>
      <c r="AJ87" s="311"/>
      <c r="AK87" s="312"/>
      <c r="AL87" s="153"/>
      <c r="AM87" s="560"/>
      <c r="AN87" s="560"/>
      <c r="AO87" s="560"/>
      <c r="AP87" s="560"/>
      <c r="AQ87" s="560"/>
      <c r="AR87" s="560"/>
      <c r="AS87" s="560"/>
      <c r="AT87" s="560"/>
      <c r="AU87" s="560"/>
      <c r="AV87" s="560"/>
      <c r="AW87" s="560"/>
      <c r="AX87" s="560"/>
      <c r="AY87" s="560"/>
      <c r="AZ87" s="560"/>
      <c r="BA87" s="560"/>
      <c r="BB87" s="153"/>
      <c r="BD87" s="162"/>
      <c r="CA87" s="178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</row>
    <row r="88" ht="6" customHeight="1" spans="1:100">
      <c r="A88" s="162"/>
      <c r="D88" s="523"/>
      <c r="E88" s="421"/>
      <c r="F88" s="421"/>
      <c r="G88" s="421"/>
      <c r="H88" s="421"/>
      <c r="I88" s="424"/>
      <c r="J88" s="421"/>
      <c r="K88" s="421"/>
      <c r="L88" s="424"/>
      <c r="M88" s="420"/>
      <c r="N88" s="421"/>
      <c r="O88" s="424"/>
      <c r="P88" s="420"/>
      <c r="Q88" s="421"/>
      <c r="R88" s="424"/>
      <c r="S88" s="531"/>
      <c r="T88" s="530"/>
      <c r="U88" s="530"/>
      <c r="V88" s="530"/>
      <c r="W88" s="530"/>
      <c r="X88" s="530"/>
      <c r="Y88" s="530"/>
      <c r="Z88" s="530"/>
      <c r="AA88" s="530"/>
      <c r="AB88" s="549"/>
      <c r="AC88" s="420"/>
      <c r="AD88" s="421"/>
      <c r="AE88" s="424"/>
      <c r="AF88" s="420"/>
      <c r="AG88" s="421"/>
      <c r="AH88" s="424"/>
      <c r="AI88" s="420"/>
      <c r="AJ88" s="421"/>
      <c r="AK88" s="424"/>
      <c r="AL88" s="153"/>
      <c r="AM88" s="561"/>
      <c r="AN88" s="561"/>
      <c r="AO88" s="561"/>
      <c r="AP88" s="561"/>
      <c r="AQ88" s="561"/>
      <c r="AR88" s="561"/>
      <c r="AS88" s="561"/>
      <c r="AT88" s="561"/>
      <c r="AU88" s="561"/>
      <c r="AV88" s="561"/>
      <c r="AW88" s="561"/>
      <c r="AX88" s="561"/>
      <c r="AY88" s="561"/>
      <c r="AZ88" s="561"/>
      <c r="BA88" s="561"/>
      <c r="BB88" s="153"/>
      <c r="BC88" s="153"/>
      <c r="BD88" s="162"/>
      <c r="CA88" s="178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</row>
    <row r="89" ht="6" customHeight="1" spans="1:100">
      <c r="A89" s="162"/>
      <c r="D89" s="523"/>
      <c r="E89" s="421"/>
      <c r="F89" s="421"/>
      <c r="G89" s="421"/>
      <c r="H89" s="421"/>
      <c r="I89" s="424"/>
      <c r="J89" s="421"/>
      <c r="K89" s="421"/>
      <c r="L89" s="424"/>
      <c r="M89" s="420"/>
      <c r="N89" s="421"/>
      <c r="O89" s="424"/>
      <c r="P89" s="420"/>
      <c r="Q89" s="421"/>
      <c r="R89" s="424"/>
      <c r="S89" s="531"/>
      <c r="T89" s="530"/>
      <c r="U89" s="530"/>
      <c r="V89" s="530"/>
      <c r="W89" s="530"/>
      <c r="X89" s="530"/>
      <c r="Y89" s="530"/>
      <c r="Z89" s="530"/>
      <c r="AA89" s="530"/>
      <c r="AB89" s="549"/>
      <c r="AC89" s="420"/>
      <c r="AD89" s="421"/>
      <c r="AE89" s="424"/>
      <c r="AF89" s="420"/>
      <c r="AG89" s="421"/>
      <c r="AH89" s="424"/>
      <c r="AI89" s="420"/>
      <c r="AJ89" s="421"/>
      <c r="AK89" s="424"/>
      <c r="AL89" s="153"/>
      <c r="AM89" s="562"/>
      <c r="AN89" s="562"/>
      <c r="AO89" s="562"/>
      <c r="AP89" s="562"/>
      <c r="AQ89" s="562"/>
      <c r="AR89" s="562"/>
      <c r="AS89" s="562"/>
      <c r="AT89" s="562"/>
      <c r="AU89" s="562"/>
      <c r="AV89" s="562"/>
      <c r="AW89" s="562"/>
      <c r="AX89" s="562"/>
      <c r="AY89" s="562"/>
      <c r="AZ89" s="562"/>
      <c r="BA89" s="562"/>
      <c r="BB89" s="153"/>
      <c r="BC89" s="153"/>
      <c r="BD89" s="162"/>
      <c r="CA89" s="178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</row>
    <row r="90" ht="6" customHeight="1" spans="1:100">
      <c r="A90" s="157"/>
      <c r="B90" s="148"/>
      <c r="C90" s="148"/>
      <c r="D90" s="315"/>
      <c r="E90" s="315"/>
      <c r="F90" s="315"/>
      <c r="G90" s="315"/>
      <c r="H90" s="315"/>
      <c r="I90" s="316"/>
      <c r="J90" s="315"/>
      <c r="K90" s="315"/>
      <c r="L90" s="316"/>
      <c r="M90" s="314"/>
      <c r="N90" s="315"/>
      <c r="O90" s="316"/>
      <c r="P90" s="314"/>
      <c r="Q90" s="315"/>
      <c r="R90" s="316"/>
      <c r="S90" s="532"/>
      <c r="T90" s="533"/>
      <c r="U90" s="533"/>
      <c r="V90" s="533"/>
      <c r="W90" s="533"/>
      <c r="X90" s="533"/>
      <c r="Y90" s="533"/>
      <c r="Z90" s="533"/>
      <c r="AA90" s="533"/>
      <c r="AB90" s="550"/>
      <c r="AC90" s="314"/>
      <c r="AD90" s="315"/>
      <c r="AE90" s="316"/>
      <c r="AF90" s="314"/>
      <c r="AG90" s="315"/>
      <c r="AH90" s="316"/>
      <c r="AI90" s="314"/>
      <c r="AJ90" s="315"/>
      <c r="AK90" s="316"/>
      <c r="AL90" s="153"/>
      <c r="AM90" s="563"/>
      <c r="AN90" s="563"/>
      <c r="AO90" s="563"/>
      <c r="AP90" s="563"/>
      <c r="AQ90" s="563"/>
      <c r="AR90" s="563"/>
      <c r="AS90" s="563"/>
      <c r="AT90" s="563"/>
      <c r="AU90" s="563"/>
      <c r="AV90" s="563"/>
      <c r="AW90" s="563"/>
      <c r="AX90" s="563"/>
      <c r="AY90" s="563"/>
      <c r="AZ90" s="563"/>
      <c r="BA90" s="563"/>
      <c r="BB90" s="153"/>
      <c r="BC90" s="153"/>
      <c r="BD90" s="162"/>
      <c r="CA90" s="178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</row>
    <row r="91" ht="6" customHeight="1" spans="1:100">
      <c r="A91" s="525" t="s">
        <v>70</v>
      </c>
      <c r="D91" s="521" t="str">
        <f>A8&amp;""</f>
        <v/>
      </c>
      <c r="E91" s="152"/>
      <c r="F91" s="152"/>
      <c r="G91" s="152"/>
      <c r="H91" s="152"/>
      <c r="I91" s="171"/>
      <c r="J91" s="538">
        <v>1</v>
      </c>
      <c r="K91" s="311"/>
      <c r="L91" s="312"/>
      <c r="M91" s="539">
        <f>R16</f>
        <v>0</v>
      </c>
      <c r="N91" s="311"/>
      <c r="O91" s="312"/>
      <c r="P91" s="539">
        <f>U16*J91</f>
        <v>0</v>
      </c>
      <c r="Q91" s="311"/>
      <c r="R91" s="312"/>
      <c r="S91" s="520"/>
      <c r="T91" s="152"/>
      <c r="U91" s="152"/>
      <c r="V91" s="152"/>
      <c r="W91" s="152"/>
      <c r="X91" s="152"/>
      <c r="Y91" s="152"/>
      <c r="Z91" s="152"/>
      <c r="AA91" s="152"/>
      <c r="AB91" s="171"/>
      <c r="AC91" s="541"/>
      <c r="AD91" s="311"/>
      <c r="AE91" s="312"/>
      <c r="AF91" s="541"/>
      <c r="AG91" s="311"/>
      <c r="AH91" s="312"/>
      <c r="AI91" s="541"/>
      <c r="AJ91" s="311"/>
      <c r="AK91" s="312"/>
      <c r="AL91" s="153"/>
      <c r="AM91" s="564"/>
      <c r="AN91" s="564"/>
      <c r="AO91" s="564"/>
      <c r="AP91" s="564"/>
      <c r="AQ91" s="564"/>
      <c r="AR91" s="564"/>
      <c r="AS91" s="564"/>
      <c r="AT91" s="564"/>
      <c r="AU91" s="564"/>
      <c r="AV91" s="564"/>
      <c r="AW91" s="564"/>
      <c r="AX91" s="564"/>
      <c r="AY91" s="564"/>
      <c r="AZ91" s="564"/>
      <c r="BA91" s="564"/>
      <c r="BB91" s="153"/>
      <c r="BC91" s="153"/>
      <c r="BD91" s="162"/>
      <c r="CA91" s="178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</row>
    <row r="92" ht="6" customHeight="1" spans="1:100">
      <c r="A92" s="162"/>
      <c r="D92" s="147"/>
      <c r="I92" s="178"/>
      <c r="J92" s="421"/>
      <c r="K92" s="421"/>
      <c r="L92" s="424"/>
      <c r="M92" s="420"/>
      <c r="N92" s="421"/>
      <c r="O92" s="424"/>
      <c r="P92" s="420"/>
      <c r="Q92" s="421"/>
      <c r="R92" s="424"/>
      <c r="S92" s="162"/>
      <c r="AB92" s="178"/>
      <c r="AC92" s="420"/>
      <c r="AD92" s="421"/>
      <c r="AE92" s="424"/>
      <c r="AF92" s="420"/>
      <c r="AG92" s="421"/>
      <c r="AH92" s="424"/>
      <c r="AI92" s="420"/>
      <c r="AJ92" s="421"/>
      <c r="AK92" s="424"/>
      <c r="AL92" s="153"/>
      <c r="AM92" s="565"/>
      <c r="AN92" s="565"/>
      <c r="AO92" s="565"/>
      <c r="AP92" s="565"/>
      <c r="AQ92" s="565"/>
      <c r="AR92" s="565"/>
      <c r="AS92" s="565"/>
      <c r="AT92" s="565"/>
      <c r="AU92" s="565"/>
      <c r="AV92" s="565"/>
      <c r="AW92" s="565"/>
      <c r="AX92" s="565"/>
      <c r="AY92" s="565"/>
      <c r="AZ92" s="565"/>
      <c r="BA92" s="565"/>
      <c r="BB92" s="153"/>
      <c r="BC92" s="153"/>
      <c r="BD92" s="162"/>
      <c r="CA92" s="178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</row>
    <row r="93" ht="6" customHeight="1" spans="1:100">
      <c r="A93" s="162"/>
      <c r="D93" s="147"/>
      <c r="I93" s="178"/>
      <c r="J93" s="421"/>
      <c r="K93" s="421"/>
      <c r="L93" s="424"/>
      <c r="M93" s="420"/>
      <c r="N93" s="421"/>
      <c r="O93" s="424"/>
      <c r="P93" s="420"/>
      <c r="Q93" s="421"/>
      <c r="R93" s="424"/>
      <c r="S93" s="162"/>
      <c r="AB93" s="178"/>
      <c r="AC93" s="420"/>
      <c r="AD93" s="421"/>
      <c r="AE93" s="424"/>
      <c r="AF93" s="420"/>
      <c r="AG93" s="421"/>
      <c r="AH93" s="424"/>
      <c r="AI93" s="420"/>
      <c r="AJ93" s="421"/>
      <c r="AK93" s="424"/>
      <c r="AL93" s="153"/>
      <c r="AM93" s="560"/>
      <c r="AN93" s="560"/>
      <c r="AO93" s="560"/>
      <c r="AP93" s="560"/>
      <c r="AQ93" s="560"/>
      <c r="AR93" s="560"/>
      <c r="AS93" s="560"/>
      <c r="AT93" s="560"/>
      <c r="AU93" s="560"/>
      <c r="AV93" s="560"/>
      <c r="AW93" s="560"/>
      <c r="AX93" s="560"/>
      <c r="AY93" s="560"/>
      <c r="AZ93" s="560"/>
      <c r="BA93" s="560"/>
      <c r="BB93" s="153"/>
      <c r="BC93" s="153"/>
      <c r="BD93" s="162"/>
      <c r="CA93" s="178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</row>
    <row r="94" ht="6" customHeight="1" spans="1:100">
      <c r="A94" s="157"/>
      <c r="B94" s="148"/>
      <c r="C94" s="148"/>
      <c r="D94" s="148"/>
      <c r="E94" s="148"/>
      <c r="F94" s="148"/>
      <c r="G94" s="148"/>
      <c r="H94" s="148"/>
      <c r="I94" s="174"/>
      <c r="J94" s="315"/>
      <c r="K94" s="315"/>
      <c r="L94" s="316"/>
      <c r="M94" s="314"/>
      <c r="N94" s="315"/>
      <c r="O94" s="316"/>
      <c r="P94" s="314"/>
      <c r="Q94" s="315"/>
      <c r="R94" s="316"/>
      <c r="S94" s="157"/>
      <c r="T94" s="148"/>
      <c r="U94" s="148"/>
      <c r="V94" s="148"/>
      <c r="W94" s="148"/>
      <c r="X94" s="148"/>
      <c r="Y94" s="148"/>
      <c r="Z94" s="148"/>
      <c r="AA94" s="148"/>
      <c r="AB94" s="174"/>
      <c r="AC94" s="314"/>
      <c r="AD94" s="315"/>
      <c r="AE94" s="316"/>
      <c r="AF94" s="314"/>
      <c r="AG94" s="315"/>
      <c r="AH94" s="316"/>
      <c r="AI94" s="314"/>
      <c r="AJ94" s="315"/>
      <c r="AK94" s="316"/>
      <c r="AL94" s="153"/>
      <c r="AM94" s="561"/>
      <c r="AN94" s="561"/>
      <c r="AO94" s="561"/>
      <c r="AP94" s="561"/>
      <c r="AQ94" s="561"/>
      <c r="AR94" s="561"/>
      <c r="AS94" s="561"/>
      <c r="AT94" s="561"/>
      <c r="AU94" s="561"/>
      <c r="AV94" s="561"/>
      <c r="AW94" s="561"/>
      <c r="AX94" s="561"/>
      <c r="AY94" s="561"/>
      <c r="AZ94" s="561"/>
      <c r="BA94" s="561"/>
      <c r="BB94" s="153"/>
      <c r="BC94" s="153"/>
      <c r="BD94" s="162"/>
      <c r="CA94" s="178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</row>
    <row r="95" ht="6" customHeight="1" spans="1:100">
      <c r="A95" s="520" t="s">
        <v>71</v>
      </c>
      <c r="B95" s="152"/>
      <c r="C95" s="152"/>
      <c r="D95" s="521" t="str">
        <f>A27&amp;""</f>
        <v/>
      </c>
      <c r="E95" s="152"/>
      <c r="F95" s="152"/>
      <c r="G95" s="152"/>
      <c r="H95" s="152"/>
      <c r="I95" s="171"/>
      <c r="J95" s="541">
        <v>1</v>
      </c>
      <c r="K95" s="538"/>
      <c r="L95" s="542"/>
      <c r="M95" s="539">
        <f>W27</f>
        <v>0</v>
      </c>
      <c r="N95" s="311"/>
      <c r="O95" s="312"/>
      <c r="P95" s="539">
        <f>AA27*J91</f>
        <v>0</v>
      </c>
      <c r="Q95" s="311"/>
      <c r="R95" s="312"/>
      <c r="S95" s="520"/>
      <c r="T95" s="152"/>
      <c r="U95" s="152"/>
      <c r="V95" s="152"/>
      <c r="W95" s="152"/>
      <c r="X95" s="152"/>
      <c r="Y95" s="152"/>
      <c r="Z95" s="152"/>
      <c r="AA95" s="152"/>
      <c r="AB95" s="171"/>
      <c r="AC95" s="541"/>
      <c r="AD95" s="311"/>
      <c r="AE95" s="312"/>
      <c r="AF95" s="541"/>
      <c r="AG95" s="311"/>
      <c r="AH95" s="312"/>
      <c r="AI95" s="541"/>
      <c r="AJ95" s="311"/>
      <c r="AK95" s="312"/>
      <c r="AL95" s="153"/>
      <c r="AM95" s="562"/>
      <c r="AN95" s="562"/>
      <c r="AO95" s="562"/>
      <c r="AP95" s="562"/>
      <c r="AQ95" s="562"/>
      <c r="AR95" s="562"/>
      <c r="AS95" s="562"/>
      <c r="AT95" s="562"/>
      <c r="AU95" s="562"/>
      <c r="AV95" s="562"/>
      <c r="AW95" s="562"/>
      <c r="AX95" s="562"/>
      <c r="AY95" s="562"/>
      <c r="AZ95" s="562"/>
      <c r="BA95" s="562"/>
      <c r="BB95" s="153"/>
      <c r="BC95" s="153"/>
      <c r="BD95" s="162"/>
      <c r="CA95" s="178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</row>
    <row r="96" ht="6" customHeight="1" spans="1:100">
      <c r="A96" s="162"/>
      <c r="D96" s="147"/>
      <c r="I96" s="178"/>
      <c r="J96" s="543"/>
      <c r="K96" s="544"/>
      <c r="L96" s="545"/>
      <c r="M96" s="420"/>
      <c r="N96" s="421"/>
      <c r="O96" s="424"/>
      <c r="P96" s="420"/>
      <c r="Q96" s="421"/>
      <c r="R96" s="424"/>
      <c r="S96" s="162"/>
      <c r="AB96" s="178"/>
      <c r="AC96" s="420"/>
      <c r="AD96" s="421"/>
      <c r="AE96" s="424"/>
      <c r="AF96" s="420"/>
      <c r="AG96" s="421"/>
      <c r="AH96" s="424"/>
      <c r="AI96" s="420"/>
      <c r="AJ96" s="421"/>
      <c r="AK96" s="424"/>
      <c r="AL96" s="153"/>
      <c r="AM96" s="560"/>
      <c r="AN96" s="560"/>
      <c r="AO96" s="560"/>
      <c r="AP96" s="560"/>
      <c r="AQ96" s="560"/>
      <c r="AR96" s="560"/>
      <c r="AS96" s="560"/>
      <c r="AT96" s="560"/>
      <c r="AU96" s="560"/>
      <c r="AV96" s="560"/>
      <c r="AW96" s="560"/>
      <c r="AX96" s="560"/>
      <c r="AY96" s="560"/>
      <c r="AZ96" s="560"/>
      <c r="BA96" s="560"/>
      <c r="BB96" s="153"/>
      <c r="BC96" s="153"/>
      <c r="BD96" s="162"/>
      <c r="CA96" s="178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</row>
    <row r="97" ht="6" customHeight="1" spans="1:100">
      <c r="A97" s="162"/>
      <c r="D97" s="147"/>
      <c r="I97" s="178"/>
      <c r="J97" s="543"/>
      <c r="K97" s="544"/>
      <c r="L97" s="545"/>
      <c r="M97" s="420"/>
      <c r="N97" s="421"/>
      <c r="O97" s="424"/>
      <c r="P97" s="420"/>
      <c r="Q97" s="421"/>
      <c r="R97" s="424"/>
      <c r="S97" s="162"/>
      <c r="AB97" s="178"/>
      <c r="AC97" s="420"/>
      <c r="AD97" s="421"/>
      <c r="AE97" s="424"/>
      <c r="AF97" s="420"/>
      <c r="AG97" s="421"/>
      <c r="AH97" s="424"/>
      <c r="AI97" s="420"/>
      <c r="AJ97" s="421"/>
      <c r="AK97" s="424"/>
      <c r="AL97" s="153"/>
      <c r="AM97" s="561"/>
      <c r="AN97" s="561"/>
      <c r="AO97" s="561"/>
      <c r="AP97" s="561"/>
      <c r="AQ97" s="561"/>
      <c r="AR97" s="561"/>
      <c r="AS97" s="561"/>
      <c r="AT97" s="561"/>
      <c r="AU97" s="561"/>
      <c r="AV97" s="561"/>
      <c r="AW97" s="561"/>
      <c r="AX97" s="561"/>
      <c r="AY97" s="561"/>
      <c r="AZ97" s="561"/>
      <c r="BA97" s="561"/>
      <c r="BB97" s="153"/>
      <c r="BC97" s="153"/>
      <c r="BD97" s="157"/>
      <c r="BE97" s="148"/>
      <c r="BF97" s="148"/>
      <c r="BG97" s="148"/>
      <c r="BH97" s="148"/>
      <c r="BI97" s="148"/>
      <c r="BJ97" s="148"/>
      <c r="BK97" s="148"/>
      <c r="BL97" s="148"/>
      <c r="BM97" s="148"/>
      <c r="BN97" s="148"/>
      <c r="BO97" s="148"/>
      <c r="BP97" s="148"/>
      <c r="BQ97" s="148"/>
      <c r="BR97" s="148"/>
      <c r="BS97" s="148"/>
      <c r="BT97" s="148"/>
      <c r="BU97" s="148"/>
      <c r="BV97" s="148"/>
      <c r="BW97" s="148"/>
      <c r="BX97" s="148"/>
      <c r="BY97" s="148"/>
      <c r="BZ97" s="148"/>
      <c r="CA97" s="174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</row>
    <row r="98" ht="6" customHeight="1" spans="1:100">
      <c r="A98" s="157"/>
      <c r="B98" s="148"/>
      <c r="C98" s="148"/>
      <c r="D98" s="148"/>
      <c r="E98" s="148"/>
      <c r="F98" s="148"/>
      <c r="G98" s="148"/>
      <c r="H98" s="148"/>
      <c r="I98" s="174"/>
      <c r="J98" s="546"/>
      <c r="K98" s="547"/>
      <c r="L98" s="548"/>
      <c r="M98" s="314"/>
      <c r="N98" s="315"/>
      <c r="O98" s="316"/>
      <c r="P98" s="314"/>
      <c r="Q98" s="315"/>
      <c r="R98" s="316"/>
      <c r="S98" s="157"/>
      <c r="T98" s="148"/>
      <c r="U98" s="148"/>
      <c r="V98" s="148"/>
      <c r="W98" s="148"/>
      <c r="X98" s="148"/>
      <c r="Y98" s="148"/>
      <c r="Z98" s="148"/>
      <c r="AA98" s="148"/>
      <c r="AB98" s="174"/>
      <c r="AC98" s="314"/>
      <c r="AD98" s="315"/>
      <c r="AE98" s="316"/>
      <c r="AF98" s="314"/>
      <c r="AG98" s="315"/>
      <c r="AH98" s="316"/>
      <c r="AI98" s="314"/>
      <c r="AJ98" s="315"/>
      <c r="AK98" s="316"/>
      <c r="AL98" s="153"/>
      <c r="AM98" s="562"/>
      <c r="AN98" s="562"/>
      <c r="AO98" s="562"/>
      <c r="AP98" s="562"/>
      <c r="AQ98" s="562"/>
      <c r="AR98" s="562"/>
      <c r="AS98" s="562"/>
      <c r="AT98" s="562"/>
      <c r="AU98" s="562"/>
      <c r="AV98" s="562"/>
      <c r="AW98" s="562"/>
      <c r="AX98" s="562"/>
      <c r="AY98" s="562"/>
      <c r="AZ98" s="562"/>
      <c r="BA98" s="562"/>
      <c r="BB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</row>
    <row r="99" ht="6" customHeight="1" spans="1:100">
      <c r="A99" s="520" t="s">
        <v>196</v>
      </c>
      <c r="B99" s="152"/>
      <c r="C99" s="152"/>
      <c r="D99" s="521" t="str">
        <f>A46&amp;""</f>
        <v/>
      </c>
      <c r="E99" s="152"/>
      <c r="F99" s="152"/>
      <c r="G99" s="152"/>
      <c r="H99" s="152"/>
      <c r="I99" s="171"/>
      <c r="J99" s="538">
        <v>1</v>
      </c>
      <c r="K99" s="311"/>
      <c r="L99" s="312"/>
      <c r="M99" s="539">
        <f>T46</f>
        <v>0</v>
      </c>
      <c r="N99" s="311"/>
      <c r="O99" s="312"/>
      <c r="P99" s="539">
        <f>W46*J99</f>
        <v>0</v>
      </c>
      <c r="Q99" s="311"/>
      <c r="R99" s="312"/>
      <c r="S99" s="520"/>
      <c r="T99" s="152"/>
      <c r="U99" s="152"/>
      <c r="V99" s="152"/>
      <c r="W99" s="152"/>
      <c r="X99" s="152"/>
      <c r="Y99" s="152"/>
      <c r="Z99" s="152"/>
      <c r="AA99" s="152"/>
      <c r="AB99" s="171"/>
      <c r="AC99" s="541"/>
      <c r="AD99" s="311"/>
      <c r="AE99" s="312"/>
      <c r="AF99" s="541"/>
      <c r="AG99" s="311"/>
      <c r="AH99" s="312"/>
      <c r="AI99" s="541"/>
      <c r="AJ99" s="311"/>
      <c r="AK99" s="312"/>
      <c r="AL99" s="153"/>
      <c r="AM99" s="560"/>
      <c r="AN99" s="560"/>
      <c r="AO99" s="560"/>
      <c r="AP99" s="560"/>
      <c r="AQ99" s="560"/>
      <c r="AR99" s="560"/>
      <c r="AS99" s="560"/>
      <c r="AT99" s="560"/>
      <c r="AU99" s="560"/>
      <c r="AV99" s="560"/>
      <c r="AW99" s="560"/>
      <c r="AX99" s="560"/>
      <c r="AY99" s="560"/>
      <c r="AZ99" s="560"/>
      <c r="BA99" s="560"/>
      <c r="BB99" s="153"/>
      <c r="BC99" s="154">
        <v>5</v>
      </c>
      <c r="BD99" s="514"/>
      <c r="BE99" s="152"/>
      <c r="BF99" s="152"/>
      <c r="BG99" s="152"/>
      <c r="BH99" s="152"/>
      <c r="BI99" s="152"/>
      <c r="BJ99" s="152"/>
      <c r="BK99" s="152"/>
      <c r="BL99" s="152"/>
      <c r="BM99" s="152"/>
      <c r="BN99" s="152"/>
      <c r="BO99" s="152"/>
      <c r="BP99" s="152"/>
      <c r="BQ99" s="152"/>
      <c r="BR99" s="152"/>
      <c r="BS99" s="152"/>
      <c r="BT99" s="152"/>
      <c r="BU99" s="152"/>
      <c r="BV99" s="152"/>
      <c r="BW99" s="152"/>
      <c r="BX99" s="152"/>
      <c r="BY99" s="152"/>
      <c r="BZ99" s="152"/>
      <c r="CA99" s="171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</row>
    <row r="100" ht="6" customHeight="1" spans="1:100">
      <c r="A100" s="162"/>
      <c r="D100" s="147"/>
      <c r="I100" s="178"/>
      <c r="J100" s="421"/>
      <c r="K100" s="421"/>
      <c r="L100" s="424"/>
      <c r="M100" s="420"/>
      <c r="N100" s="421"/>
      <c r="O100" s="424"/>
      <c r="P100" s="420"/>
      <c r="Q100" s="421"/>
      <c r="R100" s="424"/>
      <c r="S100" s="162"/>
      <c r="AB100" s="178"/>
      <c r="AC100" s="420"/>
      <c r="AD100" s="421"/>
      <c r="AE100" s="424"/>
      <c r="AF100" s="420"/>
      <c r="AG100" s="421"/>
      <c r="AH100" s="424"/>
      <c r="AI100" s="420"/>
      <c r="AJ100" s="421"/>
      <c r="AK100" s="424"/>
      <c r="AL100" s="153"/>
      <c r="AM100" s="561"/>
      <c r="AN100" s="561"/>
      <c r="AO100" s="561"/>
      <c r="AP100" s="561"/>
      <c r="AQ100" s="561"/>
      <c r="AR100" s="561"/>
      <c r="AS100" s="561"/>
      <c r="AT100" s="561"/>
      <c r="AU100" s="561"/>
      <c r="AV100" s="561"/>
      <c r="AW100" s="561"/>
      <c r="AX100" s="561"/>
      <c r="AY100" s="561"/>
      <c r="AZ100" s="561"/>
      <c r="BA100" s="561"/>
      <c r="BB100" s="153"/>
      <c r="BD100" s="162"/>
      <c r="CA100" s="178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</row>
    <row r="101" ht="6" customHeight="1" spans="1:100">
      <c r="A101" s="162"/>
      <c r="D101" s="147"/>
      <c r="I101" s="178"/>
      <c r="J101" s="421"/>
      <c r="K101" s="421"/>
      <c r="L101" s="424"/>
      <c r="M101" s="420"/>
      <c r="N101" s="421"/>
      <c r="O101" s="424"/>
      <c r="P101" s="420"/>
      <c r="Q101" s="421"/>
      <c r="R101" s="424"/>
      <c r="S101" s="162"/>
      <c r="AB101" s="178"/>
      <c r="AC101" s="420"/>
      <c r="AD101" s="421"/>
      <c r="AE101" s="424"/>
      <c r="AF101" s="420"/>
      <c r="AG101" s="421"/>
      <c r="AH101" s="424"/>
      <c r="AI101" s="420"/>
      <c r="AJ101" s="421"/>
      <c r="AK101" s="424"/>
      <c r="AL101" s="153"/>
      <c r="AM101" s="562"/>
      <c r="AN101" s="562"/>
      <c r="AO101" s="562"/>
      <c r="AP101" s="562"/>
      <c r="AQ101" s="562"/>
      <c r="AR101" s="562"/>
      <c r="AS101" s="562"/>
      <c r="AT101" s="562"/>
      <c r="AU101" s="562"/>
      <c r="AV101" s="562"/>
      <c r="AW101" s="562"/>
      <c r="AX101" s="562"/>
      <c r="AY101" s="562"/>
      <c r="AZ101" s="562"/>
      <c r="BA101" s="562"/>
      <c r="BB101" s="153"/>
      <c r="BC101" s="153"/>
      <c r="BD101" s="162"/>
      <c r="CA101" s="178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  <c r="CT101" s="153"/>
      <c r="CU101" s="153"/>
      <c r="CV101" s="153"/>
    </row>
    <row r="102" ht="6" customHeight="1" spans="1:100">
      <c r="A102" s="157"/>
      <c r="B102" s="148"/>
      <c r="C102" s="148"/>
      <c r="D102" s="148"/>
      <c r="E102" s="148"/>
      <c r="F102" s="148"/>
      <c r="G102" s="148"/>
      <c r="H102" s="148"/>
      <c r="I102" s="174"/>
      <c r="J102" s="315"/>
      <c r="K102" s="315"/>
      <c r="L102" s="316"/>
      <c r="M102" s="314"/>
      <c r="N102" s="315"/>
      <c r="O102" s="316"/>
      <c r="P102" s="314"/>
      <c r="Q102" s="315"/>
      <c r="R102" s="316"/>
      <c r="S102" s="157"/>
      <c r="T102" s="148"/>
      <c r="U102" s="148"/>
      <c r="V102" s="148"/>
      <c r="W102" s="148"/>
      <c r="X102" s="148"/>
      <c r="Y102" s="148"/>
      <c r="Z102" s="148"/>
      <c r="AA102" s="148"/>
      <c r="AB102" s="174"/>
      <c r="AC102" s="314"/>
      <c r="AD102" s="315"/>
      <c r="AE102" s="316"/>
      <c r="AF102" s="314"/>
      <c r="AG102" s="315"/>
      <c r="AH102" s="316"/>
      <c r="AI102" s="314"/>
      <c r="AJ102" s="315"/>
      <c r="AK102" s="316"/>
      <c r="AL102" s="153"/>
      <c r="AM102" s="563"/>
      <c r="AN102" s="563"/>
      <c r="AO102" s="563"/>
      <c r="AP102" s="563"/>
      <c r="AQ102" s="563"/>
      <c r="AR102" s="563"/>
      <c r="AS102" s="563"/>
      <c r="AT102" s="563"/>
      <c r="AU102" s="563"/>
      <c r="AV102" s="563"/>
      <c r="AW102" s="563"/>
      <c r="AX102" s="563"/>
      <c r="AY102" s="563"/>
      <c r="AZ102" s="563"/>
      <c r="BA102" s="563"/>
      <c r="BB102" s="153"/>
      <c r="BC102" s="153"/>
      <c r="BD102" s="162"/>
      <c r="CA102" s="178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  <c r="CT102" s="153"/>
      <c r="CU102" s="153"/>
      <c r="CV102" s="153"/>
    </row>
    <row r="103" ht="6" customHeight="1" spans="1:100">
      <c r="A103" s="520" t="s">
        <v>196</v>
      </c>
      <c r="B103" s="152"/>
      <c r="C103" s="152"/>
      <c r="D103" s="521" t="str">
        <f>A57&amp;""</f>
        <v/>
      </c>
      <c r="E103" s="152"/>
      <c r="F103" s="152"/>
      <c r="G103" s="152"/>
      <c r="H103" s="152"/>
      <c r="I103" s="171"/>
      <c r="J103" s="538">
        <v>1</v>
      </c>
      <c r="K103" s="311"/>
      <c r="L103" s="312"/>
      <c r="M103" s="539">
        <f>T57</f>
        <v>0</v>
      </c>
      <c r="N103" s="311"/>
      <c r="O103" s="312"/>
      <c r="P103" s="539">
        <f>W57*J103</f>
        <v>0</v>
      </c>
      <c r="Q103" s="311"/>
      <c r="R103" s="312"/>
      <c r="S103" s="520"/>
      <c r="T103" s="152"/>
      <c r="U103" s="152"/>
      <c r="V103" s="152"/>
      <c r="W103" s="152"/>
      <c r="X103" s="152"/>
      <c r="Y103" s="152"/>
      <c r="Z103" s="152"/>
      <c r="AA103" s="152"/>
      <c r="AB103" s="171"/>
      <c r="AC103" s="541"/>
      <c r="AD103" s="311"/>
      <c r="AE103" s="312"/>
      <c r="AF103" s="541"/>
      <c r="AG103" s="311"/>
      <c r="AH103" s="312"/>
      <c r="AI103" s="541"/>
      <c r="AJ103" s="311"/>
      <c r="AK103" s="312"/>
      <c r="AL103" s="153"/>
      <c r="AM103" s="564"/>
      <c r="AN103" s="564"/>
      <c r="AO103" s="564"/>
      <c r="AP103" s="564"/>
      <c r="AQ103" s="564"/>
      <c r="AR103" s="564"/>
      <c r="AS103" s="564"/>
      <c r="AT103" s="564"/>
      <c r="AU103" s="564"/>
      <c r="AV103" s="564"/>
      <c r="AW103" s="564"/>
      <c r="AX103" s="564"/>
      <c r="AY103" s="564"/>
      <c r="AZ103" s="564"/>
      <c r="BA103" s="564"/>
      <c r="BB103" s="153"/>
      <c r="BC103" s="153"/>
      <c r="BD103" s="162"/>
      <c r="CA103" s="178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  <c r="CT103" s="153"/>
      <c r="CU103" s="153"/>
      <c r="CV103" s="153"/>
    </row>
    <row r="104" ht="6" customHeight="1" spans="1:100">
      <c r="A104" s="162"/>
      <c r="D104" s="147"/>
      <c r="I104" s="178"/>
      <c r="J104" s="421"/>
      <c r="K104" s="421"/>
      <c r="L104" s="424"/>
      <c r="M104" s="420"/>
      <c r="N104" s="421"/>
      <c r="O104" s="424"/>
      <c r="P104" s="420"/>
      <c r="Q104" s="421"/>
      <c r="R104" s="424"/>
      <c r="S104" s="162"/>
      <c r="AB104" s="178"/>
      <c r="AC104" s="420"/>
      <c r="AD104" s="421"/>
      <c r="AE104" s="424"/>
      <c r="AF104" s="420"/>
      <c r="AG104" s="421"/>
      <c r="AH104" s="424"/>
      <c r="AI104" s="420"/>
      <c r="AJ104" s="421"/>
      <c r="AK104" s="424"/>
      <c r="AL104" s="153"/>
      <c r="AM104" s="565"/>
      <c r="AN104" s="565"/>
      <c r="AO104" s="565"/>
      <c r="AP104" s="565"/>
      <c r="AQ104" s="565"/>
      <c r="AR104" s="565"/>
      <c r="AS104" s="565"/>
      <c r="AT104" s="565"/>
      <c r="AU104" s="565"/>
      <c r="AV104" s="565"/>
      <c r="AW104" s="565"/>
      <c r="AX104" s="565"/>
      <c r="AY104" s="565"/>
      <c r="AZ104" s="565"/>
      <c r="BA104" s="565"/>
      <c r="BB104" s="153"/>
      <c r="BC104" s="153"/>
      <c r="BD104" s="162"/>
      <c r="CA104" s="178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  <c r="CT104" s="153"/>
      <c r="CU104" s="153"/>
      <c r="CV104" s="153"/>
    </row>
    <row r="105" ht="6" customHeight="1" spans="1:100">
      <c r="A105" s="162"/>
      <c r="D105" s="147"/>
      <c r="I105" s="178"/>
      <c r="J105" s="421"/>
      <c r="K105" s="421"/>
      <c r="L105" s="424"/>
      <c r="M105" s="420"/>
      <c r="N105" s="421"/>
      <c r="O105" s="424"/>
      <c r="P105" s="420"/>
      <c r="Q105" s="421"/>
      <c r="R105" s="424"/>
      <c r="S105" s="162"/>
      <c r="AB105" s="178"/>
      <c r="AC105" s="420"/>
      <c r="AD105" s="421"/>
      <c r="AE105" s="424"/>
      <c r="AF105" s="420"/>
      <c r="AG105" s="421"/>
      <c r="AH105" s="424"/>
      <c r="AI105" s="420"/>
      <c r="AJ105" s="421"/>
      <c r="AK105" s="424"/>
      <c r="AL105" s="153"/>
      <c r="AM105" s="560"/>
      <c r="AN105" s="560"/>
      <c r="AO105" s="560"/>
      <c r="AP105" s="560"/>
      <c r="AQ105" s="560"/>
      <c r="AR105" s="560"/>
      <c r="AS105" s="560"/>
      <c r="AT105" s="560"/>
      <c r="AU105" s="560"/>
      <c r="AV105" s="560"/>
      <c r="AW105" s="560"/>
      <c r="AX105" s="560"/>
      <c r="AY105" s="560"/>
      <c r="AZ105" s="560"/>
      <c r="BA105" s="560"/>
      <c r="BB105" s="153"/>
      <c r="BC105" s="153"/>
      <c r="BD105" s="162"/>
      <c r="CA105" s="178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  <c r="CT105" s="153"/>
      <c r="CU105" s="153"/>
      <c r="CV105" s="153"/>
    </row>
    <row r="106" ht="6" customHeight="1" spans="1:100">
      <c r="A106" s="157"/>
      <c r="B106" s="148"/>
      <c r="C106" s="148"/>
      <c r="D106" s="148"/>
      <c r="E106" s="148"/>
      <c r="F106" s="148"/>
      <c r="G106" s="148"/>
      <c r="H106" s="148"/>
      <c r="I106" s="174"/>
      <c r="J106" s="315"/>
      <c r="K106" s="315"/>
      <c r="L106" s="316"/>
      <c r="M106" s="314"/>
      <c r="N106" s="315"/>
      <c r="O106" s="316"/>
      <c r="P106" s="314"/>
      <c r="Q106" s="315"/>
      <c r="R106" s="316"/>
      <c r="S106" s="157"/>
      <c r="T106" s="148"/>
      <c r="U106" s="148"/>
      <c r="V106" s="148"/>
      <c r="W106" s="148"/>
      <c r="X106" s="148"/>
      <c r="Y106" s="148"/>
      <c r="Z106" s="148"/>
      <c r="AA106" s="148"/>
      <c r="AB106" s="174"/>
      <c r="AC106" s="314"/>
      <c r="AD106" s="315"/>
      <c r="AE106" s="316"/>
      <c r="AF106" s="314"/>
      <c r="AG106" s="315"/>
      <c r="AH106" s="316"/>
      <c r="AI106" s="314"/>
      <c r="AJ106" s="315"/>
      <c r="AK106" s="316"/>
      <c r="AL106" s="153"/>
      <c r="AM106" s="561"/>
      <c r="AN106" s="561"/>
      <c r="AO106" s="561"/>
      <c r="AP106" s="561"/>
      <c r="AQ106" s="561"/>
      <c r="AR106" s="561"/>
      <c r="AS106" s="561"/>
      <c r="AT106" s="561"/>
      <c r="AU106" s="561"/>
      <c r="AV106" s="561"/>
      <c r="AW106" s="561"/>
      <c r="AX106" s="561"/>
      <c r="AY106" s="561"/>
      <c r="AZ106" s="561"/>
      <c r="BA106" s="561"/>
      <c r="BB106" s="153"/>
      <c r="BC106" s="153"/>
      <c r="BD106" s="162"/>
      <c r="CA106" s="178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  <c r="CT106" s="153"/>
      <c r="CU106" s="153"/>
      <c r="CV106" s="153"/>
    </row>
    <row r="107" ht="6" customHeight="1" spans="1:100">
      <c r="A107" s="529"/>
      <c r="B107" s="530"/>
      <c r="C107" s="530"/>
      <c r="D107" s="530"/>
      <c r="E107" s="530"/>
      <c r="F107" s="530"/>
      <c r="G107" s="530"/>
      <c r="H107" s="530"/>
      <c r="I107" s="549"/>
      <c r="J107" s="541"/>
      <c r="K107" s="311"/>
      <c r="L107" s="312"/>
      <c r="M107" s="541"/>
      <c r="N107" s="311"/>
      <c r="O107" s="312"/>
      <c r="P107" s="541"/>
      <c r="Q107" s="311"/>
      <c r="R107" s="312"/>
      <c r="S107" s="520"/>
      <c r="T107" s="152"/>
      <c r="U107" s="152"/>
      <c r="V107" s="152"/>
      <c r="W107" s="152"/>
      <c r="X107" s="152"/>
      <c r="Y107" s="152"/>
      <c r="Z107" s="152"/>
      <c r="AA107" s="152"/>
      <c r="AB107" s="171"/>
      <c r="AC107" s="541"/>
      <c r="AD107" s="311"/>
      <c r="AE107" s="312"/>
      <c r="AF107" s="541"/>
      <c r="AG107" s="311"/>
      <c r="AH107" s="312"/>
      <c r="AI107" s="541"/>
      <c r="AJ107" s="311"/>
      <c r="AK107" s="312"/>
      <c r="AL107" s="153"/>
      <c r="AM107" s="562"/>
      <c r="AN107" s="562"/>
      <c r="AO107" s="562"/>
      <c r="AP107" s="562"/>
      <c r="AQ107" s="562"/>
      <c r="AR107" s="562"/>
      <c r="AS107" s="562"/>
      <c r="AT107" s="562"/>
      <c r="AU107" s="562"/>
      <c r="AV107" s="562"/>
      <c r="AW107" s="562"/>
      <c r="AX107" s="562"/>
      <c r="AY107" s="562"/>
      <c r="AZ107" s="562"/>
      <c r="BA107" s="562"/>
      <c r="BB107" s="153"/>
      <c r="BC107" s="153"/>
      <c r="BD107" s="162"/>
      <c r="CA107" s="178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  <c r="CT107" s="153"/>
      <c r="CU107" s="153"/>
      <c r="CV107" s="153"/>
    </row>
    <row r="108" ht="6" customHeight="1" spans="1:100">
      <c r="A108" s="531"/>
      <c r="B108" s="530"/>
      <c r="C108" s="530"/>
      <c r="D108" s="530"/>
      <c r="E108" s="530"/>
      <c r="F108" s="530"/>
      <c r="G108" s="530"/>
      <c r="H108" s="530"/>
      <c r="I108" s="549"/>
      <c r="J108" s="420"/>
      <c r="K108" s="421"/>
      <c r="L108" s="424"/>
      <c r="M108" s="420"/>
      <c r="N108" s="421"/>
      <c r="O108" s="424"/>
      <c r="P108" s="420"/>
      <c r="Q108" s="556"/>
      <c r="R108" s="424"/>
      <c r="S108" s="162"/>
      <c r="AB108" s="178"/>
      <c r="AC108" s="420"/>
      <c r="AD108" s="421"/>
      <c r="AE108" s="424"/>
      <c r="AF108" s="420"/>
      <c r="AG108" s="421"/>
      <c r="AH108" s="424"/>
      <c r="AI108" s="420"/>
      <c r="AJ108" s="421"/>
      <c r="AK108" s="424"/>
      <c r="AL108" s="153"/>
      <c r="AM108" s="560"/>
      <c r="AN108" s="560"/>
      <c r="AO108" s="560"/>
      <c r="AP108" s="560"/>
      <c r="AQ108" s="560"/>
      <c r="AR108" s="560"/>
      <c r="AS108" s="560"/>
      <c r="AT108" s="560"/>
      <c r="AU108" s="560"/>
      <c r="AV108" s="560"/>
      <c r="AW108" s="560"/>
      <c r="AX108" s="560"/>
      <c r="AY108" s="560"/>
      <c r="AZ108" s="560"/>
      <c r="BA108" s="560"/>
      <c r="BB108" s="153"/>
      <c r="BC108" s="153"/>
      <c r="BD108" s="157"/>
      <c r="BE108" s="148"/>
      <c r="BF108" s="148"/>
      <c r="BG108" s="148"/>
      <c r="BH108" s="148"/>
      <c r="BI108" s="148"/>
      <c r="BJ108" s="148"/>
      <c r="BK108" s="148"/>
      <c r="BL108" s="148"/>
      <c r="BM108" s="148"/>
      <c r="BN108" s="148"/>
      <c r="BO108" s="148"/>
      <c r="BP108" s="148"/>
      <c r="BQ108" s="148"/>
      <c r="BR108" s="148"/>
      <c r="BS108" s="148"/>
      <c r="BT108" s="148"/>
      <c r="BU108" s="148"/>
      <c r="BV108" s="148"/>
      <c r="BW108" s="148"/>
      <c r="BX108" s="148"/>
      <c r="BY108" s="148"/>
      <c r="BZ108" s="148"/>
      <c r="CA108" s="174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  <c r="CT108" s="153"/>
      <c r="CU108" s="153"/>
      <c r="CV108" s="153"/>
    </row>
    <row r="109" ht="6" customHeight="1" spans="1:100">
      <c r="A109" s="531"/>
      <c r="B109" s="530"/>
      <c r="C109" s="530"/>
      <c r="D109" s="530"/>
      <c r="E109" s="530"/>
      <c r="F109" s="530"/>
      <c r="G109" s="530"/>
      <c r="H109" s="530"/>
      <c r="I109" s="549"/>
      <c r="J109" s="420"/>
      <c r="K109" s="421"/>
      <c r="L109" s="424"/>
      <c r="M109" s="420"/>
      <c r="N109" s="421"/>
      <c r="O109" s="424"/>
      <c r="P109" s="420"/>
      <c r="Q109" s="556"/>
      <c r="R109" s="424"/>
      <c r="S109" s="162"/>
      <c r="AB109" s="178"/>
      <c r="AC109" s="420"/>
      <c r="AD109" s="421"/>
      <c r="AE109" s="424"/>
      <c r="AF109" s="420"/>
      <c r="AG109" s="421"/>
      <c r="AH109" s="424"/>
      <c r="AI109" s="420"/>
      <c r="AJ109" s="421"/>
      <c r="AK109" s="424"/>
      <c r="AL109" s="153"/>
      <c r="AM109" s="561"/>
      <c r="AN109" s="561"/>
      <c r="AO109" s="561"/>
      <c r="AP109" s="561"/>
      <c r="AQ109" s="561"/>
      <c r="AR109" s="561"/>
      <c r="AS109" s="561"/>
      <c r="AT109" s="561"/>
      <c r="AU109" s="561"/>
      <c r="AV109" s="561"/>
      <c r="AW109" s="561"/>
      <c r="AX109" s="561"/>
      <c r="AY109" s="561"/>
      <c r="AZ109" s="561"/>
      <c r="BA109" s="561"/>
      <c r="BB109" s="153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  <c r="CT109" s="153"/>
      <c r="CU109" s="153"/>
      <c r="CV109" s="153"/>
    </row>
    <row r="110" ht="6" customHeight="1" spans="1:100">
      <c r="A110" s="532"/>
      <c r="B110" s="533"/>
      <c r="C110" s="533"/>
      <c r="D110" s="533"/>
      <c r="E110" s="533"/>
      <c r="F110" s="533"/>
      <c r="G110" s="533"/>
      <c r="H110" s="533"/>
      <c r="I110" s="550"/>
      <c r="J110" s="314"/>
      <c r="K110" s="315"/>
      <c r="L110" s="316"/>
      <c r="M110" s="314"/>
      <c r="N110" s="315"/>
      <c r="O110" s="316"/>
      <c r="P110" s="314"/>
      <c r="Q110" s="315"/>
      <c r="R110" s="316"/>
      <c r="S110" s="157"/>
      <c r="T110" s="148"/>
      <c r="U110" s="148"/>
      <c r="V110" s="148"/>
      <c r="W110" s="148"/>
      <c r="X110" s="148"/>
      <c r="Y110" s="148"/>
      <c r="Z110" s="148"/>
      <c r="AA110" s="148"/>
      <c r="AB110" s="174"/>
      <c r="AC110" s="314"/>
      <c r="AD110" s="315"/>
      <c r="AE110" s="316"/>
      <c r="AF110" s="314"/>
      <c r="AG110" s="315"/>
      <c r="AH110" s="316"/>
      <c r="AI110" s="314"/>
      <c r="AJ110" s="315"/>
      <c r="AK110" s="316"/>
      <c r="AL110" s="153"/>
      <c r="AM110" s="562"/>
      <c r="AN110" s="562"/>
      <c r="AO110" s="562"/>
      <c r="AP110" s="562"/>
      <c r="AQ110" s="562"/>
      <c r="AR110" s="562"/>
      <c r="AS110" s="562"/>
      <c r="AT110" s="562"/>
      <c r="AU110" s="562"/>
      <c r="AV110" s="562"/>
      <c r="AW110" s="562"/>
      <c r="AX110" s="562"/>
      <c r="AY110" s="562"/>
      <c r="AZ110" s="562"/>
      <c r="BA110" s="562"/>
      <c r="BB110" s="153"/>
      <c r="BC110" s="154">
        <v>6</v>
      </c>
      <c r="BD110" s="514"/>
      <c r="BE110" s="152"/>
      <c r="BF110" s="152"/>
      <c r="BG110" s="152"/>
      <c r="BH110" s="152"/>
      <c r="BI110" s="152"/>
      <c r="BJ110" s="152"/>
      <c r="BK110" s="152"/>
      <c r="BL110" s="152"/>
      <c r="BM110" s="152"/>
      <c r="BN110" s="152"/>
      <c r="BO110" s="152"/>
      <c r="BP110" s="152"/>
      <c r="BQ110" s="152"/>
      <c r="BR110" s="152"/>
      <c r="BS110" s="152"/>
      <c r="BT110" s="152"/>
      <c r="BU110" s="152"/>
      <c r="BV110" s="152"/>
      <c r="BW110" s="152"/>
      <c r="BX110" s="152"/>
      <c r="BY110" s="152"/>
      <c r="BZ110" s="152"/>
      <c r="CA110" s="171"/>
      <c r="CB110" s="153"/>
      <c r="CC110" s="153"/>
      <c r="CD110" s="153"/>
      <c r="CE110" s="153"/>
      <c r="CF110" s="153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53"/>
      <c r="CQ110" s="153"/>
      <c r="CR110" s="153"/>
      <c r="CS110" s="153"/>
      <c r="CT110" s="153"/>
      <c r="CU110" s="153"/>
      <c r="CV110" s="153"/>
    </row>
    <row r="111" ht="6" customHeight="1" spans="1:100">
      <c r="A111" s="470"/>
      <c r="B111" s="555"/>
      <c r="C111" s="555"/>
      <c r="D111" s="555"/>
      <c r="E111" s="555"/>
      <c r="F111" s="555"/>
      <c r="G111" s="555"/>
      <c r="H111" s="555"/>
      <c r="I111" s="557"/>
      <c r="J111" s="541"/>
      <c r="K111" s="311"/>
      <c r="L111" s="312"/>
      <c r="M111" s="541"/>
      <c r="N111" s="311"/>
      <c r="O111" s="312"/>
      <c r="P111" s="541"/>
      <c r="Q111" s="311"/>
      <c r="R111" s="312"/>
      <c r="S111" s="520"/>
      <c r="T111" s="152"/>
      <c r="U111" s="152"/>
      <c r="V111" s="152"/>
      <c r="W111" s="152"/>
      <c r="X111" s="152"/>
      <c r="Y111" s="152"/>
      <c r="Z111" s="152"/>
      <c r="AA111" s="152"/>
      <c r="AB111" s="171"/>
      <c r="AC111" s="541"/>
      <c r="AD111" s="311"/>
      <c r="AE111" s="312"/>
      <c r="AF111" s="541"/>
      <c r="AG111" s="311"/>
      <c r="AH111" s="312"/>
      <c r="AI111" s="541"/>
      <c r="AJ111" s="311"/>
      <c r="AK111" s="312"/>
      <c r="AL111" s="153"/>
      <c r="AM111" s="560"/>
      <c r="AN111" s="560"/>
      <c r="AO111" s="560"/>
      <c r="AP111" s="560"/>
      <c r="AQ111" s="560"/>
      <c r="AR111" s="560"/>
      <c r="AS111" s="560"/>
      <c r="AT111" s="560"/>
      <c r="AU111" s="560"/>
      <c r="AV111" s="560"/>
      <c r="AW111" s="560"/>
      <c r="AX111" s="560"/>
      <c r="AY111" s="560"/>
      <c r="AZ111" s="560"/>
      <c r="BA111" s="560"/>
      <c r="BB111" s="153"/>
      <c r="BD111" s="162"/>
      <c r="CA111" s="178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53"/>
      <c r="CQ111" s="153"/>
      <c r="CR111" s="153"/>
      <c r="CS111" s="153"/>
      <c r="CT111" s="153"/>
      <c r="CU111" s="153"/>
      <c r="CV111" s="153"/>
    </row>
    <row r="112" ht="6" customHeight="1" spans="1:100">
      <c r="A112" s="531"/>
      <c r="B112" s="530"/>
      <c r="C112" s="530"/>
      <c r="D112" s="530"/>
      <c r="E112" s="530"/>
      <c r="F112" s="530"/>
      <c r="G112" s="530"/>
      <c r="H112" s="530"/>
      <c r="I112" s="549"/>
      <c r="J112" s="420"/>
      <c r="K112" s="421"/>
      <c r="L112" s="424"/>
      <c r="M112" s="420"/>
      <c r="N112" s="421"/>
      <c r="O112" s="424"/>
      <c r="P112" s="420"/>
      <c r="Q112" s="421"/>
      <c r="R112" s="424"/>
      <c r="S112" s="162"/>
      <c r="AB112" s="178"/>
      <c r="AC112" s="420"/>
      <c r="AD112" s="421"/>
      <c r="AE112" s="424"/>
      <c r="AF112" s="420"/>
      <c r="AG112" s="421"/>
      <c r="AH112" s="424"/>
      <c r="AI112" s="420"/>
      <c r="AJ112" s="421"/>
      <c r="AK112" s="424"/>
      <c r="AL112" s="153"/>
      <c r="AM112" s="561"/>
      <c r="AN112" s="561"/>
      <c r="AO112" s="561"/>
      <c r="AP112" s="561"/>
      <c r="AQ112" s="561"/>
      <c r="AR112" s="561"/>
      <c r="AS112" s="561"/>
      <c r="AT112" s="561"/>
      <c r="AU112" s="561"/>
      <c r="AV112" s="561"/>
      <c r="AW112" s="561"/>
      <c r="AX112" s="561"/>
      <c r="AY112" s="561"/>
      <c r="AZ112" s="561"/>
      <c r="BA112" s="561"/>
      <c r="BB112" s="153"/>
      <c r="BC112" s="153"/>
      <c r="BD112" s="162"/>
      <c r="CA112" s="178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53"/>
      <c r="CQ112" s="153"/>
      <c r="CR112" s="153"/>
      <c r="CS112" s="153"/>
      <c r="CT112" s="153"/>
      <c r="CU112" s="153"/>
      <c r="CV112" s="153"/>
    </row>
    <row r="113" ht="6" customHeight="1" spans="1:100">
      <c r="A113" s="531"/>
      <c r="B113" s="530"/>
      <c r="C113" s="530"/>
      <c r="D113" s="530"/>
      <c r="E113" s="530"/>
      <c r="F113" s="530"/>
      <c r="G113" s="530"/>
      <c r="H113" s="530"/>
      <c r="I113" s="549"/>
      <c r="J113" s="420"/>
      <c r="K113" s="421"/>
      <c r="L113" s="424"/>
      <c r="M113" s="420"/>
      <c r="N113" s="421"/>
      <c r="O113" s="424"/>
      <c r="P113" s="420"/>
      <c r="Q113" s="421"/>
      <c r="R113" s="424"/>
      <c r="S113" s="162"/>
      <c r="AB113" s="178"/>
      <c r="AC113" s="420"/>
      <c r="AD113" s="421"/>
      <c r="AE113" s="424"/>
      <c r="AF113" s="420"/>
      <c r="AG113" s="421"/>
      <c r="AH113" s="424"/>
      <c r="AI113" s="420"/>
      <c r="AJ113" s="421"/>
      <c r="AK113" s="424"/>
      <c r="AL113" s="153"/>
      <c r="AM113" s="562"/>
      <c r="AN113" s="562"/>
      <c r="AO113" s="562"/>
      <c r="AP113" s="562"/>
      <c r="AQ113" s="562"/>
      <c r="AR113" s="562"/>
      <c r="AS113" s="562"/>
      <c r="AT113" s="562"/>
      <c r="AU113" s="562"/>
      <c r="AV113" s="562"/>
      <c r="AW113" s="562"/>
      <c r="AX113" s="562"/>
      <c r="AY113" s="562"/>
      <c r="AZ113" s="562"/>
      <c r="BA113" s="562"/>
      <c r="BB113" s="153"/>
      <c r="BC113" s="153"/>
      <c r="BD113" s="162"/>
      <c r="CA113" s="178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53"/>
      <c r="CQ113" s="153"/>
      <c r="CR113" s="153"/>
      <c r="CS113" s="153"/>
      <c r="CT113" s="153"/>
      <c r="CU113" s="153"/>
      <c r="CV113" s="153"/>
    </row>
    <row r="114" ht="6" customHeight="1" spans="1:100">
      <c r="A114" s="532"/>
      <c r="B114" s="533"/>
      <c r="C114" s="533"/>
      <c r="D114" s="533"/>
      <c r="E114" s="533"/>
      <c r="F114" s="533"/>
      <c r="G114" s="533"/>
      <c r="H114" s="533"/>
      <c r="I114" s="550"/>
      <c r="J114" s="314"/>
      <c r="K114" s="315"/>
      <c r="L114" s="316"/>
      <c r="M114" s="314"/>
      <c r="N114" s="315"/>
      <c r="O114" s="316"/>
      <c r="P114" s="314"/>
      <c r="Q114" s="315"/>
      <c r="R114" s="316"/>
      <c r="S114" s="157"/>
      <c r="T114" s="148"/>
      <c r="U114" s="148"/>
      <c r="V114" s="148"/>
      <c r="W114" s="148"/>
      <c r="X114" s="148"/>
      <c r="Y114" s="148"/>
      <c r="Z114" s="148"/>
      <c r="AA114" s="148"/>
      <c r="AB114" s="174"/>
      <c r="AC114" s="314"/>
      <c r="AD114" s="315"/>
      <c r="AE114" s="316"/>
      <c r="AF114" s="314"/>
      <c r="AG114" s="315"/>
      <c r="AH114" s="316"/>
      <c r="AI114" s="314"/>
      <c r="AJ114" s="315"/>
      <c r="AK114" s="316"/>
      <c r="AL114" s="153"/>
      <c r="AM114" s="560"/>
      <c r="AN114" s="560"/>
      <c r="AO114" s="560"/>
      <c r="AP114" s="560"/>
      <c r="AQ114" s="560"/>
      <c r="AR114" s="560"/>
      <c r="AS114" s="560"/>
      <c r="AT114" s="560"/>
      <c r="AU114" s="560"/>
      <c r="AV114" s="560"/>
      <c r="AW114" s="560"/>
      <c r="AX114" s="560"/>
      <c r="AY114" s="560"/>
      <c r="AZ114" s="560"/>
      <c r="BA114" s="560"/>
      <c r="BB114" s="153"/>
      <c r="BC114" s="153"/>
      <c r="BD114" s="162"/>
      <c r="CA114" s="178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  <c r="CT114" s="153"/>
      <c r="CU114" s="153"/>
      <c r="CV114" s="153"/>
    </row>
    <row r="115" ht="6" customHeight="1" spans="1:100">
      <c r="A115" s="529"/>
      <c r="B115" s="530"/>
      <c r="C115" s="530"/>
      <c r="D115" s="530"/>
      <c r="E115" s="530"/>
      <c r="F115" s="530"/>
      <c r="G115" s="530"/>
      <c r="H115" s="530"/>
      <c r="I115" s="549"/>
      <c r="J115" s="541"/>
      <c r="K115" s="311"/>
      <c r="L115" s="312"/>
      <c r="M115" s="541"/>
      <c r="N115" s="311"/>
      <c r="O115" s="312"/>
      <c r="P115" s="541"/>
      <c r="Q115" s="311"/>
      <c r="R115" s="312"/>
      <c r="S115" s="520"/>
      <c r="T115" s="152"/>
      <c r="U115" s="152"/>
      <c r="V115" s="152"/>
      <c r="W115" s="152"/>
      <c r="X115" s="152"/>
      <c r="Y115" s="152"/>
      <c r="Z115" s="152"/>
      <c r="AA115" s="152"/>
      <c r="AB115" s="171"/>
      <c r="AC115" s="541"/>
      <c r="AD115" s="311"/>
      <c r="AE115" s="312"/>
      <c r="AF115" s="541"/>
      <c r="AG115" s="311"/>
      <c r="AH115" s="312"/>
      <c r="AI115" s="541"/>
      <c r="AJ115" s="311"/>
      <c r="AK115" s="312"/>
      <c r="AL115" s="153"/>
      <c r="AM115" s="561"/>
      <c r="AN115" s="561"/>
      <c r="AO115" s="561"/>
      <c r="AP115" s="561"/>
      <c r="AQ115" s="561"/>
      <c r="AR115" s="561"/>
      <c r="AS115" s="561"/>
      <c r="AT115" s="561"/>
      <c r="AU115" s="561"/>
      <c r="AV115" s="561"/>
      <c r="AW115" s="561"/>
      <c r="AX115" s="561"/>
      <c r="AY115" s="561"/>
      <c r="AZ115" s="561"/>
      <c r="BA115" s="561"/>
      <c r="BB115" s="153"/>
      <c r="BC115" s="153"/>
      <c r="BD115" s="162"/>
      <c r="CA115" s="178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  <c r="CT115" s="153"/>
      <c r="CU115" s="153"/>
      <c r="CV115" s="153"/>
    </row>
    <row r="116" ht="6" customHeight="1" spans="1:100">
      <c r="A116" s="531"/>
      <c r="B116" s="530"/>
      <c r="C116" s="530"/>
      <c r="D116" s="530"/>
      <c r="E116" s="530"/>
      <c r="F116" s="530"/>
      <c r="G116" s="530"/>
      <c r="H116" s="530"/>
      <c r="I116" s="549"/>
      <c r="J116" s="420"/>
      <c r="K116" s="421"/>
      <c r="L116" s="424"/>
      <c r="M116" s="420"/>
      <c r="N116" s="421"/>
      <c r="O116" s="424"/>
      <c r="P116" s="420"/>
      <c r="Q116" s="421"/>
      <c r="R116" s="424"/>
      <c r="S116" s="162"/>
      <c r="AB116" s="178"/>
      <c r="AC116" s="420"/>
      <c r="AD116" s="421"/>
      <c r="AE116" s="424"/>
      <c r="AF116" s="420"/>
      <c r="AG116" s="421"/>
      <c r="AH116" s="424"/>
      <c r="AI116" s="420"/>
      <c r="AJ116" s="421"/>
      <c r="AK116" s="424"/>
      <c r="AL116" s="153"/>
      <c r="AM116" s="562"/>
      <c r="AN116" s="562"/>
      <c r="AO116" s="562"/>
      <c r="AP116" s="562"/>
      <c r="AQ116" s="562"/>
      <c r="AR116" s="562"/>
      <c r="AS116" s="562"/>
      <c r="AT116" s="562"/>
      <c r="AU116" s="562"/>
      <c r="AV116" s="562"/>
      <c r="AW116" s="562"/>
      <c r="AX116" s="562"/>
      <c r="AY116" s="562"/>
      <c r="AZ116" s="562"/>
      <c r="BA116" s="562"/>
      <c r="BB116" s="153"/>
      <c r="BC116" s="153"/>
      <c r="BD116" s="162"/>
      <c r="CA116" s="178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  <c r="CT116" s="153"/>
      <c r="CU116" s="153"/>
      <c r="CV116" s="153"/>
    </row>
    <row r="117" ht="6" customHeight="1" spans="1:100">
      <c r="A117" s="531"/>
      <c r="B117" s="530"/>
      <c r="C117" s="530"/>
      <c r="D117" s="530"/>
      <c r="E117" s="530"/>
      <c r="F117" s="530"/>
      <c r="G117" s="530"/>
      <c r="H117" s="530"/>
      <c r="I117" s="549"/>
      <c r="J117" s="420"/>
      <c r="K117" s="421"/>
      <c r="L117" s="424"/>
      <c r="M117" s="420"/>
      <c r="N117" s="421"/>
      <c r="O117" s="424"/>
      <c r="P117" s="420"/>
      <c r="Q117" s="421"/>
      <c r="R117" s="424"/>
      <c r="S117" s="162"/>
      <c r="AB117" s="178"/>
      <c r="AC117" s="420"/>
      <c r="AD117" s="421"/>
      <c r="AE117" s="424"/>
      <c r="AF117" s="420"/>
      <c r="AG117" s="421"/>
      <c r="AH117" s="424"/>
      <c r="AI117" s="420"/>
      <c r="AJ117" s="421"/>
      <c r="AK117" s="424"/>
      <c r="AL117" s="153"/>
      <c r="AM117" s="560"/>
      <c r="AN117" s="560"/>
      <c r="AO117" s="560"/>
      <c r="AP117" s="560"/>
      <c r="AQ117" s="560"/>
      <c r="AR117" s="560"/>
      <c r="AS117" s="560"/>
      <c r="AT117" s="560"/>
      <c r="AU117" s="560"/>
      <c r="AV117" s="560"/>
      <c r="AW117" s="560"/>
      <c r="AX117" s="560"/>
      <c r="AY117" s="560"/>
      <c r="AZ117" s="560"/>
      <c r="BA117" s="560"/>
      <c r="BB117" s="153"/>
      <c r="BC117" s="153"/>
      <c r="BD117" s="162"/>
      <c r="CA117" s="178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  <c r="CT117" s="153"/>
      <c r="CU117" s="153"/>
      <c r="CV117" s="153"/>
    </row>
    <row r="118" ht="6" customHeight="1" spans="1:100">
      <c r="A118" s="532"/>
      <c r="B118" s="533"/>
      <c r="C118" s="533"/>
      <c r="D118" s="533"/>
      <c r="E118" s="533"/>
      <c r="F118" s="533"/>
      <c r="G118" s="533"/>
      <c r="H118" s="533"/>
      <c r="I118" s="550"/>
      <c r="J118" s="314"/>
      <c r="K118" s="315"/>
      <c r="L118" s="316"/>
      <c r="M118" s="314"/>
      <c r="N118" s="315"/>
      <c r="O118" s="316"/>
      <c r="P118" s="314"/>
      <c r="Q118" s="315"/>
      <c r="R118" s="316"/>
      <c r="S118" s="157"/>
      <c r="T118" s="148"/>
      <c r="U118" s="148"/>
      <c r="V118" s="148"/>
      <c r="W118" s="148"/>
      <c r="X118" s="148"/>
      <c r="Y118" s="148"/>
      <c r="Z118" s="148"/>
      <c r="AA118" s="148"/>
      <c r="AB118" s="174"/>
      <c r="AC118" s="314"/>
      <c r="AD118" s="315"/>
      <c r="AE118" s="316"/>
      <c r="AF118" s="314"/>
      <c r="AG118" s="315"/>
      <c r="AH118" s="316"/>
      <c r="AI118" s="314"/>
      <c r="AJ118" s="315"/>
      <c r="AK118" s="316"/>
      <c r="AL118" s="153"/>
      <c r="AM118" s="561"/>
      <c r="AN118" s="561"/>
      <c r="AO118" s="561"/>
      <c r="AP118" s="561"/>
      <c r="AQ118" s="561"/>
      <c r="AR118" s="561"/>
      <c r="AS118" s="561"/>
      <c r="AT118" s="561"/>
      <c r="AU118" s="561"/>
      <c r="AV118" s="561"/>
      <c r="AW118" s="561"/>
      <c r="AX118" s="561"/>
      <c r="AY118" s="561"/>
      <c r="AZ118" s="561"/>
      <c r="BA118" s="561"/>
      <c r="BB118" s="153"/>
      <c r="BC118" s="153"/>
      <c r="BD118" s="162"/>
      <c r="CA118" s="178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3"/>
      <c r="CM118" s="153"/>
      <c r="CN118" s="153"/>
      <c r="CO118" s="153"/>
      <c r="CP118" s="153"/>
      <c r="CQ118" s="153"/>
      <c r="CR118" s="153"/>
      <c r="CS118" s="153"/>
      <c r="CT118" s="153"/>
      <c r="CU118" s="153"/>
      <c r="CV118" s="153"/>
    </row>
    <row r="119" ht="6" customHeight="1" spans="1:100">
      <c r="A119" s="470"/>
      <c r="B119" s="555"/>
      <c r="C119" s="555"/>
      <c r="D119" s="555"/>
      <c r="E119" s="555"/>
      <c r="F119" s="555"/>
      <c r="G119" s="555"/>
      <c r="H119" s="555"/>
      <c r="I119" s="557"/>
      <c r="J119" s="541"/>
      <c r="K119" s="311"/>
      <c r="L119" s="312"/>
      <c r="M119" s="541"/>
      <c r="N119" s="311"/>
      <c r="O119" s="312"/>
      <c r="P119" s="541"/>
      <c r="Q119" s="311"/>
      <c r="R119" s="312"/>
      <c r="S119" s="520"/>
      <c r="T119" s="152"/>
      <c r="U119" s="152"/>
      <c r="V119" s="152"/>
      <c r="W119" s="152"/>
      <c r="X119" s="152"/>
      <c r="Y119" s="152"/>
      <c r="Z119" s="152"/>
      <c r="AA119" s="152"/>
      <c r="AB119" s="171"/>
      <c r="AC119" s="541"/>
      <c r="AD119" s="311"/>
      <c r="AE119" s="312"/>
      <c r="AF119" s="541"/>
      <c r="AG119" s="311"/>
      <c r="AH119" s="312"/>
      <c r="AI119" s="541"/>
      <c r="AJ119" s="311"/>
      <c r="AK119" s="312"/>
      <c r="AL119" s="153"/>
      <c r="AM119" s="562"/>
      <c r="AN119" s="562"/>
      <c r="AO119" s="562"/>
      <c r="AP119" s="562"/>
      <c r="AQ119" s="562"/>
      <c r="AR119" s="562"/>
      <c r="AS119" s="562"/>
      <c r="AT119" s="562"/>
      <c r="AU119" s="562"/>
      <c r="AV119" s="562"/>
      <c r="AW119" s="562"/>
      <c r="AX119" s="562"/>
      <c r="AY119" s="562"/>
      <c r="AZ119" s="562"/>
      <c r="BA119" s="562"/>
      <c r="BB119" s="153"/>
      <c r="BC119" s="153"/>
      <c r="BD119" s="157"/>
      <c r="BE119" s="148"/>
      <c r="BF119" s="148"/>
      <c r="BG119" s="148"/>
      <c r="BH119" s="148"/>
      <c r="BI119" s="148"/>
      <c r="BJ119" s="148"/>
      <c r="BK119" s="148"/>
      <c r="BL119" s="148"/>
      <c r="BM119" s="148"/>
      <c r="BN119" s="148"/>
      <c r="BO119" s="148"/>
      <c r="BP119" s="148"/>
      <c r="BQ119" s="148"/>
      <c r="BR119" s="148"/>
      <c r="BS119" s="148"/>
      <c r="BT119" s="148"/>
      <c r="BU119" s="148"/>
      <c r="BV119" s="148"/>
      <c r="BW119" s="148"/>
      <c r="BX119" s="148"/>
      <c r="BY119" s="148"/>
      <c r="BZ119" s="148"/>
      <c r="CA119" s="174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3"/>
      <c r="CM119" s="153"/>
      <c r="CN119" s="153"/>
      <c r="CO119" s="153"/>
      <c r="CP119" s="153"/>
      <c r="CQ119" s="153"/>
      <c r="CR119" s="153"/>
      <c r="CS119" s="153"/>
      <c r="CT119" s="153"/>
      <c r="CU119" s="153"/>
      <c r="CV119" s="153"/>
    </row>
    <row r="120" ht="6" customHeight="1" spans="1:100">
      <c r="A120" s="531"/>
      <c r="B120" s="530"/>
      <c r="C120" s="530"/>
      <c r="D120" s="530"/>
      <c r="E120" s="530"/>
      <c r="F120" s="530"/>
      <c r="G120" s="530"/>
      <c r="H120" s="530"/>
      <c r="I120" s="549"/>
      <c r="J120" s="420"/>
      <c r="K120" s="421"/>
      <c r="L120" s="424"/>
      <c r="M120" s="420"/>
      <c r="N120" s="421"/>
      <c r="O120" s="424"/>
      <c r="P120" s="420"/>
      <c r="Q120" s="421"/>
      <c r="R120" s="424"/>
      <c r="S120" s="162"/>
      <c r="AB120" s="178"/>
      <c r="AC120" s="420"/>
      <c r="AD120" s="421"/>
      <c r="AE120" s="424"/>
      <c r="AF120" s="420"/>
      <c r="AG120" s="421"/>
      <c r="AH120" s="424"/>
      <c r="AI120" s="420"/>
      <c r="AJ120" s="421"/>
      <c r="AK120" s="424"/>
      <c r="AL120" s="153"/>
      <c r="AM120" s="560"/>
      <c r="AN120" s="560"/>
      <c r="AO120" s="560"/>
      <c r="AP120" s="560"/>
      <c r="AQ120" s="560"/>
      <c r="AR120" s="560"/>
      <c r="AS120" s="560"/>
      <c r="AT120" s="560"/>
      <c r="AU120" s="560"/>
      <c r="AV120" s="560"/>
      <c r="AW120" s="560"/>
      <c r="AX120" s="560"/>
      <c r="AY120" s="560"/>
      <c r="AZ120" s="560"/>
      <c r="BA120" s="560"/>
      <c r="BB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53"/>
      <c r="CQ120" s="153"/>
      <c r="CR120" s="153"/>
      <c r="CS120" s="153"/>
      <c r="CT120" s="153"/>
      <c r="CU120" s="153"/>
      <c r="CV120" s="153"/>
    </row>
    <row r="121" ht="6" customHeight="1" spans="1:100">
      <c r="A121" s="531"/>
      <c r="B121" s="530"/>
      <c r="C121" s="530"/>
      <c r="D121" s="530"/>
      <c r="E121" s="530"/>
      <c r="F121" s="530"/>
      <c r="G121" s="530"/>
      <c r="H121" s="530"/>
      <c r="I121" s="549"/>
      <c r="J121" s="420"/>
      <c r="K121" s="421"/>
      <c r="L121" s="424"/>
      <c r="M121" s="420"/>
      <c r="N121" s="421"/>
      <c r="O121" s="424"/>
      <c r="P121" s="420"/>
      <c r="Q121" s="421"/>
      <c r="R121" s="424"/>
      <c r="S121" s="162"/>
      <c r="AB121" s="178"/>
      <c r="AC121" s="420"/>
      <c r="AD121" s="421"/>
      <c r="AE121" s="424"/>
      <c r="AF121" s="420"/>
      <c r="AG121" s="421"/>
      <c r="AH121" s="424"/>
      <c r="AI121" s="420"/>
      <c r="AJ121" s="421"/>
      <c r="AK121" s="424"/>
      <c r="AL121" s="153"/>
      <c r="AM121" s="561"/>
      <c r="AN121" s="561"/>
      <c r="AO121" s="561"/>
      <c r="AP121" s="561"/>
      <c r="AQ121" s="561"/>
      <c r="AR121" s="561"/>
      <c r="AS121" s="561"/>
      <c r="AT121" s="561"/>
      <c r="AU121" s="561"/>
      <c r="AV121" s="561"/>
      <c r="AW121" s="561"/>
      <c r="AX121" s="561"/>
      <c r="AY121" s="561"/>
      <c r="AZ121" s="561"/>
      <c r="BA121" s="561"/>
      <c r="BB121" s="153"/>
      <c r="BC121" s="154">
        <v>7</v>
      </c>
      <c r="BD121" s="514"/>
      <c r="BE121" s="152"/>
      <c r="BF121" s="152"/>
      <c r="BG121" s="152"/>
      <c r="BH121" s="152"/>
      <c r="BI121" s="152"/>
      <c r="BJ121" s="152"/>
      <c r="BK121" s="152"/>
      <c r="BL121" s="152"/>
      <c r="BM121" s="152"/>
      <c r="BN121" s="152"/>
      <c r="BO121" s="152"/>
      <c r="BP121" s="152"/>
      <c r="BQ121" s="152"/>
      <c r="BR121" s="152"/>
      <c r="BS121" s="152"/>
      <c r="BT121" s="152"/>
      <c r="BU121" s="152"/>
      <c r="BV121" s="152"/>
      <c r="BW121" s="152"/>
      <c r="BX121" s="152"/>
      <c r="BY121" s="152"/>
      <c r="BZ121" s="152"/>
      <c r="CA121" s="171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  <c r="CT121" s="153"/>
      <c r="CU121" s="153"/>
      <c r="CV121" s="153"/>
    </row>
    <row r="122" ht="6" customHeight="1" spans="1:100">
      <c r="A122" s="532"/>
      <c r="B122" s="533"/>
      <c r="C122" s="533"/>
      <c r="D122" s="533"/>
      <c r="E122" s="533"/>
      <c r="F122" s="533"/>
      <c r="G122" s="533"/>
      <c r="H122" s="533"/>
      <c r="I122" s="550"/>
      <c r="J122" s="314"/>
      <c r="K122" s="315"/>
      <c r="L122" s="316"/>
      <c r="M122" s="314"/>
      <c r="N122" s="315"/>
      <c r="O122" s="316"/>
      <c r="P122" s="314"/>
      <c r="Q122" s="315"/>
      <c r="R122" s="316"/>
      <c r="S122" s="157"/>
      <c r="T122" s="148"/>
      <c r="U122" s="148"/>
      <c r="V122" s="148"/>
      <c r="W122" s="148"/>
      <c r="X122" s="148"/>
      <c r="Y122" s="148"/>
      <c r="Z122" s="148"/>
      <c r="AA122" s="148"/>
      <c r="AB122" s="174"/>
      <c r="AC122" s="314"/>
      <c r="AD122" s="315"/>
      <c r="AE122" s="316"/>
      <c r="AF122" s="314"/>
      <c r="AG122" s="315"/>
      <c r="AH122" s="316"/>
      <c r="AI122" s="314"/>
      <c r="AJ122" s="315"/>
      <c r="AK122" s="316"/>
      <c r="AL122" s="153"/>
      <c r="AM122" s="562"/>
      <c r="AN122" s="562"/>
      <c r="AO122" s="562"/>
      <c r="AP122" s="562"/>
      <c r="AQ122" s="562"/>
      <c r="AR122" s="562"/>
      <c r="AS122" s="562"/>
      <c r="AT122" s="562"/>
      <c r="AU122" s="562"/>
      <c r="AV122" s="562"/>
      <c r="AW122" s="562"/>
      <c r="AX122" s="562"/>
      <c r="AY122" s="562"/>
      <c r="AZ122" s="562"/>
      <c r="BA122" s="562"/>
      <c r="BB122" s="153"/>
      <c r="BD122" s="162"/>
      <c r="CA122" s="178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53"/>
      <c r="CT122" s="153"/>
      <c r="CU122" s="153"/>
      <c r="CV122" s="153"/>
    </row>
    <row r="123" ht="6" customHeight="1" spans="1:100">
      <c r="A123" s="470"/>
      <c r="B123" s="555"/>
      <c r="C123" s="555"/>
      <c r="D123" s="555"/>
      <c r="E123" s="555"/>
      <c r="F123" s="555"/>
      <c r="G123" s="555"/>
      <c r="H123" s="555"/>
      <c r="I123" s="557"/>
      <c r="J123" s="541"/>
      <c r="K123" s="311"/>
      <c r="L123" s="312"/>
      <c r="M123" s="541"/>
      <c r="N123" s="311"/>
      <c r="O123" s="312"/>
      <c r="P123" s="541"/>
      <c r="Q123" s="311"/>
      <c r="R123" s="312"/>
      <c r="S123" s="520"/>
      <c r="T123" s="152"/>
      <c r="U123" s="152"/>
      <c r="V123" s="152"/>
      <c r="W123" s="152"/>
      <c r="X123" s="152"/>
      <c r="Y123" s="152"/>
      <c r="Z123" s="152"/>
      <c r="AA123" s="152"/>
      <c r="AB123" s="171"/>
      <c r="AC123" s="541"/>
      <c r="AD123" s="311"/>
      <c r="AE123" s="312"/>
      <c r="AF123" s="541"/>
      <c r="AG123" s="311"/>
      <c r="AH123" s="312"/>
      <c r="AI123" s="541"/>
      <c r="AJ123" s="311"/>
      <c r="AK123" s="312"/>
      <c r="AL123" s="153"/>
      <c r="AM123" s="563"/>
      <c r="AN123" s="563"/>
      <c r="AO123" s="563"/>
      <c r="AP123" s="563"/>
      <c r="AQ123" s="563"/>
      <c r="AR123" s="563"/>
      <c r="AS123" s="563"/>
      <c r="AT123" s="563"/>
      <c r="AU123" s="563"/>
      <c r="AV123" s="563"/>
      <c r="AW123" s="563"/>
      <c r="AX123" s="563"/>
      <c r="AY123" s="563"/>
      <c r="AZ123" s="563"/>
      <c r="BA123" s="563"/>
      <c r="BB123" s="153"/>
      <c r="BC123" s="153"/>
      <c r="BD123" s="162"/>
      <c r="CA123" s="178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53"/>
      <c r="CT123" s="153"/>
      <c r="CU123" s="153"/>
      <c r="CV123" s="153"/>
    </row>
    <row r="124" ht="6" customHeight="1" spans="1:100">
      <c r="A124" s="531"/>
      <c r="B124" s="530"/>
      <c r="C124" s="530"/>
      <c r="D124" s="530"/>
      <c r="E124" s="530"/>
      <c r="F124" s="530"/>
      <c r="G124" s="530"/>
      <c r="H124" s="530"/>
      <c r="I124" s="549"/>
      <c r="J124" s="420"/>
      <c r="K124" s="421"/>
      <c r="L124" s="424"/>
      <c r="M124" s="420"/>
      <c r="N124" s="421"/>
      <c r="O124" s="424"/>
      <c r="P124" s="420"/>
      <c r="Q124" s="421"/>
      <c r="R124" s="424"/>
      <c r="S124" s="162"/>
      <c r="AB124" s="178"/>
      <c r="AC124" s="420"/>
      <c r="AD124" s="421"/>
      <c r="AE124" s="424"/>
      <c r="AF124" s="420"/>
      <c r="AG124" s="421"/>
      <c r="AH124" s="424"/>
      <c r="AI124" s="420"/>
      <c r="AJ124" s="421"/>
      <c r="AK124" s="424"/>
      <c r="AL124" s="153"/>
      <c r="AM124" s="564"/>
      <c r="AN124" s="564"/>
      <c r="AO124" s="564"/>
      <c r="AP124" s="564"/>
      <c r="AQ124" s="564"/>
      <c r="AR124" s="564"/>
      <c r="AS124" s="564"/>
      <c r="AT124" s="564"/>
      <c r="AU124" s="564"/>
      <c r="AV124" s="564"/>
      <c r="AW124" s="564"/>
      <c r="AX124" s="564"/>
      <c r="AY124" s="564"/>
      <c r="AZ124" s="564"/>
      <c r="BA124" s="564"/>
      <c r="BB124" s="153"/>
      <c r="BC124" s="153"/>
      <c r="BD124" s="162"/>
      <c r="CA124" s="178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53"/>
      <c r="CQ124" s="153"/>
      <c r="CR124" s="153"/>
      <c r="CS124" s="153"/>
      <c r="CT124" s="153"/>
      <c r="CU124" s="153"/>
      <c r="CV124" s="153"/>
    </row>
    <row r="125" ht="6" customHeight="1" spans="1:100">
      <c r="A125" s="531"/>
      <c r="B125" s="530"/>
      <c r="C125" s="530"/>
      <c r="D125" s="530"/>
      <c r="E125" s="530"/>
      <c r="F125" s="530"/>
      <c r="G125" s="530"/>
      <c r="H125" s="530"/>
      <c r="I125" s="549"/>
      <c r="J125" s="420"/>
      <c r="K125" s="421"/>
      <c r="L125" s="424"/>
      <c r="M125" s="420"/>
      <c r="N125" s="421"/>
      <c r="O125" s="424"/>
      <c r="P125" s="420"/>
      <c r="Q125" s="421"/>
      <c r="R125" s="424"/>
      <c r="S125" s="162"/>
      <c r="AB125" s="178"/>
      <c r="AC125" s="420"/>
      <c r="AD125" s="421"/>
      <c r="AE125" s="424"/>
      <c r="AF125" s="420"/>
      <c r="AG125" s="421"/>
      <c r="AH125" s="424"/>
      <c r="AI125" s="420"/>
      <c r="AJ125" s="421"/>
      <c r="AK125" s="424"/>
      <c r="AL125" s="153"/>
      <c r="AM125" s="565"/>
      <c r="AN125" s="565"/>
      <c r="AO125" s="565"/>
      <c r="AP125" s="565"/>
      <c r="AQ125" s="565"/>
      <c r="AR125" s="565"/>
      <c r="AS125" s="565"/>
      <c r="AT125" s="565"/>
      <c r="AU125" s="565"/>
      <c r="AV125" s="565"/>
      <c r="AW125" s="565"/>
      <c r="AX125" s="565"/>
      <c r="AY125" s="565"/>
      <c r="AZ125" s="565"/>
      <c r="BA125" s="565"/>
      <c r="BB125" s="153"/>
      <c r="BC125" s="153"/>
      <c r="BD125" s="162"/>
      <c r="CA125" s="178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  <c r="CT125" s="153"/>
      <c r="CU125" s="153"/>
      <c r="CV125" s="153"/>
    </row>
    <row r="126" ht="6" customHeight="1" spans="1:100">
      <c r="A126" s="532"/>
      <c r="B126" s="533"/>
      <c r="C126" s="533"/>
      <c r="D126" s="533"/>
      <c r="E126" s="533"/>
      <c r="F126" s="533"/>
      <c r="G126" s="533"/>
      <c r="H126" s="533"/>
      <c r="I126" s="550"/>
      <c r="J126" s="314"/>
      <c r="K126" s="315"/>
      <c r="L126" s="316"/>
      <c r="M126" s="314"/>
      <c r="N126" s="315"/>
      <c r="O126" s="316"/>
      <c r="P126" s="314"/>
      <c r="Q126" s="315"/>
      <c r="R126" s="316"/>
      <c r="S126" s="157"/>
      <c r="T126" s="148"/>
      <c r="U126" s="148"/>
      <c r="V126" s="148"/>
      <c r="W126" s="148"/>
      <c r="X126" s="148"/>
      <c r="Y126" s="148"/>
      <c r="Z126" s="148"/>
      <c r="AA126" s="148"/>
      <c r="AB126" s="174"/>
      <c r="AC126" s="314"/>
      <c r="AD126" s="315"/>
      <c r="AE126" s="316"/>
      <c r="AF126" s="314"/>
      <c r="AG126" s="315"/>
      <c r="AH126" s="316"/>
      <c r="AI126" s="314"/>
      <c r="AJ126" s="315"/>
      <c r="AK126" s="316"/>
      <c r="AL126" s="153"/>
      <c r="AM126" s="560"/>
      <c r="AN126" s="560"/>
      <c r="AO126" s="560"/>
      <c r="AP126" s="560"/>
      <c r="AQ126" s="560"/>
      <c r="AR126" s="560"/>
      <c r="AS126" s="560"/>
      <c r="AT126" s="560"/>
      <c r="AU126" s="560"/>
      <c r="AV126" s="560"/>
      <c r="AW126" s="560"/>
      <c r="AX126" s="560"/>
      <c r="AY126" s="560"/>
      <c r="AZ126" s="560"/>
      <c r="BA126" s="560"/>
      <c r="BB126" s="153"/>
      <c r="BC126" s="153"/>
      <c r="BD126" s="162"/>
      <c r="CA126" s="178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  <c r="CT126" s="153"/>
      <c r="CU126" s="153"/>
      <c r="CV126" s="153"/>
    </row>
    <row r="127" ht="6" customHeight="1" spans="1:100">
      <c r="A127" s="470"/>
      <c r="B127" s="555"/>
      <c r="C127" s="555"/>
      <c r="D127" s="555"/>
      <c r="E127" s="555"/>
      <c r="F127" s="555"/>
      <c r="G127" s="555"/>
      <c r="H127" s="555"/>
      <c r="I127" s="557"/>
      <c r="J127" s="541"/>
      <c r="K127" s="311"/>
      <c r="L127" s="312"/>
      <c r="M127" s="541"/>
      <c r="N127" s="311"/>
      <c r="O127" s="312"/>
      <c r="P127" s="541"/>
      <c r="Q127" s="311"/>
      <c r="R127" s="312"/>
      <c r="S127" s="520"/>
      <c r="T127" s="152"/>
      <c r="U127" s="152"/>
      <c r="V127" s="152"/>
      <c r="W127" s="152"/>
      <c r="X127" s="152"/>
      <c r="Y127" s="152"/>
      <c r="Z127" s="152"/>
      <c r="AA127" s="152"/>
      <c r="AB127" s="171"/>
      <c r="AC127" s="541"/>
      <c r="AD127" s="311"/>
      <c r="AE127" s="312"/>
      <c r="AF127" s="541"/>
      <c r="AG127" s="311"/>
      <c r="AH127" s="312"/>
      <c r="AI127" s="541"/>
      <c r="AJ127" s="311"/>
      <c r="AK127" s="312"/>
      <c r="AL127" s="153"/>
      <c r="AM127" s="561"/>
      <c r="AN127" s="561"/>
      <c r="AO127" s="561"/>
      <c r="AP127" s="561"/>
      <c r="AQ127" s="561"/>
      <c r="AR127" s="561"/>
      <c r="AS127" s="561"/>
      <c r="AT127" s="561"/>
      <c r="AU127" s="561"/>
      <c r="AV127" s="561"/>
      <c r="AW127" s="561"/>
      <c r="AX127" s="561"/>
      <c r="AY127" s="561"/>
      <c r="AZ127" s="561"/>
      <c r="BA127" s="561"/>
      <c r="BB127" s="153"/>
      <c r="BC127" s="153"/>
      <c r="BD127" s="162"/>
      <c r="CA127" s="178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53"/>
      <c r="CV127" s="153"/>
    </row>
    <row r="128" ht="6" customHeight="1" spans="1:100">
      <c r="A128" s="531"/>
      <c r="B128" s="530"/>
      <c r="C128" s="530"/>
      <c r="D128" s="530"/>
      <c r="E128" s="530"/>
      <c r="F128" s="530"/>
      <c r="G128" s="530"/>
      <c r="H128" s="530"/>
      <c r="I128" s="549"/>
      <c r="J128" s="420"/>
      <c r="K128" s="421"/>
      <c r="L128" s="424"/>
      <c r="M128" s="420"/>
      <c r="N128" s="421"/>
      <c r="O128" s="424"/>
      <c r="P128" s="420"/>
      <c r="Q128" s="421"/>
      <c r="R128" s="424"/>
      <c r="S128" s="162"/>
      <c r="AB128" s="178"/>
      <c r="AC128" s="420"/>
      <c r="AD128" s="421"/>
      <c r="AE128" s="424"/>
      <c r="AF128" s="420"/>
      <c r="AG128" s="421"/>
      <c r="AH128" s="424"/>
      <c r="AI128" s="420"/>
      <c r="AJ128" s="421"/>
      <c r="AK128" s="424"/>
      <c r="AL128" s="153"/>
      <c r="AM128" s="562"/>
      <c r="AN128" s="562"/>
      <c r="AO128" s="562"/>
      <c r="AP128" s="562"/>
      <c r="AQ128" s="562"/>
      <c r="AR128" s="562"/>
      <c r="AS128" s="562"/>
      <c r="AT128" s="562"/>
      <c r="AU128" s="562"/>
      <c r="AV128" s="562"/>
      <c r="AW128" s="562"/>
      <c r="AX128" s="562"/>
      <c r="AY128" s="562"/>
      <c r="AZ128" s="562"/>
      <c r="BA128" s="562"/>
      <c r="BB128" s="153"/>
      <c r="BC128" s="153"/>
      <c r="BD128" s="157"/>
      <c r="BE128" s="148"/>
      <c r="BF128" s="148"/>
      <c r="BG128" s="148"/>
      <c r="BH128" s="148"/>
      <c r="BI128" s="148"/>
      <c r="BJ128" s="148"/>
      <c r="BK128" s="148"/>
      <c r="BL128" s="148"/>
      <c r="BM128" s="148"/>
      <c r="BN128" s="148"/>
      <c r="BO128" s="148"/>
      <c r="BP128" s="148"/>
      <c r="BQ128" s="148"/>
      <c r="BR128" s="148"/>
      <c r="BS128" s="148"/>
      <c r="BT128" s="148"/>
      <c r="BU128" s="148"/>
      <c r="BV128" s="148"/>
      <c r="BW128" s="148"/>
      <c r="BX128" s="148"/>
      <c r="BY128" s="148"/>
      <c r="BZ128" s="148"/>
      <c r="CA128" s="174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  <c r="CT128" s="153"/>
      <c r="CU128" s="153"/>
      <c r="CV128" s="153"/>
    </row>
    <row r="129" ht="6" customHeight="1" spans="1:100">
      <c r="A129" s="531"/>
      <c r="B129" s="530"/>
      <c r="C129" s="530"/>
      <c r="D129" s="530"/>
      <c r="E129" s="530"/>
      <c r="F129" s="530"/>
      <c r="G129" s="530"/>
      <c r="H129" s="530"/>
      <c r="I129" s="549"/>
      <c r="J129" s="420"/>
      <c r="K129" s="421"/>
      <c r="L129" s="424"/>
      <c r="M129" s="420"/>
      <c r="N129" s="421"/>
      <c r="O129" s="424"/>
      <c r="P129" s="420"/>
      <c r="Q129" s="421"/>
      <c r="R129" s="424"/>
      <c r="S129" s="162"/>
      <c r="AB129" s="178"/>
      <c r="AC129" s="420"/>
      <c r="AD129" s="421"/>
      <c r="AE129" s="424"/>
      <c r="AF129" s="420"/>
      <c r="AG129" s="421"/>
      <c r="AH129" s="424"/>
      <c r="AI129" s="420"/>
      <c r="AJ129" s="421"/>
      <c r="AK129" s="424"/>
      <c r="AL129" s="153"/>
      <c r="AM129" s="560"/>
      <c r="AN129" s="560"/>
      <c r="AO129" s="560"/>
      <c r="AP129" s="560"/>
      <c r="AQ129" s="560"/>
      <c r="AR129" s="560"/>
      <c r="AS129" s="560"/>
      <c r="AT129" s="560"/>
      <c r="AU129" s="560"/>
      <c r="AV129" s="560"/>
      <c r="AW129" s="560"/>
      <c r="AX129" s="560"/>
      <c r="AY129" s="560"/>
      <c r="AZ129" s="560"/>
      <c r="BA129" s="560"/>
      <c r="BB129" s="153"/>
      <c r="BC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  <c r="CT129" s="153"/>
      <c r="CU129" s="153"/>
      <c r="CV129" s="153"/>
    </row>
    <row r="130" ht="6" customHeight="1" spans="1:100">
      <c r="A130" s="532"/>
      <c r="B130" s="533"/>
      <c r="C130" s="533"/>
      <c r="D130" s="533"/>
      <c r="E130" s="533"/>
      <c r="F130" s="533"/>
      <c r="G130" s="533"/>
      <c r="H130" s="533"/>
      <c r="I130" s="550"/>
      <c r="J130" s="314"/>
      <c r="K130" s="315"/>
      <c r="L130" s="316"/>
      <c r="M130" s="314"/>
      <c r="N130" s="315"/>
      <c r="O130" s="316"/>
      <c r="P130" s="314"/>
      <c r="Q130" s="315"/>
      <c r="R130" s="316"/>
      <c r="S130" s="157"/>
      <c r="T130" s="148"/>
      <c r="U130" s="148"/>
      <c r="V130" s="148"/>
      <c r="W130" s="148"/>
      <c r="X130" s="148"/>
      <c r="Y130" s="148"/>
      <c r="Z130" s="148"/>
      <c r="AA130" s="148"/>
      <c r="AB130" s="174"/>
      <c r="AC130" s="314"/>
      <c r="AD130" s="315"/>
      <c r="AE130" s="316"/>
      <c r="AF130" s="314"/>
      <c r="AG130" s="315"/>
      <c r="AH130" s="316"/>
      <c r="AI130" s="314"/>
      <c r="AJ130" s="315"/>
      <c r="AK130" s="316"/>
      <c r="AL130" s="153"/>
      <c r="AM130" s="561"/>
      <c r="AN130" s="561"/>
      <c r="AO130" s="561"/>
      <c r="AP130" s="561"/>
      <c r="AQ130" s="561"/>
      <c r="AR130" s="561"/>
      <c r="AS130" s="561"/>
      <c r="AT130" s="561"/>
      <c r="AU130" s="561"/>
      <c r="AV130" s="561"/>
      <c r="AW130" s="561"/>
      <c r="AX130" s="561"/>
      <c r="AY130" s="561"/>
      <c r="AZ130" s="561"/>
      <c r="BA130" s="561"/>
      <c r="BB130" s="153"/>
      <c r="BC130" s="154">
        <v>8</v>
      </c>
      <c r="BD130" s="514"/>
      <c r="BE130" s="152"/>
      <c r="BF130" s="152"/>
      <c r="BG130" s="152"/>
      <c r="BH130" s="152"/>
      <c r="BI130" s="152"/>
      <c r="BJ130" s="152"/>
      <c r="BK130" s="152"/>
      <c r="BL130" s="152"/>
      <c r="BM130" s="152"/>
      <c r="BN130" s="152"/>
      <c r="BO130" s="152"/>
      <c r="BP130" s="152"/>
      <c r="BQ130" s="152"/>
      <c r="BR130" s="152"/>
      <c r="BS130" s="152"/>
      <c r="BT130" s="152"/>
      <c r="BU130" s="152"/>
      <c r="BV130" s="152"/>
      <c r="BW130" s="152"/>
      <c r="BX130" s="152"/>
      <c r="BY130" s="152"/>
      <c r="BZ130" s="152"/>
      <c r="CA130" s="171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  <c r="CT130" s="153"/>
      <c r="CU130" s="153"/>
      <c r="CV130" s="153"/>
    </row>
    <row r="131" ht="6" customHeight="1" spans="1:100">
      <c r="A131" s="470"/>
      <c r="B131" s="555"/>
      <c r="C131" s="555"/>
      <c r="D131" s="555"/>
      <c r="E131" s="555"/>
      <c r="F131" s="555"/>
      <c r="G131" s="555"/>
      <c r="H131" s="555"/>
      <c r="I131" s="557"/>
      <c r="J131" s="541"/>
      <c r="K131" s="311"/>
      <c r="L131" s="312"/>
      <c r="M131" s="541"/>
      <c r="N131" s="311"/>
      <c r="O131" s="312"/>
      <c r="P131" s="541"/>
      <c r="Q131" s="311"/>
      <c r="R131" s="312"/>
      <c r="S131" s="586"/>
      <c r="T131" s="151"/>
      <c r="U131" s="151"/>
      <c r="V131" s="151"/>
      <c r="W131" s="151"/>
      <c r="X131" s="151"/>
      <c r="Y131" s="151"/>
      <c r="Z131" s="151"/>
      <c r="AA131" s="151"/>
      <c r="AB131" s="425"/>
      <c r="AC131" s="541"/>
      <c r="AD131" s="311"/>
      <c r="AE131" s="312"/>
      <c r="AF131" s="541"/>
      <c r="AG131" s="311"/>
      <c r="AH131" s="312"/>
      <c r="AI131" s="541"/>
      <c r="AJ131" s="311"/>
      <c r="AK131" s="312"/>
      <c r="AL131" s="153"/>
      <c r="AM131" s="562"/>
      <c r="AN131" s="562"/>
      <c r="AO131" s="562"/>
      <c r="AP131" s="562"/>
      <c r="AQ131" s="562"/>
      <c r="AR131" s="562"/>
      <c r="AS131" s="562"/>
      <c r="AT131" s="562"/>
      <c r="AU131" s="562"/>
      <c r="AV131" s="562"/>
      <c r="AW131" s="562"/>
      <c r="AX131" s="562"/>
      <c r="AY131" s="562"/>
      <c r="AZ131" s="562"/>
      <c r="BA131" s="562"/>
      <c r="BB131" s="153"/>
      <c r="BD131" s="162"/>
      <c r="CA131" s="178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53"/>
      <c r="CQ131" s="153"/>
      <c r="CR131" s="153"/>
      <c r="CS131" s="153"/>
      <c r="CT131" s="153"/>
      <c r="CU131" s="153"/>
      <c r="CV131" s="153"/>
    </row>
    <row r="132" ht="6" customHeight="1" spans="1:100">
      <c r="A132" s="531"/>
      <c r="B132" s="530"/>
      <c r="C132" s="530"/>
      <c r="D132" s="530"/>
      <c r="E132" s="530"/>
      <c r="F132" s="530"/>
      <c r="G132" s="530"/>
      <c r="H132" s="530"/>
      <c r="I132" s="549"/>
      <c r="J132" s="420"/>
      <c r="K132" s="421"/>
      <c r="L132" s="424"/>
      <c r="M132" s="420"/>
      <c r="N132" s="421"/>
      <c r="O132" s="424"/>
      <c r="P132" s="420"/>
      <c r="Q132" s="421"/>
      <c r="R132" s="424"/>
      <c r="S132" s="412"/>
      <c r="T132" s="587"/>
      <c r="U132" s="587"/>
      <c r="V132" s="587"/>
      <c r="W132" s="587"/>
      <c r="X132" s="587"/>
      <c r="Y132" s="587"/>
      <c r="Z132" s="587"/>
      <c r="AA132" s="587"/>
      <c r="AB132" s="426"/>
      <c r="AC132" s="420"/>
      <c r="AD132" s="421"/>
      <c r="AE132" s="424"/>
      <c r="AF132" s="420"/>
      <c r="AG132" s="421"/>
      <c r="AH132" s="424"/>
      <c r="AI132" s="420"/>
      <c r="AJ132" s="421"/>
      <c r="AK132" s="424"/>
      <c r="AL132" s="153"/>
      <c r="AM132" s="560"/>
      <c r="AN132" s="560"/>
      <c r="AO132" s="560"/>
      <c r="AP132" s="560"/>
      <c r="AQ132" s="560"/>
      <c r="AR132" s="560"/>
      <c r="AS132" s="560"/>
      <c r="AT132" s="560"/>
      <c r="AU132" s="560"/>
      <c r="AV132" s="560"/>
      <c r="AW132" s="560"/>
      <c r="AX132" s="560"/>
      <c r="AY132" s="560"/>
      <c r="AZ132" s="560"/>
      <c r="BA132" s="560"/>
      <c r="BB132" s="153"/>
      <c r="BC132" s="153"/>
      <c r="BD132" s="162"/>
      <c r="CA132" s="178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53"/>
      <c r="CQ132" s="153"/>
      <c r="CR132" s="153"/>
      <c r="CS132" s="153"/>
      <c r="CT132" s="153"/>
      <c r="CU132" s="153"/>
      <c r="CV132" s="153"/>
    </row>
    <row r="133" ht="6" customHeight="1" spans="1:100">
      <c r="A133" s="531"/>
      <c r="B133" s="530"/>
      <c r="C133" s="530"/>
      <c r="D133" s="530"/>
      <c r="E133" s="530"/>
      <c r="F133" s="530"/>
      <c r="G133" s="530"/>
      <c r="H133" s="530"/>
      <c r="I133" s="549"/>
      <c r="J133" s="420"/>
      <c r="K133" s="421"/>
      <c r="L133" s="424"/>
      <c r="M133" s="420"/>
      <c r="N133" s="421"/>
      <c r="O133" s="424"/>
      <c r="P133" s="420"/>
      <c r="Q133" s="421"/>
      <c r="R133" s="424"/>
      <c r="S133" s="412"/>
      <c r="T133" s="587"/>
      <c r="U133" s="587"/>
      <c r="V133" s="587"/>
      <c r="W133" s="587"/>
      <c r="X133" s="587"/>
      <c r="Y133" s="587"/>
      <c r="Z133" s="587"/>
      <c r="AA133" s="587"/>
      <c r="AB133" s="426"/>
      <c r="AC133" s="420"/>
      <c r="AD133" s="421"/>
      <c r="AE133" s="424"/>
      <c r="AF133" s="420"/>
      <c r="AG133" s="421"/>
      <c r="AH133" s="424"/>
      <c r="AI133" s="420"/>
      <c r="AJ133" s="421"/>
      <c r="AK133" s="424"/>
      <c r="AL133" s="153"/>
      <c r="AM133" s="561"/>
      <c r="AN133" s="561"/>
      <c r="AO133" s="561"/>
      <c r="AP133" s="561"/>
      <c r="AQ133" s="561"/>
      <c r="AR133" s="561"/>
      <c r="AS133" s="561"/>
      <c r="AT133" s="561"/>
      <c r="AU133" s="561"/>
      <c r="AV133" s="561"/>
      <c r="AW133" s="561"/>
      <c r="AX133" s="561"/>
      <c r="AY133" s="561"/>
      <c r="AZ133" s="561"/>
      <c r="BA133" s="561"/>
      <c r="BB133" s="153"/>
      <c r="BC133" s="153"/>
      <c r="BD133" s="162"/>
      <c r="CA133" s="178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53"/>
      <c r="CQ133" s="153"/>
      <c r="CR133" s="153"/>
      <c r="CS133" s="153"/>
      <c r="CT133" s="153"/>
      <c r="CU133" s="153"/>
      <c r="CV133" s="153"/>
    </row>
    <row r="134" ht="6" customHeight="1" spans="1:100">
      <c r="A134" s="532"/>
      <c r="B134" s="533"/>
      <c r="C134" s="533"/>
      <c r="D134" s="533"/>
      <c r="E134" s="533"/>
      <c r="F134" s="533"/>
      <c r="G134" s="533"/>
      <c r="H134" s="533"/>
      <c r="I134" s="550"/>
      <c r="J134" s="314"/>
      <c r="K134" s="315"/>
      <c r="L134" s="316"/>
      <c r="M134" s="314"/>
      <c r="N134" s="315"/>
      <c r="O134" s="316"/>
      <c r="P134" s="314"/>
      <c r="Q134" s="315"/>
      <c r="R134" s="316"/>
      <c r="S134" s="413"/>
      <c r="T134" s="143"/>
      <c r="U134" s="143"/>
      <c r="V134" s="143"/>
      <c r="W134" s="143"/>
      <c r="X134" s="143"/>
      <c r="Y134" s="143"/>
      <c r="Z134" s="143"/>
      <c r="AA134" s="143"/>
      <c r="AB134" s="427"/>
      <c r="AC134" s="314"/>
      <c r="AD134" s="315"/>
      <c r="AE134" s="316"/>
      <c r="AF134" s="314"/>
      <c r="AG134" s="315"/>
      <c r="AH134" s="316"/>
      <c r="AI134" s="314"/>
      <c r="AJ134" s="315"/>
      <c r="AK134" s="316"/>
      <c r="AL134" s="153"/>
      <c r="AM134" s="562"/>
      <c r="AN134" s="562"/>
      <c r="AO134" s="562"/>
      <c r="AP134" s="562"/>
      <c r="AQ134" s="562"/>
      <c r="AR134" s="562"/>
      <c r="AS134" s="562"/>
      <c r="AT134" s="562"/>
      <c r="AU134" s="562"/>
      <c r="AV134" s="562"/>
      <c r="AW134" s="562"/>
      <c r="AX134" s="562"/>
      <c r="AY134" s="562"/>
      <c r="AZ134" s="562"/>
      <c r="BA134" s="562"/>
      <c r="BB134" s="153"/>
      <c r="BC134" s="153"/>
      <c r="BD134" s="162"/>
      <c r="CA134" s="178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53"/>
      <c r="CQ134" s="153"/>
      <c r="CR134" s="153"/>
      <c r="CS134" s="153"/>
      <c r="CT134" s="153"/>
      <c r="CU134" s="153"/>
      <c r="CV134" s="153"/>
    </row>
    <row r="135" ht="6" customHeight="1" spans="1:100">
      <c r="A135" s="470"/>
      <c r="B135" s="555"/>
      <c r="C135" s="555"/>
      <c r="D135" s="555"/>
      <c r="E135" s="555"/>
      <c r="F135" s="555"/>
      <c r="G135" s="555"/>
      <c r="H135" s="555"/>
      <c r="I135" s="557"/>
      <c r="J135" s="541"/>
      <c r="K135" s="311"/>
      <c r="L135" s="312"/>
      <c r="M135" s="541"/>
      <c r="N135" s="311"/>
      <c r="O135" s="312"/>
      <c r="P135" s="541"/>
      <c r="Q135" s="311"/>
      <c r="R135" s="312"/>
      <c r="S135" s="520"/>
      <c r="T135" s="152"/>
      <c r="U135" s="152"/>
      <c r="V135" s="152"/>
      <c r="W135" s="152"/>
      <c r="X135" s="152"/>
      <c r="Y135" s="152"/>
      <c r="Z135" s="152"/>
      <c r="AA135" s="152"/>
      <c r="AB135" s="171"/>
      <c r="AC135" s="541"/>
      <c r="AD135" s="311"/>
      <c r="AE135" s="312"/>
      <c r="AF135" s="541"/>
      <c r="AG135" s="311"/>
      <c r="AH135" s="312"/>
      <c r="AI135" s="541"/>
      <c r="AJ135" s="311"/>
      <c r="AK135" s="312"/>
      <c r="AL135" s="153"/>
      <c r="AM135" s="560"/>
      <c r="AN135" s="560"/>
      <c r="AO135" s="560"/>
      <c r="AP135" s="560"/>
      <c r="AQ135" s="560"/>
      <c r="AR135" s="560"/>
      <c r="AS135" s="560"/>
      <c r="AT135" s="560"/>
      <c r="AU135" s="560"/>
      <c r="AV135" s="560"/>
      <c r="AW135" s="560"/>
      <c r="AX135" s="560"/>
      <c r="AY135" s="560"/>
      <c r="AZ135" s="560"/>
      <c r="BA135" s="560"/>
      <c r="BB135" s="153"/>
      <c r="BC135" s="153"/>
      <c r="BD135" s="162"/>
      <c r="CA135" s="178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53"/>
      <c r="CQ135" s="153"/>
      <c r="CR135" s="153"/>
      <c r="CS135" s="153"/>
      <c r="CT135" s="153"/>
      <c r="CU135" s="153"/>
      <c r="CV135" s="153"/>
    </row>
    <row r="136" ht="6" customHeight="1" spans="1:100">
      <c r="A136" s="531"/>
      <c r="B136" s="530"/>
      <c r="C136" s="530"/>
      <c r="D136" s="530"/>
      <c r="E136" s="530"/>
      <c r="F136" s="530"/>
      <c r="G136" s="530"/>
      <c r="H136" s="530"/>
      <c r="I136" s="549"/>
      <c r="J136" s="420"/>
      <c r="K136" s="421"/>
      <c r="L136" s="424"/>
      <c r="M136" s="420"/>
      <c r="N136" s="421"/>
      <c r="O136" s="424"/>
      <c r="P136" s="420"/>
      <c r="Q136" s="421"/>
      <c r="R136" s="424"/>
      <c r="S136" s="162"/>
      <c r="AB136" s="178"/>
      <c r="AC136" s="420"/>
      <c r="AD136" s="421"/>
      <c r="AE136" s="424"/>
      <c r="AF136" s="420"/>
      <c r="AG136" s="421"/>
      <c r="AH136" s="424"/>
      <c r="AI136" s="420"/>
      <c r="AJ136" s="421"/>
      <c r="AK136" s="424"/>
      <c r="AL136" s="153"/>
      <c r="AM136" s="561"/>
      <c r="AN136" s="561"/>
      <c r="AO136" s="561"/>
      <c r="AP136" s="561"/>
      <c r="AQ136" s="561"/>
      <c r="AR136" s="561"/>
      <c r="AS136" s="561"/>
      <c r="AT136" s="561"/>
      <c r="AU136" s="561"/>
      <c r="AV136" s="561"/>
      <c r="AW136" s="561"/>
      <c r="AX136" s="561"/>
      <c r="AY136" s="561"/>
      <c r="AZ136" s="561"/>
      <c r="BA136" s="561"/>
      <c r="BB136" s="153"/>
      <c r="BC136" s="153"/>
      <c r="BD136" s="162"/>
      <c r="CA136" s="178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53"/>
      <c r="CQ136" s="153"/>
      <c r="CR136" s="153"/>
      <c r="CS136" s="153"/>
      <c r="CT136" s="153"/>
      <c r="CU136" s="153"/>
      <c r="CV136" s="153"/>
    </row>
    <row r="137" ht="6" customHeight="1" spans="1:100">
      <c r="A137" s="531"/>
      <c r="B137" s="530"/>
      <c r="C137" s="530"/>
      <c r="D137" s="530"/>
      <c r="E137" s="530"/>
      <c r="F137" s="530"/>
      <c r="G137" s="530"/>
      <c r="H137" s="530"/>
      <c r="I137" s="549"/>
      <c r="J137" s="420"/>
      <c r="K137" s="421"/>
      <c r="L137" s="424"/>
      <c r="M137" s="420"/>
      <c r="N137" s="421"/>
      <c r="O137" s="424"/>
      <c r="P137" s="420"/>
      <c r="Q137" s="421"/>
      <c r="R137" s="424"/>
      <c r="S137" s="162"/>
      <c r="AB137" s="178"/>
      <c r="AC137" s="420"/>
      <c r="AD137" s="421"/>
      <c r="AE137" s="424"/>
      <c r="AF137" s="420"/>
      <c r="AG137" s="421"/>
      <c r="AH137" s="424"/>
      <c r="AI137" s="420"/>
      <c r="AJ137" s="421"/>
      <c r="AK137" s="424"/>
      <c r="AL137" s="153"/>
      <c r="AM137" s="562"/>
      <c r="AN137" s="562"/>
      <c r="AO137" s="562"/>
      <c r="AP137" s="562"/>
      <c r="AQ137" s="562"/>
      <c r="AR137" s="562"/>
      <c r="AS137" s="562"/>
      <c r="AT137" s="562"/>
      <c r="AU137" s="562"/>
      <c r="AV137" s="562"/>
      <c r="AW137" s="562"/>
      <c r="AX137" s="562"/>
      <c r="AY137" s="562"/>
      <c r="AZ137" s="562"/>
      <c r="BA137" s="562"/>
      <c r="BB137" s="153"/>
      <c r="BC137" s="153"/>
      <c r="BD137" s="162"/>
      <c r="CA137" s="178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53"/>
      <c r="CQ137" s="153"/>
      <c r="CR137" s="153"/>
      <c r="CS137" s="153"/>
      <c r="CT137" s="153"/>
      <c r="CU137" s="153"/>
      <c r="CV137" s="153"/>
    </row>
    <row r="138" ht="6" customHeight="1" spans="1:100">
      <c r="A138" s="532"/>
      <c r="B138" s="533"/>
      <c r="C138" s="533"/>
      <c r="D138" s="533"/>
      <c r="E138" s="533"/>
      <c r="F138" s="533"/>
      <c r="G138" s="533"/>
      <c r="H138" s="533"/>
      <c r="I138" s="550"/>
      <c r="J138" s="314"/>
      <c r="K138" s="315"/>
      <c r="L138" s="316"/>
      <c r="M138" s="314"/>
      <c r="N138" s="315"/>
      <c r="O138" s="316"/>
      <c r="P138" s="314"/>
      <c r="Q138" s="315"/>
      <c r="R138" s="316"/>
      <c r="S138" s="157"/>
      <c r="T138" s="148"/>
      <c r="U138" s="148"/>
      <c r="V138" s="148"/>
      <c r="W138" s="148"/>
      <c r="X138" s="148"/>
      <c r="Y138" s="148"/>
      <c r="Z138" s="148"/>
      <c r="AA138" s="148"/>
      <c r="AB138" s="174"/>
      <c r="AC138" s="314"/>
      <c r="AD138" s="315"/>
      <c r="AE138" s="316"/>
      <c r="AF138" s="314"/>
      <c r="AG138" s="315"/>
      <c r="AH138" s="316"/>
      <c r="AI138" s="314"/>
      <c r="AJ138" s="315"/>
      <c r="AK138" s="316"/>
      <c r="AL138" s="153"/>
      <c r="AM138" s="560"/>
      <c r="AN138" s="560"/>
      <c r="AO138" s="560"/>
      <c r="AP138" s="560"/>
      <c r="AQ138" s="560"/>
      <c r="AR138" s="560"/>
      <c r="AS138" s="560"/>
      <c r="AT138" s="560"/>
      <c r="AU138" s="560"/>
      <c r="AV138" s="560"/>
      <c r="AW138" s="560"/>
      <c r="AX138" s="560"/>
      <c r="AY138" s="560"/>
      <c r="AZ138" s="560"/>
      <c r="BA138" s="560"/>
      <c r="BB138" s="153"/>
      <c r="BC138" s="153"/>
      <c r="BD138" s="162"/>
      <c r="CA138" s="178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53"/>
      <c r="CQ138" s="153"/>
      <c r="CR138" s="153"/>
      <c r="CS138" s="153"/>
      <c r="CT138" s="153"/>
      <c r="CU138" s="153"/>
      <c r="CV138" s="153"/>
    </row>
    <row r="139" ht="6" customHeight="1" spans="1:100">
      <c r="A139" s="470"/>
      <c r="B139" s="555"/>
      <c r="C139" s="555"/>
      <c r="D139" s="555"/>
      <c r="E139" s="555"/>
      <c r="F139" s="555"/>
      <c r="G139" s="555"/>
      <c r="H139" s="555"/>
      <c r="I139" s="557"/>
      <c r="J139" s="541"/>
      <c r="K139" s="311"/>
      <c r="L139" s="312"/>
      <c r="M139" s="541"/>
      <c r="N139" s="311"/>
      <c r="O139" s="312"/>
      <c r="P139" s="541"/>
      <c r="Q139" s="311"/>
      <c r="R139" s="312"/>
      <c r="S139" s="520"/>
      <c r="T139" s="152"/>
      <c r="U139" s="152"/>
      <c r="V139" s="152"/>
      <c r="W139" s="152"/>
      <c r="X139" s="152"/>
      <c r="Y139" s="152"/>
      <c r="Z139" s="152"/>
      <c r="AA139" s="152"/>
      <c r="AB139" s="171"/>
      <c r="AC139" s="541"/>
      <c r="AD139" s="311"/>
      <c r="AE139" s="312"/>
      <c r="AF139" s="541"/>
      <c r="AG139" s="311"/>
      <c r="AH139" s="312"/>
      <c r="AI139" s="541"/>
      <c r="AJ139" s="311"/>
      <c r="AK139" s="312"/>
      <c r="AL139" s="153"/>
      <c r="AM139" s="561"/>
      <c r="AN139" s="561"/>
      <c r="AO139" s="561"/>
      <c r="AP139" s="561"/>
      <c r="AQ139" s="561"/>
      <c r="AR139" s="561"/>
      <c r="AS139" s="561"/>
      <c r="AT139" s="561"/>
      <c r="AU139" s="561"/>
      <c r="AV139" s="561"/>
      <c r="AW139" s="561"/>
      <c r="AX139" s="561"/>
      <c r="AY139" s="561"/>
      <c r="AZ139" s="561"/>
      <c r="BA139" s="561"/>
      <c r="BB139" s="153"/>
      <c r="BC139" s="153"/>
      <c r="BD139" s="157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48"/>
      <c r="BX139" s="148"/>
      <c r="BY139" s="148"/>
      <c r="BZ139" s="148"/>
      <c r="CA139" s="174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3"/>
      <c r="CM139" s="153"/>
      <c r="CN139" s="153"/>
      <c r="CO139" s="153"/>
      <c r="CP139" s="153"/>
      <c r="CQ139" s="153"/>
      <c r="CR139" s="153"/>
      <c r="CS139" s="153"/>
      <c r="CT139" s="153"/>
      <c r="CU139" s="153"/>
      <c r="CV139" s="153"/>
    </row>
    <row r="140" ht="6" customHeight="1" spans="1:100">
      <c r="A140" s="531"/>
      <c r="B140" s="530"/>
      <c r="C140" s="530"/>
      <c r="D140" s="530"/>
      <c r="E140" s="530"/>
      <c r="F140" s="530"/>
      <c r="G140" s="530"/>
      <c r="H140" s="530"/>
      <c r="I140" s="549"/>
      <c r="J140" s="420"/>
      <c r="K140" s="421"/>
      <c r="L140" s="424"/>
      <c r="M140" s="420"/>
      <c r="N140" s="421"/>
      <c r="O140" s="424"/>
      <c r="P140" s="420"/>
      <c r="Q140" s="421"/>
      <c r="R140" s="424"/>
      <c r="S140" s="162"/>
      <c r="AB140" s="178"/>
      <c r="AC140" s="420"/>
      <c r="AD140" s="421"/>
      <c r="AE140" s="424"/>
      <c r="AF140" s="420"/>
      <c r="AG140" s="421"/>
      <c r="AH140" s="424"/>
      <c r="AI140" s="420"/>
      <c r="AJ140" s="421"/>
      <c r="AK140" s="424"/>
      <c r="AL140" s="153"/>
      <c r="AM140" s="562"/>
      <c r="AN140" s="562"/>
      <c r="AO140" s="562"/>
      <c r="AP140" s="562"/>
      <c r="AQ140" s="562"/>
      <c r="AR140" s="562"/>
      <c r="AS140" s="562"/>
      <c r="AT140" s="562"/>
      <c r="AU140" s="562"/>
      <c r="AV140" s="562"/>
      <c r="AW140" s="562"/>
      <c r="AX140" s="562"/>
      <c r="AY140" s="562"/>
      <c r="AZ140" s="562"/>
      <c r="BA140" s="562"/>
      <c r="BB140" s="153"/>
      <c r="BC140" s="153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3"/>
      <c r="CM140" s="153"/>
      <c r="CN140" s="153"/>
      <c r="CO140" s="153"/>
      <c r="CP140" s="153"/>
      <c r="CQ140" s="153"/>
      <c r="CR140" s="153"/>
      <c r="CS140" s="153"/>
      <c r="CT140" s="153"/>
      <c r="CU140" s="153"/>
      <c r="CV140" s="153"/>
    </row>
    <row r="141" ht="6" customHeight="1" spans="1:100">
      <c r="A141" s="531"/>
      <c r="B141" s="530"/>
      <c r="C141" s="530"/>
      <c r="D141" s="530"/>
      <c r="E141" s="530"/>
      <c r="F141" s="530"/>
      <c r="G141" s="530"/>
      <c r="H141" s="530"/>
      <c r="I141" s="549"/>
      <c r="J141" s="420"/>
      <c r="K141" s="421"/>
      <c r="L141" s="424"/>
      <c r="M141" s="420"/>
      <c r="N141" s="421"/>
      <c r="O141" s="424"/>
      <c r="P141" s="420"/>
      <c r="Q141" s="421"/>
      <c r="R141" s="424"/>
      <c r="S141" s="162"/>
      <c r="AB141" s="178"/>
      <c r="AC141" s="420"/>
      <c r="AD141" s="421"/>
      <c r="AE141" s="424"/>
      <c r="AF141" s="420"/>
      <c r="AG141" s="421"/>
      <c r="AH141" s="424"/>
      <c r="AI141" s="420"/>
      <c r="AJ141" s="421"/>
      <c r="AK141" s="424"/>
      <c r="AL141" s="153"/>
      <c r="AM141" s="560"/>
      <c r="AN141" s="560"/>
      <c r="AO141" s="560"/>
      <c r="AP141" s="560"/>
      <c r="AQ141" s="560"/>
      <c r="AR141" s="560"/>
      <c r="AS141" s="560"/>
      <c r="AT141" s="560"/>
      <c r="AU141" s="560"/>
      <c r="AV141" s="560"/>
      <c r="AW141" s="560"/>
      <c r="AX141" s="560"/>
      <c r="AY141" s="560"/>
      <c r="AZ141" s="560"/>
      <c r="BA141" s="560"/>
      <c r="BB141" s="153"/>
      <c r="BC141" s="154">
        <v>9</v>
      </c>
      <c r="BD141" s="605"/>
      <c r="BE141" s="152"/>
      <c r="BF141" s="152"/>
      <c r="BG141" s="152"/>
      <c r="BH141" s="152"/>
      <c r="BI141" s="152"/>
      <c r="BJ141" s="152"/>
      <c r="BK141" s="152"/>
      <c r="BL141" s="152"/>
      <c r="BM141" s="152"/>
      <c r="BN141" s="152"/>
      <c r="BO141" s="152"/>
      <c r="BP141" s="152"/>
      <c r="BQ141" s="152"/>
      <c r="BR141" s="152"/>
      <c r="BS141" s="152"/>
      <c r="BT141" s="152"/>
      <c r="BU141" s="152"/>
      <c r="BV141" s="152"/>
      <c r="BW141" s="152"/>
      <c r="BX141" s="152"/>
      <c r="BY141" s="152"/>
      <c r="BZ141" s="152"/>
      <c r="CA141" s="171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3"/>
      <c r="CM141" s="153"/>
      <c r="CN141" s="153"/>
      <c r="CO141" s="153"/>
      <c r="CP141" s="153"/>
      <c r="CQ141" s="153"/>
      <c r="CR141" s="153"/>
      <c r="CS141" s="153"/>
      <c r="CT141" s="153"/>
      <c r="CU141" s="153"/>
      <c r="CV141" s="153"/>
    </row>
    <row r="142" ht="6" customHeight="1" spans="1:100">
      <c r="A142" s="532"/>
      <c r="B142" s="533"/>
      <c r="C142" s="533"/>
      <c r="D142" s="533"/>
      <c r="E142" s="533"/>
      <c r="F142" s="533"/>
      <c r="G142" s="533"/>
      <c r="H142" s="533"/>
      <c r="I142" s="550"/>
      <c r="J142" s="314"/>
      <c r="K142" s="315"/>
      <c r="L142" s="316"/>
      <c r="M142" s="314"/>
      <c r="N142" s="315"/>
      <c r="O142" s="316"/>
      <c r="P142" s="314"/>
      <c r="Q142" s="315"/>
      <c r="R142" s="316"/>
      <c r="S142" s="157"/>
      <c r="T142" s="148"/>
      <c r="U142" s="148"/>
      <c r="V142" s="148"/>
      <c r="W142" s="148"/>
      <c r="X142" s="148"/>
      <c r="Y142" s="148"/>
      <c r="Z142" s="148"/>
      <c r="AA142" s="148"/>
      <c r="AB142" s="174"/>
      <c r="AC142" s="314"/>
      <c r="AD142" s="315"/>
      <c r="AE142" s="316"/>
      <c r="AF142" s="314"/>
      <c r="AG142" s="315"/>
      <c r="AH142" s="316"/>
      <c r="AI142" s="314"/>
      <c r="AJ142" s="315"/>
      <c r="AK142" s="316"/>
      <c r="AL142" s="153"/>
      <c r="AM142" s="561"/>
      <c r="AN142" s="561"/>
      <c r="AO142" s="561"/>
      <c r="AP142" s="561"/>
      <c r="AQ142" s="561"/>
      <c r="AR142" s="561"/>
      <c r="AS142" s="561"/>
      <c r="AT142" s="561"/>
      <c r="AU142" s="561"/>
      <c r="AV142" s="561"/>
      <c r="AW142" s="561"/>
      <c r="AX142" s="561"/>
      <c r="AY142" s="561"/>
      <c r="AZ142" s="561"/>
      <c r="BA142" s="561"/>
      <c r="BB142" s="153"/>
      <c r="BD142" s="162"/>
      <c r="CA142" s="178"/>
      <c r="CB142" s="153"/>
      <c r="CC142" s="153"/>
      <c r="CD142" s="153"/>
      <c r="CE142" s="153"/>
      <c r="CF142" s="153"/>
      <c r="CG142" s="153"/>
      <c r="CH142" s="153"/>
      <c r="CI142" s="153"/>
      <c r="CJ142" s="153"/>
      <c r="CK142" s="153"/>
      <c r="CL142" s="153"/>
      <c r="CM142" s="153"/>
      <c r="CN142" s="153"/>
      <c r="CO142" s="153"/>
      <c r="CP142" s="153"/>
      <c r="CQ142" s="153"/>
      <c r="CR142" s="153"/>
      <c r="CS142" s="153"/>
      <c r="CT142" s="153"/>
      <c r="CU142" s="153"/>
      <c r="CV142" s="153"/>
    </row>
    <row r="143" ht="6" customHeight="1" spans="1:100">
      <c r="A143" s="470"/>
      <c r="B143" s="555"/>
      <c r="C143" s="555"/>
      <c r="D143" s="555"/>
      <c r="E143" s="555"/>
      <c r="F143" s="555"/>
      <c r="G143" s="555"/>
      <c r="H143" s="555"/>
      <c r="I143" s="557"/>
      <c r="J143" s="541"/>
      <c r="K143" s="311"/>
      <c r="L143" s="312"/>
      <c r="M143" s="541"/>
      <c r="N143" s="311"/>
      <c r="O143" s="312"/>
      <c r="P143" s="541"/>
      <c r="Q143" s="311"/>
      <c r="R143" s="312"/>
      <c r="S143" s="520"/>
      <c r="T143" s="152"/>
      <c r="U143" s="152"/>
      <c r="V143" s="152"/>
      <c r="W143" s="152"/>
      <c r="X143" s="152"/>
      <c r="Y143" s="152"/>
      <c r="Z143" s="152"/>
      <c r="AA143" s="152"/>
      <c r="AB143" s="171"/>
      <c r="AC143" s="541"/>
      <c r="AD143" s="311"/>
      <c r="AE143" s="312"/>
      <c r="AF143" s="541"/>
      <c r="AG143" s="311"/>
      <c r="AH143" s="312"/>
      <c r="AI143" s="541"/>
      <c r="AJ143" s="311"/>
      <c r="AK143" s="312"/>
      <c r="AL143" s="153"/>
      <c r="AM143" s="562"/>
      <c r="AN143" s="562"/>
      <c r="AO143" s="562"/>
      <c r="AP143" s="562"/>
      <c r="AQ143" s="562"/>
      <c r="AR143" s="562"/>
      <c r="AS143" s="562"/>
      <c r="AT143" s="562"/>
      <c r="AU143" s="562"/>
      <c r="AV143" s="562"/>
      <c r="AW143" s="562"/>
      <c r="AX143" s="562"/>
      <c r="AY143" s="562"/>
      <c r="AZ143" s="562"/>
      <c r="BA143" s="562"/>
      <c r="BB143" s="153"/>
      <c r="BC143" s="153"/>
      <c r="BD143" s="162"/>
      <c r="CA143" s="178"/>
      <c r="CB143" s="153"/>
      <c r="CC143" s="153"/>
      <c r="CD143" s="153"/>
      <c r="CE143" s="153"/>
      <c r="CF143" s="153"/>
      <c r="CG143" s="153"/>
      <c r="CH143" s="153"/>
      <c r="CI143" s="153"/>
      <c r="CJ143" s="153"/>
      <c r="CK143" s="153"/>
      <c r="CL143" s="153"/>
      <c r="CM143" s="153"/>
      <c r="CN143" s="153"/>
      <c r="CO143" s="153"/>
      <c r="CP143" s="153"/>
      <c r="CQ143" s="153"/>
      <c r="CR143" s="153"/>
      <c r="CS143" s="153"/>
      <c r="CT143" s="153"/>
      <c r="CU143" s="153"/>
      <c r="CV143" s="153"/>
    </row>
    <row r="144" ht="6" customHeight="1" spans="1:100">
      <c r="A144" s="531"/>
      <c r="B144" s="530"/>
      <c r="C144" s="530"/>
      <c r="D144" s="530"/>
      <c r="E144" s="530"/>
      <c r="F144" s="530"/>
      <c r="G144" s="530"/>
      <c r="H144" s="530"/>
      <c r="I144" s="549"/>
      <c r="J144" s="420"/>
      <c r="K144" s="421"/>
      <c r="L144" s="424"/>
      <c r="M144" s="420"/>
      <c r="N144" s="421"/>
      <c r="O144" s="424"/>
      <c r="P144" s="420"/>
      <c r="Q144" s="421"/>
      <c r="R144" s="424"/>
      <c r="S144" s="162"/>
      <c r="AB144" s="178"/>
      <c r="AC144" s="420"/>
      <c r="AD144" s="421"/>
      <c r="AE144" s="424"/>
      <c r="AF144" s="420"/>
      <c r="AG144" s="421"/>
      <c r="AH144" s="424"/>
      <c r="AI144" s="420"/>
      <c r="AJ144" s="421"/>
      <c r="AK144" s="424"/>
      <c r="AL144" s="153"/>
      <c r="AM144" s="560"/>
      <c r="AN144" s="560"/>
      <c r="AO144" s="560"/>
      <c r="AP144" s="560"/>
      <c r="AQ144" s="560"/>
      <c r="AR144" s="560"/>
      <c r="AS144" s="560"/>
      <c r="AT144" s="560"/>
      <c r="AU144" s="560"/>
      <c r="AV144" s="560"/>
      <c r="AW144" s="560"/>
      <c r="AX144" s="560"/>
      <c r="AY144" s="560"/>
      <c r="AZ144" s="560"/>
      <c r="BA144" s="560"/>
      <c r="BB144" s="153"/>
      <c r="BC144" s="153"/>
      <c r="BD144" s="162"/>
      <c r="CA144" s="178"/>
      <c r="CB144" s="153"/>
      <c r="CC144" s="153"/>
      <c r="CD144" s="153"/>
      <c r="CE144" s="153"/>
      <c r="CF144" s="153"/>
      <c r="CG144" s="153"/>
      <c r="CH144" s="153"/>
      <c r="CI144" s="153"/>
      <c r="CJ144" s="153"/>
      <c r="CK144" s="153"/>
      <c r="CL144" s="153"/>
      <c r="CM144" s="153"/>
      <c r="CN144" s="153"/>
      <c r="CO144" s="153"/>
      <c r="CP144" s="153"/>
      <c r="CQ144" s="153"/>
      <c r="CR144" s="153"/>
      <c r="CS144" s="153"/>
      <c r="CT144" s="153"/>
      <c r="CU144" s="153"/>
      <c r="CV144" s="153"/>
    </row>
    <row r="145" ht="6" customHeight="1" spans="1:100">
      <c r="A145" s="531"/>
      <c r="B145" s="530"/>
      <c r="C145" s="530"/>
      <c r="D145" s="530"/>
      <c r="E145" s="530"/>
      <c r="F145" s="530"/>
      <c r="G145" s="530"/>
      <c r="H145" s="530"/>
      <c r="I145" s="549"/>
      <c r="J145" s="420"/>
      <c r="K145" s="421"/>
      <c r="L145" s="424"/>
      <c r="M145" s="420"/>
      <c r="N145" s="421"/>
      <c r="O145" s="424"/>
      <c r="P145" s="420"/>
      <c r="Q145" s="421"/>
      <c r="R145" s="424"/>
      <c r="S145" s="162"/>
      <c r="AB145" s="178"/>
      <c r="AC145" s="420"/>
      <c r="AD145" s="421"/>
      <c r="AE145" s="424"/>
      <c r="AF145" s="420"/>
      <c r="AG145" s="421"/>
      <c r="AH145" s="424"/>
      <c r="AI145" s="420"/>
      <c r="AJ145" s="421"/>
      <c r="AK145" s="424"/>
      <c r="AL145" s="153"/>
      <c r="AM145" s="561"/>
      <c r="AN145" s="561"/>
      <c r="AO145" s="561"/>
      <c r="AP145" s="561"/>
      <c r="AQ145" s="561"/>
      <c r="AR145" s="561"/>
      <c r="AS145" s="561"/>
      <c r="AT145" s="561"/>
      <c r="AU145" s="561"/>
      <c r="AV145" s="561"/>
      <c r="AW145" s="561"/>
      <c r="AX145" s="561"/>
      <c r="AY145" s="561"/>
      <c r="AZ145" s="561"/>
      <c r="BA145" s="561"/>
      <c r="BB145" s="153"/>
      <c r="BC145" s="153"/>
      <c r="BD145" s="162"/>
      <c r="CA145" s="178"/>
      <c r="CB145" s="153"/>
      <c r="CC145" s="153"/>
      <c r="CD145" s="153"/>
      <c r="CE145" s="153"/>
      <c r="CF145" s="153"/>
      <c r="CG145" s="153"/>
      <c r="CH145" s="153"/>
      <c r="CI145" s="153"/>
      <c r="CJ145" s="153"/>
      <c r="CK145" s="153"/>
      <c r="CL145" s="153"/>
      <c r="CM145" s="153"/>
      <c r="CN145" s="153"/>
      <c r="CO145" s="153"/>
      <c r="CP145" s="153"/>
      <c r="CQ145" s="153"/>
      <c r="CR145" s="153"/>
      <c r="CS145" s="153"/>
      <c r="CT145" s="153"/>
      <c r="CU145" s="153"/>
      <c r="CV145" s="153"/>
    </row>
    <row r="146" ht="6" customHeight="1" spans="1:100">
      <c r="A146" s="532"/>
      <c r="B146" s="533"/>
      <c r="C146" s="533"/>
      <c r="D146" s="533"/>
      <c r="E146" s="533"/>
      <c r="F146" s="533"/>
      <c r="G146" s="533"/>
      <c r="H146" s="533"/>
      <c r="I146" s="550"/>
      <c r="J146" s="314"/>
      <c r="K146" s="315"/>
      <c r="L146" s="316"/>
      <c r="M146" s="314"/>
      <c r="N146" s="315"/>
      <c r="O146" s="316"/>
      <c r="P146" s="314"/>
      <c r="Q146" s="315"/>
      <c r="R146" s="316"/>
      <c r="S146" s="157"/>
      <c r="T146" s="148"/>
      <c r="U146" s="148"/>
      <c r="V146" s="148"/>
      <c r="W146" s="148"/>
      <c r="X146" s="148"/>
      <c r="Y146" s="148"/>
      <c r="Z146" s="148"/>
      <c r="AA146" s="148"/>
      <c r="AB146" s="174"/>
      <c r="AC146" s="314"/>
      <c r="AD146" s="315"/>
      <c r="AE146" s="316"/>
      <c r="AF146" s="314"/>
      <c r="AG146" s="315"/>
      <c r="AH146" s="316"/>
      <c r="AI146" s="314"/>
      <c r="AJ146" s="315"/>
      <c r="AK146" s="316"/>
      <c r="AL146" s="153"/>
      <c r="AM146" s="562"/>
      <c r="AN146" s="562"/>
      <c r="AO146" s="562"/>
      <c r="AP146" s="562"/>
      <c r="AQ146" s="562"/>
      <c r="AR146" s="562"/>
      <c r="AS146" s="562"/>
      <c r="AT146" s="562"/>
      <c r="AU146" s="562"/>
      <c r="AV146" s="562"/>
      <c r="AW146" s="562"/>
      <c r="AX146" s="562"/>
      <c r="AY146" s="562"/>
      <c r="AZ146" s="562"/>
      <c r="BA146" s="562"/>
      <c r="BB146" s="153"/>
      <c r="BC146" s="153"/>
      <c r="BD146" s="162"/>
      <c r="CA146" s="178"/>
      <c r="CB146" s="153"/>
      <c r="CC146" s="153"/>
      <c r="CD146" s="153"/>
      <c r="CE146" s="153"/>
      <c r="CF146" s="153"/>
      <c r="CG146" s="153"/>
      <c r="CH146" s="153"/>
      <c r="CI146" s="153"/>
      <c r="CJ146" s="153"/>
      <c r="CK146" s="153"/>
      <c r="CL146" s="153"/>
      <c r="CM146" s="153"/>
      <c r="CN146" s="153"/>
      <c r="CO146" s="153"/>
      <c r="CP146" s="153"/>
      <c r="CQ146" s="153"/>
      <c r="CR146" s="153"/>
      <c r="CS146" s="153"/>
      <c r="CT146" s="153"/>
      <c r="CU146" s="153"/>
      <c r="CV146" s="153"/>
    </row>
    <row r="147" ht="6" customHeight="1" spans="1:100">
      <c r="A147" s="529"/>
      <c r="B147" s="530"/>
      <c r="C147" s="530"/>
      <c r="D147" s="530"/>
      <c r="E147" s="530"/>
      <c r="F147" s="530"/>
      <c r="G147" s="530"/>
      <c r="H147" s="530"/>
      <c r="I147" s="549"/>
      <c r="J147" s="541"/>
      <c r="K147" s="311"/>
      <c r="L147" s="312"/>
      <c r="M147" s="541"/>
      <c r="N147" s="311"/>
      <c r="O147" s="312"/>
      <c r="P147" s="541"/>
      <c r="Q147" s="311"/>
      <c r="R147" s="312"/>
      <c r="S147" s="520"/>
      <c r="T147" s="152"/>
      <c r="U147" s="152"/>
      <c r="V147" s="152"/>
      <c r="W147" s="152"/>
      <c r="X147" s="152"/>
      <c r="Y147" s="152"/>
      <c r="Z147" s="152"/>
      <c r="AA147" s="152"/>
      <c r="AB147" s="171"/>
      <c r="AC147" s="541"/>
      <c r="AD147" s="311"/>
      <c r="AE147" s="312"/>
      <c r="AF147" s="541"/>
      <c r="AG147" s="311"/>
      <c r="AH147" s="312"/>
      <c r="AI147" s="541"/>
      <c r="AJ147" s="311"/>
      <c r="AK147" s="312"/>
      <c r="AL147" s="153"/>
      <c r="AM147" s="560"/>
      <c r="AN147" s="560"/>
      <c r="AO147" s="560"/>
      <c r="AP147" s="560"/>
      <c r="AQ147" s="560"/>
      <c r="AR147" s="560"/>
      <c r="AS147" s="560"/>
      <c r="AT147" s="560"/>
      <c r="AU147" s="560"/>
      <c r="AV147" s="560"/>
      <c r="AW147" s="560"/>
      <c r="AX147" s="560"/>
      <c r="AY147" s="560"/>
      <c r="AZ147" s="560"/>
      <c r="BA147" s="560"/>
      <c r="BB147" s="153"/>
      <c r="BC147" s="153"/>
      <c r="BD147" s="162"/>
      <c r="CA147" s="178"/>
      <c r="CB147" s="153"/>
      <c r="CC147" s="153"/>
      <c r="CD147" s="153"/>
      <c r="CE147" s="153"/>
      <c r="CF147" s="153"/>
      <c r="CG147" s="153"/>
      <c r="CH147" s="153"/>
      <c r="CI147" s="153"/>
      <c r="CJ147" s="153"/>
      <c r="CK147" s="153"/>
      <c r="CL147" s="153"/>
      <c r="CM147" s="153"/>
      <c r="CN147" s="153"/>
      <c r="CO147" s="153"/>
      <c r="CP147" s="153"/>
      <c r="CQ147" s="153"/>
      <c r="CR147" s="153"/>
      <c r="CS147" s="153"/>
      <c r="CT147" s="153"/>
      <c r="CU147" s="153"/>
      <c r="CV147" s="153"/>
    </row>
    <row r="148" ht="6" customHeight="1" spans="1:100">
      <c r="A148" s="531"/>
      <c r="B148" s="530"/>
      <c r="C148" s="530"/>
      <c r="D148" s="530"/>
      <c r="E148" s="530"/>
      <c r="F148" s="530"/>
      <c r="G148" s="530"/>
      <c r="H148" s="530"/>
      <c r="I148" s="549"/>
      <c r="J148" s="420"/>
      <c r="K148" s="421"/>
      <c r="L148" s="424"/>
      <c r="M148" s="420"/>
      <c r="N148" s="421"/>
      <c r="O148" s="424"/>
      <c r="P148" s="420"/>
      <c r="Q148" s="556"/>
      <c r="R148" s="424"/>
      <c r="S148" s="162"/>
      <c r="AB148" s="178"/>
      <c r="AC148" s="420"/>
      <c r="AD148" s="421"/>
      <c r="AE148" s="424"/>
      <c r="AF148" s="420"/>
      <c r="AG148" s="421"/>
      <c r="AH148" s="424"/>
      <c r="AI148" s="420"/>
      <c r="AJ148" s="421"/>
      <c r="AK148" s="424"/>
      <c r="AL148" s="153"/>
      <c r="AM148" s="561"/>
      <c r="AN148" s="561"/>
      <c r="AO148" s="561"/>
      <c r="AP148" s="561"/>
      <c r="AQ148" s="561"/>
      <c r="AR148" s="561"/>
      <c r="AS148" s="561"/>
      <c r="AT148" s="561"/>
      <c r="AU148" s="561"/>
      <c r="AV148" s="561"/>
      <c r="AW148" s="561"/>
      <c r="AX148" s="561"/>
      <c r="AY148" s="561"/>
      <c r="AZ148" s="561"/>
      <c r="BA148" s="561"/>
      <c r="BB148" s="153"/>
      <c r="BC148" s="153"/>
      <c r="BD148" s="162"/>
      <c r="CA148" s="178"/>
      <c r="CB148" s="153"/>
      <c r="CC148" s="153"/>
      <c r="CD148" s="153"/>
      <c r="CE148" s="153"/>
      <c r="CF148" s="153"/>
      <c r="CG148" s="153"/>
      <c r="CH148" s="153"/>
      <c r="CI148" s="153"/>
      <c r="CJ148" s="153"/>
      <c r="CK148" s="153"/>
      <c r="CL148" s="153"/>
      <c r="CM148" s="153"/>
      <c r="CN148" s="153"/>
      <c r="CO148" s="153"/>
      <c r="CP148" s="153"/>
      <c r="CQ148" s="153"/>
      <c r="CR148" s="153"/>
      <c r="CS148" s="153"/>
      <c r="CT148" s="153"/>
      <c r="CU148" s="153"/>
      <c r="CV148" s="153"/>
    </row>
    <row r="149" ht="6" customHeight="1" spans="1:100">
      <c r="A149" s="531"/>
      <c r="B149" s="530"/>
      <c r="C149" s="530"/>
      <c r="D149" s="530"/>
      <c r="E149" s="530"/>
      <c r="F149" s="530"/>
      <c r="G149" s="530"/>
      <c r="H149" s="530"/>
      <c r="I149" s="549"/>
      <c r="J149" s="420"/>
      <c r="K149" s="421"/>
      <c r="L149" s="424"/>
      <c r="M149" s="420"/>
      <c r="N149" s="421"/>
      <c r="O149" s="424"/>
      <c r="P149" s="420"/>
      <c r="Q149" s="556"/>
      <c r="R149" s="424"/>
      <c r="S149" s="162"/>
      <c r="AB149" s="178"/>
      <c r="AC149" s="420"/>
      <c r="AD149" s="421"/>
      <c r="AE149" s="424"/>
      <c r="AF149" s="420"/>
      <c r="AG149" s="421"/>
      <c r="AH149" s="424"/>
      <c r="AI149" s="420"/>
      <c r="AJ149" s="421"/>
      <c r="AK149" s="424"/>
      <c r="AL149" s="196"/>
      <c r="AM149" s="562"/>
      <c r="AN149" s="562"/>
      <c r="AO149" s="562"/>
      <c r="AP149" s="562"/>
      <c r="AQ149" s="562"/>
      <c r="AR149" s="562"/>
      <c r="AS149" s="562"/>
      <c r="AT149" s="562"/>
      <c r="AU149" s="562"/>
      <c r="AV149" s="562"/>
      <c r="AW149" s="562"/>
      <c r="AX149" s="562"/>
      <c r="AY149" s="562"/>
      <c r="AZ149" s="562"/>
      <c r="BA149" s="562"/>
      <c r="BB149" s="196"/>
      <c r="BC149" s="153"/>
      <c r="BD149" s="162"/>
      <c r="CA149" s="178"/>
      <c r="CB149" s="153"/>
      <c r="CC149" s="153"/>
      <c r="CD149" s="153"/>
      <c r="CE149" s="153"/>
      <c r="CF149" s="153"/>
      <c r="CG149" s="153"/>
      <c r="CH149" s="153"/>
      <c r="CI149" s="153"/>
      <c r="CJ149" s="153"/>
      <c r="CK149" s="153"/>
      <c r="CL149" s="153"/>
      <c r="CM149" s="153"/>
      <c r="CN149" s="153"/>
      <c r="CO149" s="153"/>
      <c r="CP149" s="153"/>
      <c r="CQ149" s="153"/>
      <c r="CR149" s="153"/>
      <c r="CS149" s="153"/>
      <c r="CT149" s="153"/>
      <c r="CU149" s="153"/>
      <c r="CV149" s="153"/>
    </row>
    <row r="150" ht="6" customHeight="1" spans="1:100">
      <c r="A150" s="532"/>
      <c r="B150" s="533"/>
      <c r="C150" s="533"/>
      <c r="D150" s="533"/>
      <c r="E150" s="533"/>
      <c r="F150" s="533"/>
      <c r="G150" s="533"/>
      <c r="H150" s="533"/>
      <c r="I150" s="550"/>
      <c r="J150" s="314"/>
      <c r="K150" s="315"/>
      <c r="L150" s="316"/>
      <c r="M150" s="314"/>
      <c r="N150" s="315"/>
      <c r="O150" s="316"/>
      <c r="P150" s="314"/>
      <c r="Q150" s="315"/>
      <c r="R150" s="316"/>
      <c r="S150" s="157"/>
      <c r="T150" s="148"/>
      <c r="U150" s="148"/>
      <c r="V150" s="148"/>
      <c r="W150" s="148"/>
      <c r="X150" s="148"/>
      <c r="Y150" s="148"/>
      <c r="Z150" s="148"/>
      <c r="AA150" s="148"/>
      <c r="AB150" s="174"/>
      <c r="AC150" s="314"/>
      <c r="AD150" s="315"/>
      <c r="AE150" s="316"/>
      <c r="AF150" s="314"/>
      <c r="AG150" s="315"/>
      <c r="AH150" s="316"/>
      <c r="AI150" s="314"/>
      <c r="AJ150" s="315"/>
      <c r="AK150" s="316"/>
      <c r="AL150" s="196"/>
      <c r="AM150" s="560"/>
      <c r="AN150" s="560"/>
      <c r="AO150" s="560"/>
      <c r="AP150" s="560"/>
      <c r="AQ150" s="560"/>
      <c r="AR150" s="560"/>
      <c r="AS150" s="560"/>
      <c r="AT150" s="560"/>
      <c r="AU150" s="560"/>
      <c r="AV150" s="560"/>
      <c r="AW150" s="560"/>
      <c r="AX150" s="560"/>
      <c r="AY150" s="560"/>
      <c r="AZ150" s="560"/>
      <c r="BA150" s="560"/>
      <c r="BB150" s="196"/>
      <c r="BC150" s="153"/>
      <c r="BD150" s="157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  <c r="BO150" s="148"/>
      <c r="BP150" s="148"/>
      <c r="BQ150" s="148"/>
      <c r="BR150" s="148"/>
      <c r="BS150" s="148"/>
      <c r="BT150" s="148"/>
      <c r="BU150" s="148"/>
      <c r="BV150" s="148"/>
      <c r="BW150" s="148"/>
      <c r="BX150" s="148"/>
      <c r="BY150" s="148"/>
      <c r="BZ150" s="148"/>
      <c r="CA150" s="174"/>
      <c r="CB150" s="153"/>
      <c r="CC150" s="153"/>
      <c r="CD150" s="153"/>
      <c r="CE150" s="153"/>
      <c r="CF150" s="153"/>
      <c r="CG150" s="153"/>
      <c r="CH150" s="153"/>
      <c r="CI150" s="153"/>
      <c r="CJ150" s="153"/>
      <c r="CK150" s="153"/>
      <c r="CL150" s="153"/>
      <c r="CM150" s="153"/>
      <c r="CN150" s="153"/>
      <c r="CO150" s="153"/>
      <c r="CP150" s="153"/>
      <c r="CQ150" s="153"/>
      <c r="CR150" s="153"/>
      <c r="CS150" s="153"/>
      <c r="CT150" s="153"/>
      <c r="CU150" s="153"/>
      <c r="CV150" s="153"/>
    </row>
    <row r="151" ht="6" customHeight="1" spans="1:100">
      <c r="A151" s="470"/>
      <c r="B151" s="555"/>
      <c r="C151" s="555"/>
      <c r="D151" s="555"/>
      <c r="E151" s="555"/>
      <c r="F151" s="555"/>
      <c r="G151" s="555"/>
      <c r="H151" s="555"/>
      <c r="I151" s="557"/>
      <c r="J151" s="541"/>
      <c r="K151" s="311"/>
      <c r="L151" s="312"/>
      <c r="M151" s="541"/>
      <c r="N151" s="311"/>
      <c r="O151" s="312"/>
      <c r="P151" s="541"/>
      <c r="Q151" s="311"/>
      <c r="R151" s="312"/>
      <c r="S151" s="586"/>
      <c r="T151" s="151"/>
      <c r="U151" s="151"/>
      <c r="V151" s="151"/>
      <c r="W151" s="151"/>
      <c r="X151" s="151"/>
      <c r="Y151" s="151"/>
      <c r="Z151" s="151"/>
      <c r="AA151" s="151"/>
      <c r="AB151" s="425"/>
      <c r="AC151" s="541"/>
      <c r="AD151" s="311"/>
      <c r="AE151" s="312"/>
      <c r="AF151" s="541"/>
      <c r="AG151" s="311"/>
      <c r="AH151" s="312"/>
      <c r="AI151" s="541"/>
      <c r="AJ151" s="311"/>
      <c r="AK151" s="312"/>
      <c r="AL151" s="196"/>
      <c r="AM151" s="561"/>
      <c r="AN151" s="561"/>
      <c r="AO151" s="561"/>
      <c r="AP151" s="561"/>
      <c r="AQ151" s="561"/>
      <c r="AR151" s="561"/>
      <c r="AS151" s="561"/>
      <c r="AT151" s="561"/>
      <c r="AU151" s="561"/>
      <c r="AV151" s="561"/>
      <c r="AW151" s="561"/>
      <c r="AX151" s="561"/>
      <c r="AY151" s="561"/>
      <c r="AZ151" s="561"/>
      <c r="BA151" s="561"/>
      <c r="BB151" s="196"/>
      <c r="BC151" s="153"/>
      <c r="BD151" s="606"/>
      <c r="CB151" s="153"/>
      <c r="CC151" s="153"/>
      <c r="CD151" s="153"/>
      <c r="CE151" s="153"/>
      <c r="CF151" s="153"/>
      <c r="CG151" s="153"/>
      <c r="CH151" s="153"/>
      <c r="CI151" s="153"/>
      <c r="CJ151" s="153"/>
      <c r="CK151" s="153"/>
      <c r="CL151" s="153"/>
      <c r="CM151" s="153"/>
      <c r="CN151" s="153"/>
      <c r="CO151" s="153"/>
      <c r="CP151" s="153"/>
      <c r="CQ151" s="153"/>
      <c r="CR151" s="153"/>
      <c r="CS151" s="153"/>
      <c r="CT151" s="153"/>
      <c r="CU151" s="153"/>
      <c r="CV151" s="153"/>
    </row>
    <row r="152" ht="6" customHeight="1" spans="1:100">
      <c r="A152" s="531"/>
      <c r="B152" s="530"/>
      <c r="C152" s="530"/>
      <c r="D152" s="530"/>
      <c r="E152" s="530"/>
      <c r="F152" s="530"/>
      <c r="G152" s="530"/>
      <c r="H152" s="530"/>
      <c r="I152" s="549"/>
      <c r="J152" s="420"/>
      <c r="K152" s="421"/>
      <c r="L152" s="424"/>
      <c r="M152" s="420"/>
      <c r="N152" s="421"/>
      <c r="O152" s="424"/>
      <c r="P152" s="420"/>
      <c r="Q152" s="421"/>
      <c r="R152" s="424"/>
      <c r="S152" s="412"/>
      <c r="T152" s="587"/>
      <c r="U152" s="587"/>
      <c r="V152" s="587"/>
      <c r="W152" s="587"/>
      <c r="X152" s="587"/>
      <c r="Y152" s="587"/>
      <c r="Z152" s="587"/>
      <c r="AA152" s="587"/>
      <c r="AB152" s="426"/>
      <c r="AC152" s="420"/>
      <c r="AD152" s="421"/>
      <c r="AE152" s="424"/>
      <c r="AF152" s="420"/>
      <c r="AG152" s="421"/>
      <c r="AH152" s="424"/>
      <c r="AI152" s="420"/>
      <c r="AJ152" s="421"/>
      <c r="AK152" s="424"/>
      <c r="AL152" s="196"/>
      <c r="AM152" s="562"/>
      <c r="AN152" s="562"/>
      <c r="AO152" s="562"/>
      <c r="AP152" s="562"/>
      <c r="AQ152" s="562"/>
      <c r="AR152" s="562"/>
      <c r="AS152" s="562"/>
      <c r="AT152" s="562"/>
      <c r="AU152" s="562"/>
      <c r="AV152" s="562"/>
      <c r="AW152" s="562"/>
      <c r="AX152" s="562"/>
      <c r="AY152" s="562"/>
      <c r="AZ152" s="562"/>
      <c r="BA152" s="562"/>
      <c r="BB152" s="196"/>
      <c r="BC152" s="153"/>
      <c r="BD152" s="607" t="s">
        <v>204</v>
      </c>
      <c r="BE152" s="147"/>
      <c r="BF152" s="147"/>
      <c r="BG152" s="147"/>
      <c r="BH152" s="147"/>
      <c r="BI152" s="178"/>
      <c r="BJ152" s="611" t="s">
        <v>1</v>
      </c>
      <c r="BK152" s="612"/>
      <c r="BL152" s="612"/>
      <c r="BM152" s="618"/>
      <c r="BO152" s="495" t="s">
        <v>205</v>
      </c>
      <c r="BP152" s="147"/>
      <c r="BQ152" s="147"/>
      <c r="BR152" s="147"/>
      <c r="BS152" s="147"/>
      <c r="BT152" s="147"/>
      <c r="BU152" s="178"/>
      <c r="BV152" s="626">
        <v>0</v>
      </c>
      <c r="BW152" s="627"/>
      <c r="BX152" s="627"/>
      <c r="BY152" s="627"/>
      <c r="BZ152" s="627"/>
      <c r="CA152" s="628"/>
      <c r="CB152" s="153"/>
      <c r="CC152" s="153"/>
      <c r="CD152" s="153"/>
      <c r="CE152" s="153"/>
      <c r="CF152" s="153"/>
      <c r="CG152" s="153"/>
      <c r="CH152" s="153"/>
      <c r="CI152" s="153"/>
      <c r="CJ152" s="153"/>
      <c r="CK152" s="153"/>
      <c r="CL152" s="153"/>
      <c r="CM152" s="153"/>
      <c r="CN152" s="153"/>
      <c r="CO152" s="153"/>
      <c r="CP152" s="153"/>
      <c r="CQ152" s="153"/>
      <c r="CR152" s="153"/>
      <c r="CS152" s="153"/>
      <c r="CT152" s="153"/>
      <c r="CU152" s="153"/>
      <c r="CV152" s="153"/>
    </row>
    <row r="153" ht="6" customHeight="1" spans="1:100">
      <c r="A153" s="531"/>
      <c r="B153" s="530"/>
      <c r="C153" s="530"/>
      <c r="D153" s="530"/>
      <c r="E153" s="530"/>
      <c r="F153" s="530"/>
      <c r="G153" s="530"/>
      <c r="H153" s="530"/>
      <c r="I153" s="549"/>
      <c r="J153" s="420"/>
      <c r="K153" s="421"/>
      <c r="L153" s="424"/>
      <c r="M153" s="420"/>
      <c r="N153" s="421"/>
      <c r="O153" s="424"/>
      <c r="P153" s="420"/>
      <c r="Q153" s="421"/>
      <c r="R153" s="424"/>
      <c r="S153" s="412"/>
      <c r="T153" s="587"/>
      <c r="U153" s="587"/>
      <c r="V153" s="587"/>
      <c r="W153" s="587"/>
      <c r="X153" s="587"/>
      <c r="Y153" s="587"/>
      <c r="Z153" s="587"/>
      <c r="AA153" s="587"/>
      <c r="AB153" s="426"/>
      <c r="AC153" s="420"/>
      <c r="AD153" s="421"/>
      <c r="AE153" s="424"/>
      <c r="AF153" s="420"/>
      <c r="AG153" s="421"/>
      <c r="AH153" s="424"/>
      <c r="AI153" s="420"/>
      <c r="AJ153" s="421"/>
      <c r="AK153" s="424"/>
      <c r="AL153" s="196"/>
      <c r="AM153" s="560"/>
      <c r="AN153" s="560"/>
      <c r="AO153" s="560"/>
      <c r="AP153" s="560"/>
      <c r="AQ153" s="560"/>
      <c r="AR153" s="560"/>
      <c r="AS153" s="560"/>
      <c r="AT153" s="560"/>
      <c r="AU153" s="560"/>
      <c r="AV153" s="560"/>
      <c r="AW153" s="560"/>
      <c r="AX153" s="560"/>
      <c r="AY153" s="560"/>
      <c r="AZ153" s="560"/>
      <c r="BA153" s="560"/>
      <c r="BB153" s="196"/>
      <c r="BC153" s="153"/>
      <c r="BD153" s="147"/>
      <c r="BE153" s="164"/>
      <c r="BF153" s="164"/>
      <c r="BG153" s="164"/>
      <c r="BH153" s="164"/>
      <c r="BI153" s="178"/>
      <c r="BJ153" s="613"/>
      <c r="BK153" s="614"/>
      <c r="BL153" s="614"/>
      <c r="BM153" s="619"/>
      <c r="BO153" s="147"/>
      <c r="BP153" s="164"/>
      <c r="BQ153" s="164"/>
      <c r="BR153" s="164"/>
      <c r="BS153" s="164"/>
      <c r="BT153" s="164"/>
      <c r="BU153" s="629"/>
      <c r="BV153" s="630"/>
      <c r="BW153" s="631"/>
      <c r="BX153" s="631"/>
      <c r="BY153" s="631"/>
      <c r="BZ153" s="631"/>
      <c r="CA153" s="632"/>
      <c r="CB153" s="153"/>
      <c r="CC153" s="153"/>
      <c r="CD153" s="153"/>
      <c r="CE153" s="153"/>
      <c r="CF153" s="153"/>
      <c r="CG153" s="153"/>
      <c r="CH153" s="153"/>
      <c r="CI153" s="153"/>
      <c r="CJ153" s="153"/>
      <c r="CK153" s="153"/>
      <c r="CL153" s="153"/>
      <c r="CM153" s="153"/>
      <c r="CN153" s="153"/>
      <c r="CO153" s="153"/>
      <c r="CP153" s="153"/>
      <c r="CQ153" s="153"/>
      <c r="CR153" s="153"/>
      <c r="CS153" s="153"/>
      <c r="CT153" s="153"/>
      <c r="CU153" s="153"/>
      <c r="CV153" s="153"/>
    </row>
    <row r="154" ht="6" customHeight="1" spans="1:100">
      <c r="A154" s="532"/>
      <c r="B154" s="533"/>
      <c r="C154" s="533"/>
      <c r="D154" s="533"/>
      <c r="E154" s="533"/>
      <c r="F154" s="533"/>
      <c r="G154" s="533"/>
      <c r="H154" s="533"/>
      <c r="I154" s="550"/>
      <c r="J154" s="314"/>
      <c r="K154" s="315"/>
      <c r="L154" s="316"/>
      <c r="M154" s="314"/>
      <c r="N154" s="315"/>
      <c r="O154" s="316"/>
      <c r="P154" s="314"/>
      <c r="Q154" s="315"/>
      <c r="R154" s="316"/>
      <c r="S154" s="413"/>
      <c r="T154" s="143"/>
      <c r="U154" s="143"/>
      <c r="V154" s="143"/>
      <c r="W154" s="143"/>
      <c r="X154" s="143"/>
      <c r="Y154" s="143"/>
      <c r="Z154" s="143"/>
      <c r="AA154" s="143"/>
      <c r="AB154" s="427"/>
      <c r="AC154" s="314"/>
      <c r="AD154" s="315"/>
      <c r="AE154" s="316"/>
      <c r="AF154" s="314"/>
      <c r="AG154" s="315"/>
      <c r="AH154" s="316"/>
      <c r="AI154" s="314"/>
      <c r="AJ154" s="315"/>
      <c r="AK154" s="316"/>
      <c r="AL154" s="196"/>
      <c r="AM154" s="561"/>
      <c r="AN154" s="561"/>
      <c r="AO154" s="561"/>
      <c r="AP154" s="561"/>
      <c r="AQ154" s="561"/>
      <c r="AR154" s="561"/>
      <c r="AS154" s="561"/>
      <c r="AT154" s="561"/>
      <c r="AU154" s="561"/>
      <c r="AV154" s="561"/>
      <c r="AW154" s="561"/>
      <c r="AX154" s="561"/>
      <c r="AY154" s="561"/>
      <c r="AZ154" s="561"/>
      <c r="BA154" s="561"/>
      <c r="BB154" s="196"/>
      <c r="BC154" s="153"/>
      <c r="BD154" s="147"/>
      <c r="BE154" s="164"/>
      <c r="BF154" s="164"/>
      <c r="BG154" s="164"/>
      <c r="BH154" s="164"/>
      <c r="BI154" s="178"/>
      <c r="BJ154" s="613"/>
      <c r="BK154" s="614"/>
      <c r="BL154" s="614"/>
      <c r="BM154" s="619"/>
      <c r="BO154" s="147"/>
      <c r="BP154" s="164"/>
      <c r="BQ154" s="164"/>
      <c r="BR154" s="164"/>
      <c r="BS154" s="164"/>
      <c r="BT154" s="164"/>
      <c r="BU154" s="629"/>
      <c r="BV154" s="630"/>
      <c r="BW154" s="631"/>
      <c r="BX154" s="631"/>
      <c r="BY154" s="631"/>
      <c r="BZ154" s="631"/>
      <c r="CA154" s="632"/>
      <c r="CB154" s="153"/>
      <c r="CC154" s="153"/>
      <c r="CD154" s="153"/>
      <c r="CE154" s="153"/>
      <c r="CF154" s="153"/>
      <c r="CG154" s="153"/>
      <c r="CH154" s="153"/>
      <c r="CI154" s="153"/>
      <c r="CJ154" s="153"/>
      <c r="CK154" s="153"/>
      <c r="CL154" s="153"/>
      <c r="CM154" s="153"/>
      <c r="CN154" s="153"/>
      <c r="CO154" s="153"/>
      <c r="CP154" s="153"/>
      <c r="CQ154" s="153"/>
      <c r="CR154" s="153"/>
      <c r="CS154" s="153"/>
      <c r="CT154" s="153"/>
      <c r="CU154" s="153"/>
      <c r="CV154" s="153"/>
    </row>
    <row r="155" ht="6" customHeight="1" spans="1:100">
      <c r="A155" s="529"/>
      <c r="B155" s="530"/>
      <c r="C155" s="530"/>
      <c r="D155" s="530"/>
      <c r="E155" s="530"/>
      <c r="F155" s="530"/>
      <c r="G155" s="530"/>
      <c r="H155" s="530"/>
      <c r="I155" s="549"/>
      <c r="J155" s="541"/>
      <c r="K155" s="311"/>
      <c r="L155" s="312"/>
      <c r="M155" s="541"/>
      <c r="N155" s="311"/>
      <c r="O155" s="312"/>
      <c r="P155" s="541"/>
      <c r="Q155" s="311"/>
      <c r="R155" s="312"/>
      <c r="S155" s="588" t="s">
        <v>206</v>
      </c>
      <c r="T155" s="152"/>
      <c r="U155" s="152"/>
      <c r="V155" s="152"/>
      <c r="W155" s="152"/>
      <c r="X155" s="152"/>
      <c r="Y155" s="152"/>
      <c r="Z155" s="171"/>
      <c r="AA155" s="593">
        <f>SUM(M71:O158)+SUM(AF71:AH154)</f>
        <v>0</v>
      </c>
      <c r="AB155" s="152"/>
      <c r="AC155" s="152"/>
      <c r="AD155" s="171"/>
      <c r="AE155" s="594">
        <f>SUM(P71:R158)+SUM(AI71:AK154)</f>
        <v>0</v>
      </c>
      <c r="AF155" s="595"/>
      <c r="AG155" s="595"/>
      <c r="AH155" s="595"/>
      <c r="AI155" s="595"/>
      <c r="AJ155" s="595"/>
      <c r="AK155" s="601"/>
      <c r="AL155" s="196"/>
      <c r="AM155" s="562"/>
      <c r="AN155" s="562"/>
      <c r="AO155" s="562"/>
      <c r="AP155" s="562"/>
      <c r="AQ155" s="562"/>
      <c r="AR155" s="562"/>
      <c r="AS155" s="562"/>
      <c r="AT155" s="562"/>
      <c r="AU155" s="562"/>
      <c r="AV155" s="562"/>
      <c r="AW155" s="562"/>
      <c r="AX155" s="562"/>
      <c r="AY155" s="562"/>
      <c r="AZ155" s="562"/>
      <c r="BA155" s="562"/>
      <c r="BB155" s="196"/>
      <c r="BC155" s="153"/>
      <c r="BD155" s="147"/>
      <c r="BE155" s="164"/>
      <c r="BF155" s="164"/>
      <c r="BG155" s="164"/>
      <c r="BH155" s="164"/>
      <c r="BI155" s="178"/>
      <c r="BJ155" s="615"/>
      <c r="BK155" s="616"/>
      <c r="BL155" s="616"/>
      <c r="BM155" s="620"/>
      <c r="BO155" s="147"/>
      <c r="BP155" s="164"/>
      <c r="BQ155" s="164"/>
      <c r="BR155" s="164"/>
      <c r="BS155" s="164"/>
      <c r="BT155" s="164"/>
      <c r="BU155" s="629"/>
      <c r="BV155" s="633"/>
      <c r="BW155" s="634"/>
      <c r="BX155" s="634"/>
      <c r="BY155" s="634"/>
      <c r="BZ155" s="634"/>
      <c r="CA155" s="635"/>
      <c r="CB155" s="153"/>
      <c r="CC155" s="153"/>
      <c r="CD155" s="153"/>
      <c r="CE155" s="153"/>
      <c r="CF155" s="153"/>
      <c r="CG155" s="153"/>
      <c r="CH155" s="153"/>
      <c r="CI155" s="153"/>
      <c r="CJ155" s="153"/>
      <c r="CK155" s="153"/>
      <c r="CL155" s="153"/>
      <c r="CM155" s="153"/>
      <c r="CN155" s="153"/>
      <c r="CO155" s="153"/>
      <c r="CP155" s="153"/>
      <c r="CQ155" s="153"/>
      <c r="CR155" s="153"/>
      <c r="CS155" s="153"/>
      <c r="CT155" s="153"/>
      <c r="CU155" s="153"/>
      <c r="CV155" s="153"/>
    </row>
    <row r="156" ht="6" customHeight="1" spans="1:100">
      <c r="A156" s="531"/>
      <c r="B156" s="530"/>
      <c r="C156" s="530"/>
      <c r="D156" s="530"/>
      <c r="E156" s="530"/>
      <c r="F156" s="530"/>
      <c r="G156" s="530"/>
      <c r="H156" s="530"/>
      <c r="I156" s="549"/>
      <c r="J156" s="420"/>
      <c r="K156" s="421"/>
      <c r="L156" s="424"/>
      <c r="M156" s="420"/>
      <c r="N156" s="421"/>
      <c r="O156" s="424"/>
      <c r="P156" s="420"/>
      <c r="Q156" s="421"/>
      <c r="R156" s="424"/>
      <c r="S156" s="162"/>
      <c r="Z156" s="178"/>
      <c r="AA156" s="162"/>
      <c r="AD156" s="178"/>
      <c r="AE156" s="596"/>
      <c r="AF156" s="591"/>
      <c r="AG156" s="591"/>
      <c r="AH156" s="591"/>
      <c r="AI156" s="591"/>
      <c r="AJ156" s="591"/>
      <c r="AK156" s="602"/>
      <c r="AL156" s="196"/>
      <c r="AM156" s="560"/>
      <c r="AN156" s="560"/>
      <c r="AO156" s="560"/>
      <c r="AP156" s="560"/>
      <c r="AQ156" s="560"/>
      <c r="AR156" s="560"/>
      <c r="AS156" s="560"/>
      <c r="AT156" s="560"/>
      <c r="AU156" s="560"/>
      <c r="AV156" s="560"/>
      <c r="AW156" s="560"/>
      <c r="AX156" s="560"/>
      <c r="AY156" s="560"/>
      <c r="AZ156" s="560"/>
      <c r="BA156" s="560"/>
      <c r="BB156" s="196"/>
      <c r="BC156" s="153"/>
      <c r="BD156" s="196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3"/>
      <c r="CM156" s="153"/>
      <c r="CN156" s="153"/>
      <c r="CO156" s="153"/>
      <c r="CP156" s="153"/>
      <c r="CQ156" s="153"/>
      <c r="CR156" s="153"/>
      <c r="CS156" s="153"/>
      <c r="CT156" s="153"/>
      <c r="CU156" s="153"/>
      <c r="CV156" s="153"/>
    </row>
    <row r="157" ht="6" customHeight="1" spans="1:100">
      <c r="A157" s="531"/>
      <c r="B157" s="530"/>
      <c r="C157" s="530"/>
      <c r="D157" s="530"/>
      <c r="E157" s="530"/>
      <c r="F157" s="530"/>
      <c r="G157" s="530"/>
      <c r="H157" s="530"/>
      <c r="I157" s="549"/>
      <c r="J157" s="420"/>
      <c r="K157" s="421"/>
      <c r="L157" s="424"/>
      <c r="M157" s="420"/>
      <c r="N157" s="421"/>
      <c r="O157" s="424"/>
      <c r="P157" s="420"/>
      <c r="Q157" s="421"/>
      <c r="R157" s="424"/>
      <c r="S157" s="162"/>
      <c r="Z157" s="178"/>
      <c r="AA157" s="162"/>
      <c r="AD157" s="178"/>
      <c r="AE157" s="596"/>
      <c r="AF157" s="591"/>
      <c r="AG157" s="591"/>
      <c r="AH157" s="591"/>
      <c r="AI157" s="591"/>
      <c r="AJ157" s="591"/>
      <c r="AK157" s="602"/>
      <c r="AL157" s="196"/>
      <c r="AM157" s="561"/>
      <c r="AN157" s="561"/>
      <c r="AO157" s="561"/>
      <c r="AP157" s="561"/>
      <c r="AQ157" s="561"/>
      <c r="AR157" s="561"/>
      <c r="AS157" s="561"/>
      <c r="AT157" s="561"/>
      <c r="AU157" s="561"/>
      <c r="AV157" s="561"/>
      <c r="AW157" s="561"/>
      <c r="AX157" s="561"/>
      <c r="AY157" s="561"/>
      <c r="AZ157" s="561"/>
      <c r="BA157" s="561"/>
      <c r="BB157" s="196"/>
      <c r="BC157" s="153"/>
      <c r="BD157" s="495" t="s">
        <v>207</v>
      </c>
      <c r="BE157" s="147"/>
      <c r="BF157" s="147"/>
      <c r="BG157" s="147"/>
      <c r="BH157" s="147"/>
      <c r="BI157" s="178"/>
      <c r="BJ157" s="350"/>
      <c r="BK157" s="152"/>
      <c r="BL157" s="152"/>
      <c r="BM157" s="171"/>
      <c r="BN157" s="621"/>
      <c r="BO157" s="495" t="s">
        <v>208</v>
      </c>
      <c r="BP157" s="147"/>
      <c r="BQ157" s="147"/>
      <c r="BR157" s="147"/>
      <c r="BS157" s="147"/>
      <c r="BT157" s="147"/>
      <c r="BU157" s="178"/>
      <c r="BV157" s="182">
        <f>IF((G16+A35)&gt;0,(G16+A35),0)</f>
        <v>0</v>
      </c>
      <c r="BW157" s="183"/>
      <c r="BX157" s="183"/>
      <c r="BY157" s="183"/>
      <c r="BZ157" s="636" t="s">
        <v>192</v>
      </c>
      <c r="CA157" s="171"/>
      <c r="CB157" s="153"/>
      <c r="CC157" s="153"/>
      <c r="CD157" s="153"/>
      <c r="CE157" s="153"/>
      <c r="CF157" s="153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53"/>
      <c r="CQ157" s="153"/>
      <c r="CR157" s="153"/>
      <c r="CS157" s="153"/>
      <c r="CT157" s="153"/>
      <c r="CU157" s="153"/>
      <c r="CV157" s="153"/>
    </row>
    <row r="158" ht="6" customHeight="1" spans="1:100">
      <c r="A158" s="532"/>
      <c r="B158" s="533"/>
      <c r="C158" s="533"/>
      <c r="D158" s="533"/>
      <c r="E158" s="533"/>
      <c r="F158" s="533"/>
      <c r="G158" s="533"/>
      <c r="H158" s="533"/>
      <c r="I158" s="550"/>
      <c r="J158" s="314"/>
      <c r="K158" s="315"/>
      <c r="L158" s="316"/>
      <c r="M158" s="314"/>
      <c r="N158" s="315"/>
      <c r="O158" s="316"/>
      <c r="P158" s="314"/>
      <c r="Q158" s="315"/>
      <c r="R158" s="316"/>
      <c r="S158" s="157"/>
      <c r="T158" s="148"/>
      <c r="U158" s="148"/>
      <c r="V158" s="148"/>
      <c r="W158" s="148"/>
      <c r="X158" s="148"/>
      <c r="Y158" s="148"/>
      <c r="Z158" s="174"/>
      <c r="AA158" s="157"/>
      <c r="AB158" s="148"/>
      <c r="AC158" s="148"/>
      <c r="AD158" s="174"/>
      <c r="AE158" s="597"/>
      <c r="AF158" s="592"/>
      <c r="AG158" s="592"/>
      <c r="AH158" s="592"/>
      <c r="AI158" s="592"/>
      <c r="AJ158" s="592"/>
      <c r="AK158" s="603"/>
      <c r="AL158" s="196"/>
      <c r="AM158" s="562"/>
      <c r="AN158" s="562"/>
      <c r="AO158" s="562"/>
      <c r="AP158" s="562"/>
      <c r="AQ158" s="562"/>
      <c r="AR158" s="562"/>
      <c r="AS158" s="562"/>
      <c r="AT158" s="562"/>
      <c r="AU158" s="562"/>
      <c r="AV158" s="562"/>
      <c r="AW158" s="562"/>
      <c r="AX158" s="562"/>
      <c r="AY158" s="562"/>
      <c r="AZ158" s="562"/>
      <c r="BA158" s="562"/>
      <c r="BB158" s="196"/>
      <c r="BC158" s="153"/>
      <c r="BD158" s="147"/>
      <c r="BE158" s="164"/>
      <c r="BF158" s="164"/>
      <c r="BG158" s="164"/>
      <c r="BH158" s="164"/>
      <c r="BI158" s="178"/>
      <c r="BJ158" s="162"/>
      <c r="BK158" s="164"/>
      <c r="BL158" s="164"/>
      <c r="BM158" s="178"/>
      <c r="BN158" s="621"/>
      <c r="BO158" s="147"/>
      <c r="BP158" s="164"/>
      <c r="BQ158" s="164"/>
      <c r="BR158" s="164"/>
      <c r="BS158" s="164"/>
      <c r="BT158" s="164"/>
      <c r="BU158" s="629"/>
      <c r="BV158" s="187"/>
      <c r="BW158" s="188"/>
      <c r="BX158" s="188"/>
      <c r="BY158" s="188"/>
      <c r="BZ158" s="164"/>
      <c r="CA158" s="178"/>
      <c r="CB158" s="153"/>
      <c r="CC158" s="153"/>
      <c r="CD158" s="153"/>
      <c r="CE158" s="153"/>
      <c r="CF158" s="153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53"/>
      <c r="CQ158" s="153"/>
      <c r="CR158" s="153"/>
      <c r="CS158" s="153"/>
      <c r="CT158" s="153"/>
      <c r="CU158" s="153"/>
      <c r="CV158" s="153"/>
    </row>
    <row r="159" ht="6" customHeight="1" spans="38:100">
      <c r="AL159" s="196"/>
      <c r="AM159" s="560"/>
      <c r="AN159" s="560"/>
      <c r="AO159" s="560"/>
      <c r="AP159" s="560"/>
      <c r="AQ159" s="560"/>
      <c r="AR159" s="560"/>
      <c r="AS159" s="560"/>
      <c r="AT159" s="560"/>
      <c r="AU159" s="560"/>
      <c r="AV159" s="560"/>
      <c r="AW159" s="560"/>
      <c r="AX159" s="560"/>
      <c r="AY159" s="560"/>
      <c r="AZ159" s="560"/>
      <c r="BA159" s="560"/>
      <c r="BB159" s="196"/>
      <c r="BC159" s="153"/>
      <c r="BD159" s="147"/>
      <c r="BE159" s="164"/>
      <c r="BF159" s="164"/>
      <c r="BG159" s="164"/>
      <c r="BH159" s="164"/>
      <c r="BI159" s="178"/>
      <c r="BJ159" s="162"/>
      <c r="BK159" s="164"/>
      <c r="BL159" s="164"/>
      <c r="BM159" s="178"/>
      <c r="BN159" s="621"/>
      <c r="BO159" s="147"/>
      <c r="BP159" s="164"/>
      <c r="BQ159" s="164"/>
      <c r="BR159" s="164"/>
      <c r="BS159" s="164"/>
      <c r="BT159" s="164"/>
      <c r="BU159" s="629"/>
      <c r="BV159" s="187"/>
      <c r="BW159" s="188"/>
      <c r="BX159" s="188"/>
      <c r="BY159" s="188"/>
      <c r="BZ159" s="164"/>
      <c r="CA159" s="178"/>
      <c r="CB159" s="153"/>
      <c r="CC159" s="153"/>
      <c r="CD159" s="153"/>
      <c r="CE159" s="153"/>
      <c r="CF159" s="153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53"/>
      <c r="CQ159" s="153"/>
      <c r="CR159" s="153"/>
      <c r="CS159" s="153"/>
      <c r="CT159" s="153"/>
      <c r="CU159" s="153"/>
      <c r="CV159" s="153"/>
    </row>
    <row r="160" ht="6" customHeight="1" spans="1:100">
      <c r="A160" s="566">
        <v>0</v>
      </c>
      <c r="B160" s="567"/>
      <c r="C160" s="568"/>
      <c r="D160" s="196"/>
      <c r="E160" s="569">
        <f>IF(O160="","",TRUNC(O160*1/3))</f>
        <v>153</v>
      </c>
      <c r="F160" s="152"/>
      <c r="G160" s="152"/>
      <c r="H160" s="171"/>
      <c r="I160" s="153"/>
      <c r="J160" s="569">
        <f>IF(O160="","",TRUNC(O160*2/3))</f>
        <v>306</v>
      </c>
      <c r="K160" s="152"/>
      <c r="L160" s="152"/>
      <c r="M160" s="171"/>
      <c r="N160" s="153"/>
      <c r="O160" s="569">
        <f>IF(ISNA(VLOOKUP(人物卡!A10,附表.體型負重!A:B,2,FALSE)),"",VLOOKUP(人物卡!A10,附表.體型負重!A:B,2,FALSE))</f>
        <v>460</v>
      </c>
      <c r="P160" s="152"/>
      <c r="Q160" s="152"/>
      <c r="R160" s="171"/>
      <c r="S160" s="196"/>
      <c r="T160" s="569">
        <f>O160</f>
        <v>460</v>
      </c>
      <c r="U160" s="152"/>
      <c r="V160" s="152"/>
      <c r="W160" s="171"/>
      <c r="X160" s="196"/>
      <c r="Y160" s="569">
        <f>IF(O160="","",TRUNC(O160*2))</f>
        <v>920</v>
      </c>
      <c r="Z160" s="152"/>
      <c r="AA160" s="152"/>
      <c r="AB160" s="171"/>
      <c r="AC160" s="196"/>
      <c r="AD160" s="569">
        <f>IF(O160="","",TRUNC(O160*5))</f>
        <v>2300</v>
      </c>
      <c r="AE160" s="152"/>
      <c r="AF160" s="152"/>
      <c r="AG160" s="171"/>
      <c r="AH160" s="196"/>
      <c r="AI160" s="569">
        <f>(N169/50+U169/50+AB169/50+AI169/50)</f>
        <v>3</v>
      </c>
      <c r="AJ160" s="152"/>
      <c r="AK160" s="171"/>
      <c r="AL160" s="196"/>
      <c r="AM160" s="561"/>
      <c r="AN160" s="561"/>
      <c r="AO160" s="561"/>
      <c r="AP160" s="561"/>
      <c r="AQ160" s="561"/>
      <c r="AR160" s="561"/>
      <c r="AS160" s="561"/>
      <c r="AT160" s="561"/>
      <c r="AU160" s="561"/>
      <c r="AV160" s="561"/>
      <c r="AW160" s="561"/>
      <c r="AX160" s="561"/>
      <c r="AY160" s="561"/>
      <c r="AZ160" s="561"/>
      <c r="BA160" s="561"/>
      <c r="BB160" s="196"/>
      <c r="BC160" s="153"/>
      <c r="BD160" s="147"/>
      <c r="BE160" s="164"/>
      <c r="BF160" s="164"/>
      <c r="BG160" s="164"/>
      <c r="BH160" s="164"/>
      <c r="BI160" s="178"/>
      <c r="BJ160" s="157"/>
      <c r="BK160" s="148"/>
      <c r="BL160" s="148"/>
      <c r="BM160" s="174"/>
      <c r="BN160" s="621"/>
      <c r="BO160" s="147"/>
      <c r="BP160" s="164"/>
      <c r="BQ160" s="164"/>
      <c r="BR160" s="164"/>
      <c r="BS160" s="164"/>
      <c r="BT160" s="164"/>
      <c r="BU160" s="629"/>
      <c r="BV160" s="190"/>
      <c r="BW160" s="191"/>
      <c r="BX160" s="191"/>
      <c r="BY160" s="191"/>
      <c r="BZ160" s="148"/>
      <c r="CA160" s="174"/>
      <c r="CB160" s="153"/>
      <c r="CC160" s="153"/>
      <c r="CD160" s="153"/>
      <c r="CE160" s="153"/>
      <c r="CF160" s="153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53"/>
      <c r="CQ160" s="153"/>
      <c r="CR160" s="153"/>
      <c r="CS160" s="153"/>
      <c r="CT160" s="153"/>
      <c r="CU160" s="153"/>
      <c r="CV160" s="153"/>
    </row>
    <row r="161" ht="6" customHeight="1" spans="1:100">
      <c r="A161" s="570"/>
      <c r="B161" s="571"/>
      <c r="C161" s="572"/>
      <c r="D161" s="196"/>
      <c r="E161" s="162"/>
      <c r="H161" s="178"/>
      <c r="I161" s="153"/>
      <c r="J161" s="162"/>
      <c r="M161" s="178"/>
      <c r="N161" s="153"/>
      <c r="O161" s="162"/>
      <c r="R161" s="178"/>
      <c r="S161" s="196"/>
      <c r="T161" s="162"/>
      <c r="W161" s="178"/>
      <c r="X161" s="196"/>
      <c r="Y161" s="162"/>
      <c r="AB161" s="178"/>
      <c r="AC161" s="196"/>
      <c r="AD161" s="162"/>
      <c r="AG161" s="178"/>
      <c r="AH161" s="196"/>
      <c r="AI161" s="162"/>
      <c r="AK161" s="178"/>
      <c r="AL161" s="196"/>
      <c r="AM161" s="562"/>
      <c r="AN161" s="562"/>
      <c r="AO161" s="562"/>
      <c r="AP161" s="562"/>
      <c r="AQ161" s="562"/>
      <c r="AR161" s="562"/>
      <c r="AS161" s="562"/>
      <c r="AT161" s="562"/>
      <c r="AU161" s="562"/>
      <c r="AV161" s="562"/>
      <c r="AW161" s="562"/>
      <c r="AX161" s="562"/>
      <c r="AY161" s="562"/>
      <c r="AZ161" s="562"/>
      <c r="BA161" s="562"/>
      <c r="BB161" s="196"/>
      <c r="BC161" s="153"/>
      <c r="BD161" s="196"/>
      <c r="CB161" s="153"/>
      <c r="CC161" s="153"/>
      <c r="CD161" s="153"/>
      <c r="CE161" s="153"/>
      <c r="CF161" s="153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53"/>
      <c r="CQ161" s="153"/>
      <c r="CR161" s="153"/>
      <c r="CS161" s="153"/>
      <c r="CT161" s="153"/>
      <c r="CU161" s="153"/>
      <c r="CV161" s="153"/>
    </row>
    <row r="162" ht="6" customHeight="1" spans="1:100">
      <c r="A162" s="573"/>
      <c r="B162" s="574"/>
      <c r="C162" s="575"/>
      <c r="D162" s="196"/>
      <c r="E162" s="157"/>
      <c r="F162" s="148"/>
      <c r="G162" s="148"/>
      <c r="H162" s="174"/>
      <c r="I162" s="153"/>
      <c r="J162" s="157"/>
      <c r="K162" s="148"/>
      <c r="L162" s="148"/>
      <c r="M162" s="174"/>
      <c r="N162" s="153"/>
      <c r="O162" s="157"/>
      <c r="P162" s="148"/>
      <c r="Q162" s="148"/>
      <c r="R162" s="174"/>
      <c r="S162" s="196"/>
      <c r="T162" s="157"/>
      <c r="U162" s="148"/>
      <c r="V162" s="148"/>
      <c r="W162" s="174"/>
      <c r="X162" s="196"/>
      <c r="Y162" s="157"/>
      <c r="Z162" s="148"/>
      <c r="AA162" s="148"/>
      <c r="AB162" s="174"/>
      <c r="AC162" s="196"/>
      <c r="AD162" s="157"/>
      <c r="AE162" s="148"/>
      <c r="AF162" s="148"/>
      <c r="AG162" s="174"/>
      <c r="AH162" s="196"/>
      <c r="AI162" s="157"/>
      <c r="AJ162" s="148"/>
      <c r="AK162" s="174"/>
      <c r="AL162" s="196"/>
      <c r="AM162" s="560"/>
      <c r="AN162" s="560"/>
      <c r="AO162" s="560"/>
      <c r="AP162" s="560"/>
      <c r="AQ162" s="560"/>
      <c r="AR162" s="560"/>
      <c r="AS162" s="560"/>
      <c r="AT162" s="560"/>
      <c r="AU162" s="560"/>
      <c r="AV162" s="560"/>
      <c r="AW162" s="560"/>
      <c r="AX162" s="560"/>
      <c r="AY162" s="560"/>
      <c r="AZ162" s="560"/>
      <c r="BA162" s="560"/>
      <c r="BB162" s="196"/>
      <c r="BC162" s="153"/>
      <c r="BD162" s="608" t="s">
        <v>209</v>
      </c>
      <c r="BE162" s="152"/>
      <c r="BF162" s="152"/>
      <c r="BG162" s="152"/>
      <c r="BH162" s="152"/>
      <c r="BI162" s="152"/>
      <c r="BJ162" s="152"/>
      <c r="BK162" s="152"/>
      <c r="BL162" s="152"/>
      <c r="BM162" s="622"/>
      <c r="BN162" s="152"/>
      <c r="BO162" s="152"/>
      <c r="BP162" s="152"/>
      <c r="BQ162" s="152"/>
      <c r="BR162" s="152"/>
      <c r="BS162" s="152"/>
      <c r="BT162" s="152"/>
      <c r="BU162" s="152"/>
      <c r="BV162" s="152"/>
      <c r="BW162" s="152"/>
      <c r="BX162" s="152"/>
      <c r="BY162" s="152"/>
      <c r="BZ162" s="152"/>
      <c r="CA162" s="171"/>
      <c r="CB162" s="153"/>
      <c r="CC162" s="153"/>
      <c r="CD162" s="153"/>
      <c r="CE162" s="153"/>
      <c r="CF162" s="153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53"/>
      <c r="CQ162" s="153"/>
      <c r="CR162" s="153"/>
      <c r="CS162" s="153"/>
      <c r="CT162" s="153"/>
      <c r="CU162" s="153"/>
      <c r="CV162" s="153"/>
    </row>
    <row r="163" ht="6" customHeight="1" spans="1:100">
      <c r="A163" s="576" t="s">
        <v>210</v>
      </c>
      <c r="B163" s="577"/>
      <c r="C163" s="577"/>
      <c r="D163" s="578"/>
      <c r="E163" s="579" t="s">
        <v>211</v>
      </c>
      <c r="F163" s="152"/>
      <c r="G163" s="152"/>
      <c r="H163" s="152"/>
      <c r="I163" s="578"/>
      <c r="J163" s="579" t="s">
        <v>212</v>
      </c>
      <c r="K163" s="152"/>
      <c r="L163" s="152"/>
      <c r="M163" s="152"/>
      <c r="N163" s="578"/>
      <c r="O163" s="579" t="s">
        <v>213</v>
      </c>
      <c r="P163" s="152"/>
      <c r="Q163" s="152"/>
      <c r="R163" s="152"/>
      <c r="S163" s="578"/>
      <c r="T163" s="579" t="s">
        <v>214</v>
      </c>
      <c r="U163" s="152"/>
      <c r="V163" s="152"/>
      <c r="W163" s="152"/>
      <c r="X163" s="578"/>
      <c r="Y163" s="598" t="s">
        <v>215</v>
      </c>
      <c r="Z163" s="152"/>
      <c r="AA163" s="152"/>
      <c r="AB163" s="152"/>
      <c r="AC163" s="578"/>
      <c r="AD163" s="598" t="s">
        <v>216</v>
      </c>
      <c r="AE163" s="152"/>
      <c r="AF163" s="152"/>
      <c r="AG163" s="152"/>
      <c r="AH163" s="578"/>
      <c r="AI163" s="604" t="s">
        <v>217</v>
      </c>
      <c r="AJ163" s="152"/>
      <c r="AK163" s="152"/>
      <c r="AM163" s="561"/>
      <c r="AN163" s="561"/>
      <c r="AO163" s="561"/>
      <c r="AP163" s="561"/>
      <c r="AQ163" s="561"/>
      <c r="AR163" s="561"/>
      <c r="AS163" s="561"/>
      <c r="AT163" s="561"/>
      <c r="AU163" s="561"/>
      <c r="AV163" s="561"/>
      <c r="AW163" s="561"/>
      <c r="AX163" s="561"/>
      <c r="AY163" s="561"/>
      <c r="AZ163" s="561"/>
      <c r="BA163" s="561"/>
      <c r="BC163" s="153"/>
      <c r="BD163" s="162"/>
      <c r="BE163" s="164"/>
      <c r="BF163" s="164"/>
      <c r="BG163" s="164"/>
      <c r="BH163" s="164"/>
      <c r="BI163" s="164"/>
      <c r="BJ163" s="164"/>
      <c r="BK163" s="164"/>
      <c r="BL163" s="164"/>
      <c r="BM163" s="164"/>
      <c r="BN163" s="164"/>
      <c r="BO163" s="164"/>
      <c r="BP163" s="164"/>
      <c r="BQ163" s="164"/>
      <c r="BR163" s="164"/>
      <c r="BS163" s="164"/>
      <c r="BT163" s="164"/>
      <c r="BU163" s="164"/>
      <c r="BV163" s="164"/>
      <c r="BW163" s="164"/>
      <c r="BX163" s="164"/>
      <c r="BY163" s="164"/>
      <c r="BZ163" s="164"/>
      <c r="CA163" s="178"/>
      <c r="CB163" s="153"/>
      <c r="CC163" s="153"/>
      <c r="CD163" s="153"/>
      <c r="CE163" s="153"/>
      <c r="CF163" s="153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53"/>
      <c r="CQ163" s="153"/>
      <c r="CR163" s="153"/>
      <c r="CS163" s="153"/>
      <c r="CT163" s="153"/>
      <c r="CU163" s="153"/>
      <c r="CV163" s="153"/>
    </row>
    <row r="164" ht="6" customHeight="1" spans="1:100">
      <c r="A164" s="580"/>
      <c r="B164" s="580"/>
      <c r="C164" s="580"/>
      <c r="D164" s="578"/>
      <c r="E164" s="164"/>
      <c r="F164" s="164"/>
      <c r="G164" s="164"/>
      <c r="H164" s="164"/>
      <c r="I164" s="578"/>
      <c r="J164" s="164"/>
      <c r="K164" s="164"/>
      <c r="L164" s="164"/>
      <c r="M164" s="164"/>
      <c r="N164" s="578"/>
      <c r="O164" s="164"/>
      <c r="P164" s="164"/>
      <c r="Q164" s="164"/>
      <c r="R164" s="164"/>
      <c r="S164" s="578"/>
      <c r="T164" s="164"/>
      <c r="U164" s="164"/>
      <c r="V164" s="164"/>
      <c r="W164" s="164"/>
      <c r="X164" s="578"/>
      <c r="Y164" s="164"/>
      <c r="Z164" s="164"/>
      <c r="AA164" s="164"/>
      <c r="AB164" s="164"/>
      <c r="AC164" s="578"/>
      <c r="AD164" s="164"/>
      <c r="AE164" s="164"/>
      <c r="AF164" s="164"/>
      <c r="AG164" s="164"/>
      <c r="AH164" s="578"/>
      <c r="AI164" s="164"/>
      <c r="AJ164" s="164"/>
      <c r="AK164" s="164"/>
      <c r="AM164" s="562"/>
      <c r="AN164" s="562"/>
      <c r="AO164" s="562"/>
      <c r="AP164" s="562"/>
      <c r="AQ164" s="562"/>
      <c r="AR164" s="562"/>
      <c r="AS164" s="562"/>
      <c r="AT164" s="562"/>
      <c r="AU164" s="562"/>
      <c r="AV164" s="562"/>
      <c r="AW164" s="562"/>
      <c r="AX164" s="562"/>
      <c r="AY164" s="562"/>
      <c r="AZ164" s="562"/>
      <c r="BA164" s="562"/>
      <c r="BC164" s="153"/>
      <c r="BD164" s="609"/>
      <c r="BE164" s="164"/>
      <c r="BF164" s="164"/>
      <c r="BG164" s="164"/>
      <c r="BH164" s="164"/>
      <c r="BI164" s="164"/>
      <c r="BJ164" s="164"/>
      <c r="BK164" s="164"/>
      <c r="BL164" s="164"/>
      <c r="BM164" s="164"/>
      <c r="BN164" s="164"/>
      <c r="BO164" s="164"/>
      <c r="BP164" s="164"/>
      <c r="BQ164" s="164"/>
      <c r="BR164" s="164"/>
      <c r="BS164" s="164"/>
      <c r="BT164" s="164"/>
      <c r="BU164" s="164"/>
      <c r="BV164" s="164"/>
      <c r="BW164" s="164"/>
      <c r="BX164" s="164"/>
      <c r="BY164" s="164"/>
      <c r="BZ164" s="164"/>
      <c r="CA164" s="178"/>
      <c r="CB164" s="153"/>
      <c r="CC164" s="153"/>
      <c r="CD164" s="153"/>
      <c r="CE164" s="153"/>
      <c r="CF164" s="153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53"/>
      <c r="CQ164" s="153"/>
      <c r="CR164" s="153"/>
      <c r="CS164" s="153"/>
      <c r="CT164" s="153"/>
      <c r="CU164" s="153"/>
      <c r="CV164" s="153"/>
    </row>
    <row r="165" ht="6" customHeight="1" spans="1:100">
      <c r="A165" s="581" t="s">
        <v>218</v>
      </c>
      <c r="B165" s="581"/>
      <c r="C165" s="581"/>
      <c r="D165" s="578"/>
      <c r="E165" s="578"/>
      <c r="F165" s="578"/>
      <c r="G165" s="578"/>
      <c r="H165" s="578"/>
      <c r="I165" s="578"/>
      <c r="J165" s="578"/>
      <c r="K165" s="578"/>
      <c r="L165" s="578"/>
      <c r="M165" s="578"/>
      <c r="N165" s="578"/>
      <c r="O165" s="578"/>
      <c r="P165" s="578"/>
      <c r="Q165" s="578"/>
      <c r="R165" s="578"/>
      <c r="S165" s="578"/>
      <c r="T165" s="589" t="s">
        <v>219</v>
      </c>
      <c r="X165" s="578"/>
      <c r="Y165" s="164"/>
      <c r="Z165" s="164"/>
      <c r="AA165" s="164"/>
      <c r="AB165" s="164"/>
      <c r="AC165" s="578"/>
      <c r="AD165" s="164"/>
      <c r="AE165" s="164"/>
      <c r="AF165" s="164"/>
      <c r="AG165" s="164"/>
      <c r="AH165" s="578"/>
      <c r="AI165" s="164"/>
      <c r="AJ165" s="164"/>
      <c r="AK165" s="164"/>
      <c r="AM165" s="560"/>
      <c r="AN165" s="560"/>
      <c r="AO165" s="560"/>
      <c r="AP165" s="560"/>
      <c r="AQ165" s="560"/>
      <c r="AR165" s="560"/>
      <c r="AS165" s="560"/>
      <c r="AT165" s="560"/>
      <c r="AU165" s="560"/>
      <c r="AV165" s="560"/>
      <c r="AW165" s="560"/>
      <c r="AX165" s="560"/>
      <c r="AY165" s="560"/>
      <c r="AZ165" s="560"/>
      <c r="BA165" s="560"/>
      <c r="BC165" s="153"/>
      <c r="BD165" s="162"/>
      <c r="BE165" s="164"/>
      <c r="BF165" s="164"/>
      <c r="BG165" s="164"/>
      <c r="BH165" s="164"/>
      <c r="BI165" s="164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78"/>
      <c r="CB165" s="153"/>
      <c r="CC165" s="153"/>
      <c r="CD165" s="153"/>
      <c r="CE165" s="153"/>
      <c r="CF165" s="153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53"/>
      <c r="CQ165" s="153"/>
      <c r="CR165" s="153"/>
      <c r="CS165" s="153"/>
      <c r="CT165" s="153"/>
      <c r="CU165" s="153"/>
      <c r="CV165" s="153"/>
    </row>
    <row r="166" ht="6" customHeight="1" spans="1:100">
      <c r="A166" s="581"/>
      <c r="B166" s="581"/>
      <c r="C166" s="581"/>
      <c r="D166" s="578"/>
      <c r="E166" s="578"/>
      <c r="F166" s="578"/>
      <c r="G166" s="578"/>
      <c r="H166" s="578"/>
      <c r="I166" s="578"/>
      <c r="J166" s="578"/>
      <c r="K166" s="578"/>
      <c r="L166" s="578"/>
      <c r="M166" s="578"/>
      <c r="N166" s="578"/>
      <c r="O166" s="578"/>
      <c r="P166" s="578"/>
      <c r="Q166" s="578"/>
      <c r="R166" s="578"/>
      <c r="S166" s="578"/>
      <c r="X166" s="578"/>
      <c r="Y166" s="164"/>
      <c r="Z166" s="164"/>
      <c r="AA166" s="164"/>
      <c r="AB166" s="164"/>
      <c r="AC166" s="578"/>
      <c r="AD166" s="164"/>
      <c r="AE166" s="164"/>
      <c r="AF166" s="164"/>
      <c r="AG166" s="164"/>
      <c r="AH166" s="578"/>
      <c r="AI166" s="164"/>
      <c r="AJ166" s="164"/>
      <c r="AK166" s="164"/>
      <c r="AM166" s="561"/>
      <c r="AN166" s="561"/>
      <c r="AO166" s="561"/>
      <c r="AP166" s="561"/>
      <c r="AQ166" s="561"/>
      <c r="AR166" s="561"/>
      <c r="AS166" s="561"/>
      <c r="AT166" s="561"/>
      <c r="AU166" s="561"/>
      <c r="AV166" s="561"/>
      <c r="AW166" s="561"/>
      <c r="AX166" s="561"/>
      <c r="AY166" s="561"/>
      <c r="AZ166" s="561"/>
      <c r="BA166" s="561"/>
      <c r="BC166" s="153"/>
      <c r="BD166" s="162"/>
      <c r="BE166" s="164"/>
      <c r="BF166" s="164"/>
      <c r="BG166" s="164"/>
      <c r="BH166" s="164"/>
      <c r="BI166" s="164"/>
      <c r="BJ166" s="164"/>
      <c r="BK166" s="164"/>
      <c r="BL166" s="164"/>
      <c r="BM166" s="164"/>
      <c r="BN166" s="164"/>
      <c r="BO166" s="164"/>
      <c r="BP166" s="164"/>
      <c r="BQ166" s="164"/>
      <c r="BR166" s="164"/>
      <c r="BS166" s="164"/>
      <c r="BT166" s="164"/>
      <c r="BU166" s="164"/>
      <c r="BV166" s="164"/>
      <c r="BW166" s="164"/>
      <c r="BX166" s="164"/>
      <c r="BY166" s="164"/>
      <c r="BZ166" s="164"/>
      <c r="CA166" s="178"/>
      <c r="CB166" s="153"/>
      <c r="CC166" s="153"/>
      <c r="CD166" s="153"/>
      <c r="CE166" s="153"/>
      <c r="CF166" s="153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53"/>
      <c r="CQ166" s="153"/>
      <c r="CR166" s="153"/>
      <c r="CS166" s="153"/>
      <c r="CT166" s="153"/>
      <c r="CU166" s="153"/>
      <c r="CV166" s="153"/>
    </row>
    <row r="167" ht="6" customHeight="1" spans="1:100">
      <c r="A167" s="196"/>
      <c r="B167" s="196"/>
      <c r="C167" s="582" t="s">
        <v>220</v>
      </c>
      <c r="T167" s="578"/>
      <c r="U167" s="578"/>
      <c r="V167" s="578"/>
      <c r="W167" s="578"/>
      <c r="X167" s="578"/>
      <c r="Y167" s="164"/>
      <c r="Z167" s="164"/>
      <c r="AA167" s="164"/>
      <c r="AB167" s="164"/>
      <c r="AC167" s="578"/>
      <c r="AD167" s="599"/>
      <c r="AE167" s="599"/>
      <c r="AF167" s="599"/>
      <c r="AG167" s="599"/>
      <c r="AH167" s="578"/>
      <c r="AI167" s="578"/>
      <c r="AJ167" s="578"/>
      <c r="AK167" s="578"/>
      <c r="AM167" s="562"/>
      <c r="AN167" s="562"/>
      <c r="AO167" s="562"/>
      <c r="AP167" s="562"/>
      <c r="AQ167" s="562"/>
      <c r="AR167" s="562"/>
      <c r="AS167" s="562"/>
      <c r="AT167" s="562"/>
      <c r="AU167" s="562"/>
      <c r="AV167" s="562"/>
      <c r="AW167" s="562"/>
      <c r="AX167" s="562"/>
      <c r="AY167" s="562"/>
      <c r="AZ167" s="562"/>
      <c r="BA167" s="562"/>
      <c r="BC167" s="147"/>
      <c r="BD167" s="162"/>
      <c r="BE167" s="164"/>
      <c r="BF167" s="164"/>
      <c r="BG167" s="164"/>
      <c r="BH167" s="164"/>
      <c r="BI167" s="164"/>
      <c r="BJ167" s="164"/>
      <c r="BK167" s="164"/>
      <c r="BL167" s="164"/>
      <c r="BM167" s="164"/>
      <c r="BN167" s="164"/>
      <c r="BO167" s="164"/>
      <c r="BP167" s="164"/>
      <c r="BQ167" s="164"/>
      <c r="BR167" s="164"/>
      <c r="BS167" s="164"/>
      <c r="BT167" s="164"/>
      <c r="BU167" s="164"/>
      <c r="BV167" s="164"/>
      <c r="BW167" s="164"/>
      <c r="BX167" s="164"/>
      <c r="BY167" s="164"/>
      <c r="BZ167" s="164"/>
      <c r="CA167" s="178"/>
      <c r="CB167" s="153"/>
      <c r="CC167" s="153"/>
      <c r="CD167" s="153"/>
      <c r="CE167" s="153"/>
      <c r="CF167" s="153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53"/>
      <c r="CQ167" s="153"/>
      <c r="CR167" s="153"/>
      <c r="CS167" s="153"/>
      <c r="CT167" s="153"/>
      <c r="CU167" s="153"/>
      <c r="CV167" s="153"/>
    </row>
    <row r="168" ht="6" customHeight="1" spans="1:100">
      <c r="A168" s="196"/>
      <c r="B168" s="196"/>
      <c r="T168" s="578"/>
      <c r="U168" s="578"/>
      <c r="V168" s="578"/>
      <c r="W168" s="578"/>
      <c r="X168" s="578"/>
      <c r="Y168" s="164"/>
      <c r="Z168" s="164"/>
      <c r="AA168" s="164"/>
      <c r="AB168" s="164"/>
      <c r="AC168" s="578"/>
      <c r="AD168" s="599"/>
      <c r="AE168" s="599"/>
      <c r="AF168" s="599"/>
      <c r="AG168" s="599"/>
      <c r="AH168" s="578"/>
      <c r="AI168" s="578"/>
      <c r="AJ168" s="578"/>
      <c r="AK168" s="578"/>
      <c r="AM168" s="560"/>
      <c r="AN168" s="560"/>
      <c r="AO168" s="560"/>
      <c r="AP168" s="560"/>
      <c r="AQ168" s="560"/>
      <c r="AR168" s="560"/>
      <c r="AS168" s="560"/>
      <c r="AT168" s="560"/>
      <c r="AU168" s="560"/>
      <c r="AV168" s="560"/>
      <c r="AW168" s="560"/>
      <c r="AX168" s="560"/>
      <c r="AY168" s="560"/>
      <c r="AZ168" s="560"/>
      <c r="BA168" s="560"/>
      <c r="BC168" s="147"/>
      <c r="BD168" s="162"/>
      <c r="BE168" s="164"/>
      <c r="BF168" s="164"/>
      <c r="BG168" s="164"/>
      <c r="BH168" s="164"/>
      <c r="BI168" s="164"/>
      <c r="BJ168" s="164"/>
      <c r="BK168" s="164"/>
      <c r="BL168" s="164"/>
      <c r="BM168" s="164"/>
      <c r="BN168" s="164"/>
      <c r="BO168" s="164"/>
      <c r="BP168" s="164"/>
      <c r="BQ168" s="164"/>
      <c r="BR168" s="164"/>
      <c r="BS168" s="164"/>
      <c r="BT168" s="164"/>
      <c r="BU168" s="164"/>
      <c r="BV168" s="164"/>
      <c r="BW168" s="164"/>
      <c r="BX168" s="164"/>
      <c r="BY168" s="164"/>
      <c r="BZ168" s="164"/>
      <c r="CA168" s="178"/>
      <c r="CB168" s="153"/>
      <c r="CC168" s="153"/>
      <c r="CD168" s="153"/>
      <c r="CE168" s="153"/>
      <c r="CF168" s="153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53"/>
      <c r="CQ168" s="153"/>
      <c r="CR168" s="153"/>
      <c r="CS168" s="153"/>
      <c r="CT168" s="153"/>
      <c r="CU168" s="153"/>
      <c r="CV168" s="153"/>
    </row>
    <row r="169" ht="6" customHeight="1" spans="1:100">
      <c r="A169" s="583" t="s">
        <v>221</v>
      </c>
      <c r="F169" s="154">
        <v>150</v>
      </c>
      <c r="J169" s="583" t="s">
        <v>222</v>
      </c>
      <c r="N169" s="154">
        <v>0</v>
      </c>
      <c r="R169" s="2" t="s">
        <v>223</v>
      </c>
      <c r="U169" s="590">
        <f>F169-AE155</f>
        <v>150</v>
      </c>
      <c r="V169" s="591"/>
      <c r="W169" s="591"/>
      <c r="X169" s="591"/>
      <c r="Y169" s="583" t="s">
        <v>224</v>
      </c>
      <c r="AB169" s="2">
        <v>0</v>
      </c>
      <c r="AF169" s="600" t="s">
        <v>225</v>
      </c>
      <c r="AI169" s="2">
        <v>0</v>
      </c>
      <c r="AL169" s="196"/>
      <c r="AM169" s="561"/>
      <c r="AN169" s="561"/>
      <c r="AO169" s="561"/>
      <c r="AP169" s="561"/>
      <c r="AQ169" s="561"/>
      <c r="AR169" s="561"/>
      <c r="AS169" s="561"/>
      <c r="AT169" s="561"/>
      <c r="AU169" s="561"/>
      <c r="AV169" s="561"/>
      <c r="AW169" s="561"/>
      <c r="AX169" s="561"/>
      <c r="AY169" s="561"/>
      <c r="AZ169" s="561"/>
      <c r="BA169" s="561"/>
      <c r="BC169" s="147"/>
      <c r="BD169" s="162"/>
      <c r="BE169" s="164"/>
      <c r="BF169" s="164"/>
      <c r="BG169" s="164"/>
      <c r="BH169" s="164"/>
      <c r="BI169" s="164"/>
      <c r="BJ169" s="164"/>
      <c r="BK169" s="164"/>
      <c r="BL169" s="164"/>
      <c r="BM169" s="164"/>
      <c r="BN169" s="164"/>
      <c r="BO169" s="164"/>
      <c r="BP169" s="164"/>
      <c r="BQ169" s="164"/>
      <c r="BR169" s="164"/>
      <c r="BS169" s="164"/>
      <c r="BT169" s="164"/>
      <c r="BU169" s="164"/>
      <c r="BV169" s="164"/>
      <c r="BW169" s="164"/>
      <c r="BX169" s="164"/>
      <c r="BY169" s="164"/>
      <c r="BZ169" s="164"/>
      <c r="CA169" s="178"/>
      <c r="CB169" s="153"/>
      <c r="CC169" s="153"/>
      <c r="CD169" s="153"/>
      <c r="CE169" s="153"/>
      <c r="CF169" s="153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53"/>
      <c r="CQ169" s="153"/>
      <c r="CR169" s="153"/>
      <c r="CS169" s="153"/>
      <c r="CT169" s="153"/>
      <c r="CU169" s="153"/>
      <c r="CV169" s="153"/>
    </row>
    <row r="170" ht="6" customHeight="1" spans="21:100">
      <c r="U170" s="591"/>
      <c r="V170" s="591"/>
      <c r="W170" s="591"/>
      <c r="X170" s="591"/>
      <c r="AL170" s="196"/>
      <c r="AM170" s="562"/>
      <c r="AN170" s="562"/>
      <c r="AO170" s="562"/>
      <c r="AP170" s="562"/>
      <c r="AQ170" s="562"/>
      <c r="AR170" s="562"/>
      <c r="AS170" s="562"/>
      <c r="AT170" s="562"/>
      <c r="AU170" s="562"/>
      <c r="AV170" s="562"/>
      <c r="AW170" s="562"/>
      <c r="AX170" s="562"/>
      <c r="AY170" s="562"/>
      <c r="AZ170" s="562"/>
      <c r="BA170" s="562"/>
      <c r="BC170" s="147"/>
      <c r="BD170" s="157"/>
      <c r="BE170" s="148"/>
      <c r="BF170" s="148"/>
      <c r="BG170" s="148"/>
      <c r="BH170" s="148"/>
      <c r="BI170" s="148"/>
      <c r="BJ170" s="148"/>
      <c r="BK170" s="148"/>
      <c r="BL170" s="148"/>
      <c r="BM170" s="148"/>
      <c r="BN170" s="148"/>
      <c r="BO170" s="148"/>
      <c r="BP170" s="148"/>
      <c r="BQ170" s="148"/>
      <c r="BR170" s="148"/>
      <c r="BS170" s="148"/>
      <c r="BT170" s="148"/>
      <c r="BU170" s="148"/>
      <c r="BV170" s="148"/>
      <c r="BW170" s="148"/>
      <c r="BX170" s="148"/>
      <c r="BY170" s="148"/>
      <c r="BZ170" s="148"/>
      <c r="CA170" s="174"/>
      <c r="CB170" s="153"/>
      <c r="CC170" s="153"/>
      <c r="CD170" s="153"/>
      <c r="CE170" s="153"/>
      <c r="CF170" s="153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53"/>
      <c r="CQ170" s="153"/>
      <c r="CR170" s="153"/>
      <c r="CS170" s="153"/>
      <c r="CT170" s="153"/>
      <c r="CU170" s="153"/>
      <c r="CV170" s="153"/>
    </row>
    <row r="171" ht="6" customHeight="1" spans="6:100">
      <c r="F171" s="148"/>
      <c r="G171" s="148"/>
      <c r="H171" s="148"/>
      <c r="I171" s="148"/>
      <c r="N171" s="148"/>
      <c r="O171" s="148"/>
      <c r="P171" s="148"/>
      <c r="Q171" s="148"/>
      <c r="U171" s="592"/>
      <c r="V171" s="592"/>
      <c r="W171" s="592"/>
      <c r="X171" s="592"/>
      <c r="AB171" s="148"/>
      <c r="AC171" s="148"/>
      <c r="AD171" s="148"/>
      <c r="AE171" s="148"/>
      <c r="AI171" s="148"/>
      <c r="AJ171" s="148"/>
      <c r="AK171" s="148"/>
      <c r="AL171" s="196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C171" s="147"/>
      <c r="BD171" s="196"/>
      <c r="CB171" s="153"/>
      <c r="CC171" s="153"/>
      <c r="CD171" s="153"/>
      <c r="CE171" s="153"/>
      <c r="CF171" s="153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53"/>
      <c r="CQ171" s="153"/>
      <c r="CR171" s="153"/>
      <c r="CS171" s="153"/>
      <c r="CT171" s="153"/>
      <c r="CU171" s="153"/>
      <c r="CV171" s="153"/>
    </row>
    <row r="172" ht="6" customHeight="1" spans="39:100"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C172" s="147"/>
      <c r="BD172" s="196"/>
      <c r="BE172" s="617" t="s">
        <v>226</v>
      </c>
      <c r="BH172" s="606"/>
      <c r="BI172" s="606"/>
      <c r="BJ172" s="617" t="s">
        <v>207</v>
      </c>
      <c r="BM172" s="606"/>
      <c r="BN172" s="606"/>
      <c r="BO172" s="623" t="s">
        <v>227</v>
      </c>
      <c r="BR172" s="606"/>
      <c r="BS172" s="606"/>
      <c r="BT172" s="617" t="s">
        <v>228</v>
      </c>
      <c r="BW172" s="606"/>
      <c r="BX172" s="606"/>
      <c r="BY172" s="617" t="s">
        <v>229</v>
      </c>
      <c r="CB172" s="153"/>
      <c r="CC172" s="153"/>
      <c r="CD172" s="153"/>
      <c r="CE172" s="153"/>
      <c r="CF172" s="153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53"/>
      <c r="CQ172" s="153"/>
      <c r="CR172" s="153"/>
      <c r="CS172" s="153"/>
      <c r="CT172" s="153"/>
      <c r="CU172" s="153"/>
      <c r="CV172" s="153"/>
    </row>
    <row r="173" ht="6" customHeight="1" spans="1:100">
      <c r="A173" s="584" t="s">
        <v>178</v>
      </c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1"/>
      <c r="P173" s="301"/>
      <c r="Q173" s="301"/>
      <c r="R173" s="301"/>
      <c r="S173" s="301"/>
      <c r="T173" s="301"/>
      <c r="U173" s="301"/>
      <c r="V173" s="301"/>
      <c r="W173" s="301"/>
      <c r="X173" s="301"/>
      <c r="Y173" s="301"/>
      <c r="Z173" s="301"/>
      <c r="AA173" s="301"/>
      <c r="AB173" s="301"/>
      <c r="AC173" s="301"/>
      <c r="AD173" s="301"/>
      <c r="AE173" s="301"/>
      <c r="AF173" s="301"/>
      <c r="AG173" s="301"/>
      <c r="AH173" s="301"/>
      <c r="AI173" s="301"/>
      <c r="AJ173" s="301"/>
      <c r="AK173" s="301"/>
      <c r="AL173" s="301"/>
      <c r="AM173" s="301"/>
      <c r="AN173" s="301"/>
      <c r="AO173" s="301"/>
      <c r="AP173" s="301"/>
      <c r="AQ173" s="301"/>
      <c r="AR173" s="301"/>
      <c r="AS173" s="301"/>
      <c r="AT173" s="301"/>
      <c r="AU173" s="301"/>
      <c r="AV173" s="301"/>
      <c r="AW173" s="301"/>
      <c r="AX173" s="301"/>
      <c r="AY173" s="301"/>
      <c r="AZ173" s="301"/>
      <c r="BA173" s="301"/>
      <c r="BB173" s="302"/>
      <c r="BC173" s="147"/>
      <c r="BD173" s="196"/>
      <c r="BH173" s="606"/>
      <c r="BI173" s="606"/>
      <c r="BM173" s="606"/>
      <c r="BN173" s="606"/>
      <c r="BR173" s="606"/>
      <c r="BS173" s="606"/>
      <c r="BW173" s="606"/>
      <c r="BX173" s="606"/>
      <c r="CB173" s="153"/>
      <c r="CC173" s="153"/>
      <c r="CD173" s="153"/>
      <c r="CE173" s="153"/>
      <c r="CF173" s="153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53"/>
      <c r="CQ173" s="153"/>
      <c r="CR173" s="153"/>
      <c r="CS173" s="153"/>
      <c r="CT173" s="153"/>
      <c r="CU173" s="153"/>
      <c r="CV173" s="153"/>
    </row>
    <row r="174" ht="6" customHeight="1" spans="1:100">
      <c r="A174" s="585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4"/>
      <c r="AK174" s="164"/>
      <c r="AL174" s="164"/>
      <c r="AM174" s="164"/>
      <c r="AN174" s="164"/>
      <c r="AO174" s="164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  <c r="AZ174" s="164"/>
      <c r="BA174" s="164"/>
      <c r="BB174" s="610"/>
      <c r="BC174" s="147"/>
      <c r="BD174" s="196"/>
      <c r="BH174" s="606"/>
      <c r="BI174" s="606"/>
      <c r="BM174" s="606"/>
      <c r="BN174" s="606"/>
      <c r="BR174" s="606"/>
      <c r="BS174" s="606"/>
      <c r="BW174" s="606"/>
      <c r="BX174" s="606"/>
      <c r="CB174" s="153"/>
      <c r="CC174" s="153"/>
      <c r="CD174" s="153"/>
      <c r="CE174" s="153"/>
      <c r="CF174" s="153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53"/>
      <c r="CQ174" s="153"/>
      <c r="CR174" s="153"/>
      <c r="CS174" s="153"/>
      <c r="CT174" s="153"/>
      <c r="CU174" s="153"/>
      <c r="CV174" s="153"/>
    </row>
    <row r="175" ht="6" customHeight="1" spans="1:100">
      <c r="A175" s="585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  <c r="AZ175" s="164"/>
      <c r="BA175" s="164"/>
      <c r="BB175" s="610"/>
      <c r="BC175" s="147"/>
      <c r="BD175" s="196"/>
      <c r="BH175" s="606"/>
      <c r="BI175" s="606"/>
      <c r="BM175" s="606"/>
      <c r="BN175" s="606"/>
      <c r="BR175" s="606"/>
      <c r="BS175" s="606"/>
      <c r="BW175" s="606"/>
      <c r="BX175" s="606"/>
      <c r="CB175" s="153"/>
      <c r="CC175" s="153"/>
      <c r="CD175" s="153"/>
      <c r="CE175" s="153"/>
      <c r="CF175" s="153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53"/>
      <c r="CQ175" s="153"/>
      <c r="CR175" s="153"/>
      <c r="CS175" s="153"/>
      <c r="CT175" s="153"/>
      <c r="CU175" s="153"/>
      <c r="CV175" s="153"/>
    </row>
    <row r="176" ht="6" customHeight="1" spans="1:100">
      <c r="A176" s="585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4"/>
      <c r="AK176" s="164"/>
      <c r="AL176" s="164"/>
      <c r="AM176" s="164"/>
      <c r="AN176" s="164"/>
      <c r="AO176" s="164"/>
      <c r="AP176" s="164"/>
      <c r="AQ176" s="164"/>
      <c r="AR176" s="164"/>
      <c r="AS176" s="164"/>
      <c r="AT176" s="164"/>
      <c r="AU176" s="164"/>
      <c r="AV176" s="164"/>
      <c r="AW176" s="164"/>
      <c r="AX176" s="164"/>
      <c r="AY176" s="164"/>
      <c r="AZ176" s="164"/>
      <c r="BA176" s="164"/>
      <c r="BB176" s="610"/>
      <c r="BC176" s="147"/>
      <c r="BD176" s="196"/>
      <c r="CB176" s="153"/>
      <c r="CC176" s="153"/>
      <c r="CD176" s="153"/>
      <c r="CE176" s="153"/>
      <c r="CF176" s="153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53"/>
      <c r="CQ176" s="153"/>
      <c r="CR176" s="153"/>
      <c r="CS176" s="153"/>
      <c r="CT176" s="153"/>
      <c r="CU176" s="153"/>
      <c r="CV176" s="153"/>
    </row>
    <row r="177" ht="6" customHeight="1" spans="1:100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147"/>
      <c r="BD177" s="196"/>
      <c r="BE177" s="276"/>
      <c r="BF177" s="311"/>
      <c r="BG177" s="312"/>
      <c r="BH177" s="176"/>
      <c r="BI177" s="176"/>
      <c r="BJ177" s="182">
        <f>IF(ISNA(VLOOKUP($BJ$152,附表.種族屬性調整!$M:$N,2,FALSE)),0,10+VLOOKUP($BJ$152,附表.種族屬性調整!$M:$N,2,FALSE)+0+$BV$152)</f>
        <v>0</v>
      </c>
      <c r="BK177" s="183"/>
      <c r="BL177" s="184"/>
      <c r="BM177" s="624"/>
      <c r="BN177" s="624"/>
      <c r="BO177" s="625">
        <v>0</v>
      </c>
      <c r="BP177" s="421"/>
      <c r="BQ177" s="421"/>
      <c r="BR177" s="624"/>
      <c r="BS177" s="624"/>
      <c r="BT177" s="276" t="s">
        <v>230</v>
      </c>
      <c r="BU177" s="311"/>
      <c r="BV177" s="312"/>
      <c r="BW177" s="176"/>
      <c r="BX177" s="176"/>
      <c r="BY177" s="625" t="s">
        <v>1</v>
      </c>
      <c r="BZ177" s="421"/>
      <c r="CA177" s="421"/>
      <c r="CB177" s="153"/>
      <c r="CC177" s="153"/>
      <c r="CD177" s="153"/>
      <c r="CE177" s="153"/>
      <c r="CF177" s="153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53"/>
      <c r="CQ177" s="153"/>
      <c r="CR177" s="153"/>
      <c r="CS177" s="153"/>
      <c r="CT177" s="153"/>
      <c r="CU177" s="153"/>
      <c r="CV177" s="153"/>
    </row>
    <row r="178" ht="6" customHeight="1" spans="1:100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147"/>
      <c r="BD178" s="196"/>
      <c r="BE178" s="420"/>
      <c r="BF178" s="421"/>
      <c r="BG178" s="424"/>
      <c r="BH178" s="176"/>
      <c r="BI178" s="176"/>
      <c r="BJ178" s="187"/>
      <c r="BK178" s="188"/>
      <c r="BL178" s="189"/>
      <c r="BM178" s="624"/>
      <c r="BN178" s="624"/>
      <c r="BO178" s="421"/>
      <c r="BP178" s="421"/>
      <c r="BQ178" s="421"/>
      <c r="BR178" s="624"/>
      <c r="BS178" s="624"/>
      <c r="BT178" s="420"/>
      <c r="BU178" s="421"/>
      <c r="BV178" s="424"/>
      <c r="BW178" s="176"/>
      <c r="BX178" s="176"/>
      <c r="BY178" s="421"/>
      <c r="BZ178" s="421"/>
      <c r="CA178" s="421"/>
      <c r="CB178" s="153"/>
      <c r="CC178" s="153"/>
      <c r="CD178" s="153"/>
      <c r="CE178" s="153"/>
      <c r="CF178" s="153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53"/>
      <c r="CQ178" s="153"/>
      <c r="CR178" s="153"/>
      <c r="CS178" s="153"/>
      <c r="CT178" s="153"/>
      <c r="CU178" s="153"/>
      <c r="CV178" s="153"/>
    </row>
    <row r="179" ht="6" customHeight="1" spans="1:100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147"/>
      <c r="BD179" s="196"/>
      <c r="BE179" s="420"/>
      <c r="BF179" s="421"/>
      <c r="BG179" s="424"/>
      <c r="BH179" s="176"/>
      <c r="BI179" s="176"/>
      <c r="BJ179" s="187"/>
      <c r="BK179" s="188"/>
      <c r="BL179" s="189"/>
      <c r="BM179" s="624"/>
      <c r="BN179" s="624"/>
      <c r="BO179" s="421"/>
      <c r="BP179" s="421"/>
      <c r="BQ179" s="421"/>
      <c r="BR179" s="624"/>
      <c r="BS179" s="624"/>
      <c r="BT179" s="420"/>
      <c r="BU179" s="421"/>
      <c r="BV179" s="424"/>
      <c r="BW179" s="176"/>
      <c r="BX179" s="176"/>
      <c r="BY179" s="421"/>
      <c r="BZ179" s="421"/>
      <c r="CA179" s="421"/>
      <c r="CB179" s="153"/>
      <c r="CC179" s="153"/>
      <c r="CD179" s="153"/>
      <c r="CE179" s="153"/>
      <c r="CF179" s="153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53"/>
      <c r="CQ179" s="153"/>
      <c r="CR179" s="153"/>
      <c r="CS179" s="153"/>
      <c r="CT179" s="153"/>
      <c r="CU179" s="153"/>
      <c r="CV179" s="153"/>
    </row>
    <row r="180" ht="6" customHeight="1" spans="1:10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147"/>
      <c r="BD180" s="196"/>
      <c r="BE180" s="314"/>
      <c r="BF180" s="315"/>
      <c r="BG180" s="316"/>
      <c r="BH180" s="176"/>
      <c r="BI180" s="176"/>
      <c r="BJ180" s="190"/>
      <c r="BK180" s="191"/>
      <c r="BL180" s="192"/>
      <c r="BM180" s="624"/>
      <c r="BN180" s="624"/>
      <c r="BO180" s="421"/>
      <c r="BP180" s="421"/>
      <c r="BQ180" s="421"/>
      <c r="BR180" s="624"/>
      <c r="BS180" s="624"/>
      <c r="BT180" s="314"/>
      <c r="BU180" s="315"/>
      <c r="BV180" s="316"/>
      <c r="BW180" s="176"/>
      <c r="BX180" s="176"/>
      <c r="BY180" s="421"/>
      <c r="BZ180" s="421"/>
      <c r="CA180" s="421"/>
      <c r="CB180" s="153"/>
      <c r="CC180" s="153"/>
      <c r="CD180" s="153"/>
      <c r="CE180" s="153"/>
      <c r="CF180" s="153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53"/>
      <c r="CQ180" s="153"/>
      <c r="CR180" s="153"/>
      <c r="CS180" s="153"/>
      <c r="CT180" s="153"/>
      <c r="CU180" s="153"/>
      <c r="CV180" s="153"/>
    </row>
    <row r="181" ht="6" customHeight="1" spans="1:100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147"/>
      <c r="BD181" s="196"/>
      <c r="BE181" s="421"/>
      <c r="BF181" s="421"/>
      <c r="BG181" s="421"/>
      <c r="BH181" s="421"/>
      <c r="BI181" s="421"/>
      <c r="BJ181" s="421"/>
      <c r="BK181" s="421"/>
      <c r="BL181" s="421"/>
      <c r="BM181" s="421"/>
      <c r="BN181" s="421"/>
      <c r="BO181" s="421"/>
      <c r="BP181" s="421"/>
      <c r="BQ181" s="421"/>
      <c r="BR181" s="421"/>
      <c r="BS181" s="421"/>
      <c r="BT181" s="421"/>
      <c r="BU181" s="421"/>
      <c r="BV181" s="421"/>
      <c r="BW181" s="421"/>
      <c r="BX181" s="421"/>
      <c r="BY181" s="421"/>
      <c r="BZ181" s="421"/>
      <c r="CA181" s="421"/>
      <c r="CB181" s="153"/>
      <c r="CC181" s="153"/>
      <c r="CD181" s="153"/>
      <c r="CE181" s="153"/>
      <c r="CF181" s="153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53"/>
      <c r="CQ181" s="153"/>
      <c r="CR181" s="153"/>
      <c r="CS181" s="153"/>
      <c r="CT181" s="153"/>
      <c r="CU181" s="153"/>
      <c r="CV181" s="153"/>
    </row>
    <row r="182" ht="6" customHeight="1" spans="1:100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147"/>
      <c r="BD182" s="196"/>
      <c r="BE182" s="276"/>
      <c r="BF182" s="311"/>
      <c r="BG182" s="312"/>
      <c r="BH182" s="176"/>
      <c r="BI182" s="176"/>
      <c r="BJ182" s="182">
        <f>IF(ISNA(VLOOKUP($BJ$152,附表.種族屬性調整!$M:$N,2,FALSE)),0,10+VLOOKUP($BJ$152,附表.種族屬性調整!$M:$N,2,FALSE)+1+$BV$152)</f>
        <v>0</v>
      </c>
      <c r="BK182" s="183"/>
      <c r="BL182" s="184"/>
      <c r="BM182" s="624"/>
      <c r="BN182" s="624"/>
      <c r="BO182" s="625" t="s">
        <v>231</v>
      </c>
      <c r="BP182" s="421"/>
      <c r="BQ182" s="421"/>
      <c r="BR182" s="624"/>
      <c r="BS182" s="624"/>
      <c r="BT182" s="276"/>
      <c r="BU182" s="311"/>
      <c r="BV182" s="312"/>
      <c r="BW182" s="176"/>
      <c r="BX182" s="176"/>
      <c r="BY182" s="276"/>
      <c r="BZ182" s="311"/>
      <c r="CA182" s="312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53"/>
      <c r="CQ182" s="153"/>
      <c r="CR182" s="153"/>
      <c r="CS182" s="153"/>
      <c r="CT182" s="153"/>
      <c r="CU182" s="153"/>
      <c r="CV182" s="153"/>
    </row>
    <row r="183" ht="6" customHeight="1" spans="1:100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147"/>
      <c r="BD183" s="196"/>
      <c r="BE183" s="420"/>
      <c r="BF183" s="421"/>
      <c r="BG183" s="424"/>
      <c r="BH183" s="176"/>
      <c r="BI183" s="176"/>
      <c r="BJ183" s="187"/>
      <c r="BK183" s="188"/>
      <c r="BL183" s="189"/>
      <c r="BM183" s="624"/>
      <c r="BN183" s="624"/>
      <c r="BO183" s="421"/>
      <c r="BP183" s="421"/>
      <c r="BQ183" s="421"/>
      <c r="BR183" s="624"/>
      <c r="BS183" s="624"/>
      <c r="BT183" s="420"/>
      <c r="BU183" s="421"/>
      <c r="BV183" s="424"/>
      <c r="BW183" s="176"/>
      <c r="BX183" s="176"/>
      <c r="BY183" s="420"/>
      <c r="BZ183" s="421"/>
      <c r="CA183" s="424"/>
      <c r="CB183" s="153"/>
      <c r="CC183" s="153"/>
      <c r="CD183" s="153"/>
      <c r="CE183" s="153"/>
      <c r="CF183" s="153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53"/>
      <c r="CQ183" s="153"/>
      <c r="CR183" s="153"/>
      <c r="CS183" s="153"/>
      <c r="CT183" s="153"/>
      <c r="CU183" s="153"/>
      <c r="CV183" s="153"/>
    </row>
    <row r="184" ht="6" customHeight="1" spans="1:100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147"/>
      <c r="BD184" s="196"/>
      <c r="BE184" s="420"/>
      <c r="BF184" s="421"/>
      <c r="BG184" s="424"/>
      <c r="BH184" s="176"/>
      <c r="BI184" s="176"/>
      <c r="BJ184" s="187"/>
      <c r="BK184" s="188"/>
      <c r="BL184" s="189"/>
      <c r="BM184" s="624"/>
      <c r="BN184" s="624"/>
      <c r="BO184" s="421"/>
      <c r="BP184" s="421"/>
      <c r="BQ184" s="421"/>
      <c r="BR184" s="624"/>
      <c r="BS184" s="624"/>
      <c r="BT184" s="420"/>
      <c r="BU184" s="421"/>
      <c r="BV184" s="424"/>
      <c r="BW184" s="176"/>
      <c r="BX184" s="176"/>
      <c r="BY184" s="420"/>
      <c r="BZ184" s="421"/>
      <c r="CA184" s="424"/>
      <c r="CB184" s="153"/>
      <c r="CC184" s="153"/>
      <c r="CD184" s="153"/>
      <c r="CE184" s="153"/>
      <c r="CF184" s="153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53"/>
      <c r="CQ184" s="153"/>
      <c r="CR184" s="153"/>
      <c r="CS184" s="153"/>
      <c r="CT184" s="153"/>
      <c r="CU184" s="153"/>
      <c r="CV184" s="153"/>
    </row>
    <row r="185" ht="6" customHeight="1" spans="1:100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147"/>
      <c r="BD185" s="196"/>
      <c r="BE185" s="314"/>
      <c r="BF185" s="315"/>
      <c r="BG185" s="316"/>
      <c r="BH185" s="176"/>
      <c r="BI185" s="176"/>
      <c r="BJ185" s="190"/>
      <c r="BK185" s="191"/>
      <c r="BL185" s="192"/>
      <c r="BM185" s="624"/>
      <c r="BN185" s="624"/>
      <c r="BO185" s="421"/>
      <c r="BP185" s="421"/>
      <c r="BQ185" s="421"/>
      <c r="BR185" s="624"/>
      <c r="BS185" s="624"/>
      <c r="BT185" s="314"/>
      <c r="BU185" s="315"/>
      <c r="BV185" s="316"/>
      <c r="BW185" s="176"/>
      <c r="BX185" s="176"/>
      <c r="BY185" s="314"/>
      <c r="BZ185" s="315"/>
      <c r="CA185" s="316"/>
      <c r="CB185" s="153"/>
      <c r="CC185" s="153"/>
      <c r="CD185" s="153"/>
      <c r="CE185" s="153"/>
      <c r="CF185" s="153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53"/>
      <c r="CQ185" s="153"/>
      <c r="CR185" s="153"/>
      <c r="CS185" s="153"/>
      <c r="CT185" s="153"/>
      <c r="CU185" s="153"/>
      <c r="CV185" s="153"/>
    </row>
    <row r="186" ht="6" customHeight="1" spans="1:100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147"/>
      <c r="BD186" s="196"/>
      <c r="BE186" s="421"/>
      <c r="BF186" s="421"/>
      <c r="BG186" s="421"/>
      <c r="BH186" s="421"/>
      <c r="BI186" s="421"/>
      <c r="BJ186" s="421"/>
      <c r="BK186" s="421"/>
      <c r="BL186" s="421"/>
      <c r="BM186" s="421"/>
      <c r="BN186" s="421"/>
      <c r="BO186" s="421"/>
      <c r="BP186" s="421"/>
      <c r="BQ186" s="421"/>
      <c r="BR186" s="421"/>
      <c r="BS186" s="421"/>
      <c r="BT186" s="421"/>
      <c r="BU186" s="421"/>
      <c r="BV186" s="421"/>
      <c r="BW186" s="421"/>
      <c r="BX186" s="421"/>
      <c r="BY186" s="421"/>
      <c r="BZ186" s="421"/>
      <c r="CA186" s="421"/>
      <c r="CB186" s="153"/>
      <c r="CC186" s="153"/>
      <c r="CD186" s="153"/>
      <c r="CE186" s="153"/>
      <c r="CF186" s="153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53"/>
      <c r="CQ186" s="153"/>
      <c r="CR186" s="153"/>
      <c r="CS186" s="153"/>
      <c r="CT186" s="153"/>
      <c r="CU186" s="153"/>
      <c r="CV186" s="153"/>
    </row>
    <row r="187" ht="6" customHeight="1" spans="1:100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147"/>
      <c r="BD187" s="196"/>
      <c r="BE187" s="276"/>
      <c r="BF187" s="311"/>
      <c r="BG187" s="312"/>
      <c r="BH187" s="176"/>
      <c r="BI187" s="176"/>
      <c r="BJ187" s="182">
        <f>IF(ISNA(VLOOKUP($BJ$152,附表.種族屬性調整!$M:$N,2,FALSE)),0,10+VLOOKUP($BJ$152,附表.種族屬性調整!$M:$N,2,FALSE)+2+$BV$152)</f>
        <v>0</v>
      </c>
      <c r="BK187" s="183"/>
      <c r="BL187" s="184"/>
      <c r="BM187" s="624"/>
      <c r="BN187" s="624"/>
      <c r="BO187" s="625" t="s">
        <v>232</v>
      </c>
      <c r="BP187" s="421"/>
      <c r="BQ187" s="421"/>
      <c r="BR187" s="624"/>
      <c r="BS187" s="624"/>
      <c r="BT187" s="276"/>
      <c r="BU187" s="311"/>
      <c r="BV187" s="312"/>
      <c r="BW187" s="176"/>
      <c r="BX187" s="176"/>
      <c r="BY187" s="276"/>
      <c r="BZ187" s="311"/>
      <c r="CA187" s="312"/>
      <c r="CB187" s="153"/>
      <c r="CC187" s="153"/>
      <c r="CD187" s="153"/>
      <c r="CE187" s="153"/>
      <c r="CF187" s="153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53"/>
      <c r="CQ187" s="153"/>
      <c r="CR187" s="153"/>
      <c r="CS187" s="153"/>
      <c r="CT187" s="153"/>
      <c r="CU187" s="153"/>
      <c r="CV187" s="153"/>
    </row>
    <row r="188" ht="6" customHeight="1" spans="1:100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147"/>
      <c r="BD188" s="196"/>
      <c r="BE188" s="420"/>
      <c r="BF188" s="421"/>
      <c r="BG188" s="424"/>
      <c r="BH188" s="176"/>
      <c r="BI188" s="176"/>
      <c r="BJ188" s="187"/>
      <c r="BK188" s="188"/>
      <c r="BL188" s="189"/>
      <c r="BM188" s="624"/>
      <c r="BN188" s="624"/>
      <c r="BO188" s="421"/>
      <c r="BP188" s="421"/>
      <c r="BQ188" s="421"/>
      <c r="BR188" s="624"/>
      <c r="BS188" s="624"/>
      <c r="BT188" s="420"/>
      <c r="BU188" s="421"/>
      <c r="BV188" s="424"/>
      <c r="BW188" s="176"/>
      <c r="BX188" s="176"/>
      <c r="BY188" s="420"/>
      <c r="BZ188" s="421"/>
      <c r="CA188" s="424"/>
      <c r="CB188" s="153"/>
      <c r="CC188" s="153"/>
      <c r="CD188" s="153"/>
      <c r="CE188" s="153"/>
      <c r="CF188" s="153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53"/>
      <c r="CQ188" s="153"/>
      <c r="CR188" s="153"/>
      <c r="CS188" s="153"/>
      <c r="CT188" s="153"/>
      <c r="CU188" s="153"/>
      <c r="CV188" s="153"/>
    </row>
    <row r="189" ht="6" customHeight="1" spans="1:100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147"/>
      <c r="BD189" s="196"/>
      <c r="BE189" s="420"/>
      <c r="BF189" s="421"/>
      <c r="BG189" s="424"/>
      <c r="BH189" s="176"/>
      <c r="BI189" s="176"/>
      <c r="BJ189" s="187"/>
      <c r="BK189" s="188"/>
      <c r="BL189" s="189"/>
      <c r="BM189" s="624"/>
      <c r="BN189" s="624"/>
      <c r="BO189" s="421"/>
      <c r="BP189" s="421"/>
      <c r="BQ189" s="421"/>
      <c r="BR189" s="624"/>
      <c r="BS189" s="624"/>
      <c r="BT189" s="420"/>
      <c r="BU189" s="421"/>
      <c r="BV189" s="424"/>
      <c r="BW189" s="176"/>
      <c r="BX189" s="176"/>
      <c r="BY189" s="420"/>
      <c r="BZ189" s="421"/>
      <c r="CA189" s="424"/>
      <c r="CB189" s="153"/>
      <c r="CC189" s="153"/>
      <c r="CD189" s="153"/>
      <c r="CE189" s="153"/>
      <c r="CF189" s="153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53"/>
      <c r="CQ189" s="153"/>
      <c r="CR189" s="153"/>
      <c r="CS189" s="153"/>
      <c r="CT189" s="153"/>
      <c r="CU189" s="153"/>
      <c r="CV189" s="153"/>
    </row>
    <row r="190" ht="6" customHeight="1" spans="1:10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147"/>
      <c r="BD190" s="196"/>
      <c r="BE190" s="314"/>
      <c r="BF190" s="315"/>
      <c r="BG190" s="316"/>
      <c r="BH190" s="176"/>
      <c r="BI190" s="176"/>
      <c r="BJ190" s="190"/>
      <c r="BK190" s="191"/>
      <c r="BL190" s="192"/>
      <c r="BM190" s="624"/>
      <c r="BN190" s="624"/>
      <c r="BO190" s="421"/>
      <c r="BP190" s="421"/>
      <c r="BQ190" s="421"/>
      <c r="BR190" s="624"/>
      <c r="BS190" s="624"/>
      <c r="BT190" s="314"/>
      <c r="BU190" s="315"/>
      <c r="BV190" s="316"/>
      <c r="BW190" s="176"/>
      <c r="BX190" s="176"/>
      <c r="BY190" s="314"/>
      <c r="BZ190" s="315"/>
      <c r="CA190" s="316"/>
      <c r="CB190" s="153"/>
      <c r="CC190" s="153"/>
      <c r="CD190" s="153"/>
      <c r="CE190" s="153"/>
      <c r="CF190" s="153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53"/>
      <c r="CQ190" s="153"/>
      <c r="CR190" s="153"/>
      <c r="CS190" s="153"/>
      <c r="CT190" s="153"/>
      <c r="CU190" s="153"/>
      <c r="CV190" s="153"/>
    </row>
    <row r="191" ht="6" customHeight="1" spans="1:100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147"/>
      <c r="BD191" s="196"/>
      <c r="BE191" s="421"/>
      <c r="BF191" s="421"/>
      <c r="BG191" s="421"/>
      <c r="BH191" s="421"/>
      <c r="BI191" s="421"/>
      <c r="BJ191" s="421"/>
      <c r="BK191" s="421"/>
      <c r="BL191" s="421"/>
      <c r="BM191" s="421"/>
      <c r="BN191" s="421"/>
      <c r="BO191" s="421"/>
      <c r="BP191" s="421"/>
      <c r="BQ191" s="421"/>
      <c r="BR191" s="421"/>
      <c r="BS191" s="421"/>
      <c r="BT191" s="421"/>
      <c r="BU191" s="421"/>
      <c r="BV191" s="421"/>
      <c r="BW191" s="421"/>
      <c r="BX191" s="421"/>
      <c r="BY191" s="421"/>
      <c r="BZ191" s="421"/>
      <c r="CA191" s="421"/>
      <c r="CB191" s="153"/>
      <c r="CC191" s="153"/>
      <c r="CD191" s="153"/>
      <c r="CE191" s="153"/>
      <c r="CF191" s="153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53"/>
      <c r="CQ191" s="153"/>
      <c r="CR191" s="153"/>
      <c r="CS191" s="153"/>
      <c r="CT191" s="153"/>
      <c r="CU191" s="153"/>
      <c r="CV191" s="153"/>
    </row>
    <row r="192" ht="6" customHeight="1" spans="1:100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147"/>
      <c r="BD192" s="196"/>
      <c r="BE192" s="276"/>
      <c r="BF192" s="311"/>
      <c r="BG192" s="312"/>
      <c r="BH192" s="176"/>
      <c r="BI192" s="176"/>
      <c r="BJ192" s="182">
        <f>IF(ISNA(VLOOKUP($BJ$152,附表.種族屬性調整!$M:$N,2,FALSE)),0,10+VLOOKUP($BJ$152,附表.種族屬性調整!$M:$N,2,FALSE)+3+$BV$152)</f>
        <v>0</v>
      </c>
      <c r="BK192" s="183"/>
      <c r="BL192" s="184"/>
      <c r="BM192" s="624"/>
      <c r="BN192" s="624"/>
      <c r="BO192" s="625" t="s">
        <v>233</v>
      </c>
      <c r="BP192" s="421"/>
      <c r="BQ192" s="421"/>
      <c r="BR192" s="624"/>
      <c r="BS192" s="624"/>
      <c r="BT192" s="276"/>
      <c r="BU192" s="311"/>
      <c r="BV192" s="312"/>
      <c r="BW192" s="176"/>
      <c r="BX192" s="176"/>
      <c r="BY192" s="276"/>
      <c r="BZ192" s="311"/>
      <c r="CA192" s="312"/>
      <c r="CB192" s="153"/>
      <c r="CC192" s="153"/>
      <c r="CD192" s="153"/>
      <c r="CE192" s="153"/>
      <c r="CF192" s="153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53"/>
      <c r="CQ192" s="153"/>
      <c r="CR192" s="153"/>
      <c r="CS192" s="153"/>
      <c r="CT192" s="153"/>
      <c r="CU192" s="153"/>
      <c r="CV192" s="153"/>
    </row>
    <row r="193" ht="6" customHeight="1" spans="1:100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147"/>
      <c r="BD193" s="196"/>
      <c r="BE193" s="420"/>
      <c r="BF193" s="421"/>
      <c r="BG193" s="424"/>
      <c r="BH193" s="176"/>
      <c r="BI193" s="176"/>
      <c r="BJ193" s="187"/>
      <c r="BK193" s="188"/>
      <c r="BL193" s="189"/>
      <c r="BM193" s="624"/>
      <c r="BN193" s="624"/>
      <c r="BO193" s="421"/>
      <c r="BP193" s="421"/>
      <c r="BQ193" s="421"/>
      <c r="BR193" s="624"/>
      <c r="BS193" s="624"/>
      <c r="BT193" s="420"/>
      <c r="BU193" s="421"/>
      <c r="BV193" s="424"/>
      <c r="BW193" s="176"/>
      <c r="BX193" s="176"/>
      <c r="BY193" s="420"/>
      <c r="BZ193" s="421"/>
      <c r="CA193" s="424"/>
      <c r="CB193" s="153"/>
      <c r="CC193" s="153"/>
      <c r="CD193" s="153"/>
      <c r="CE193" s="153"/>
      <c r="CF193" s="153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53"/>
      <c r="CQ193" s="153"/>
      <c r="CR193" s="153"/>
      <c r="CS193" s="153"/>
      <c r="CT193" s="153"/>
      <c r="CU193" s="153"/>
      <c r="CV193" s="153"/>
    </row>
    <row r="194" ht="6" customHeight="1" spans="1:100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147"/>
      <c r="BD194" s="196"/>
      <c r="BE194" s="420"/>
      <c r="BF194" s="421"/>
      <c r="BG194" s="424"/>
      <c r="BH194" s="176"/>
      <c r="BI194" s="176"/>
      <c r="BJ194" s="187"/>
      <c r="BK194" s="188"/>
      <c r="BL194" s="189"/>
      <c r="BM194" s="624"/>
      <c r="BN194" s="624"/>
      <c r="BO194" s="421"/>
      <c r="BP194" s="421"/>
      <c r="BQ194" s="421"/>
      <c r="BR194" s="624"/>
      <c r="BS194" s="624"/>
      <c r="BT194" s="420"/>
      <c r="BU194" s="421"/>
      <c r="BV194" s="424"/>
      <c r="BW194" s="176"/>
      <c r="BX194" s="176"/>
      <c r="BY194" s="420"/>
      <c r="BZ194" s="421"/>
      <c r="CA194" s="424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53"/>
      <c r="CQ194" s="153"/>
      <c r="CR194" s="153"/>
      <c r="CS194" s="153"/>
      <c r="CT194" s="153"/>
      <c r="CU194" s="153"/>
      <c r="CV194" s="153"/>
    </row>
    <row r="195" ht="6" customHeight="1" spans="1:100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147"/>
      <c r="BD195" s="196"/>
      <c r="BE195" s="314"/>
      <c r="BF195" s="315"/>
      <c r="BG195" s="316"/>
      <c r="BH195" s="176"/>
      <c r="BI195" s="176"/>
      <c r="BJ195" s="190"/>
      <c r="BK195" s="191"/>
      <c r="BL195" s="192"/>
      <c r="BM195" s="624"/>
      <c r="BN195" s="624"/>
      <c r="BO195" s="421"/>
      <c r="BP195" s="421"/>
      <c r="BQ195" s="421"/>
      <c r="BR195" s="624"/>
      <c r="BS195" s="624"/>
      <c r="BT195" s="314"/>
      <c r="BU195" s="315"/>
      <c r="BV195" s="316"/>
      <c r="BW195" s="176"/>
      <c r="BX195" s="176"/>
      <c r="BY195" s="314"/>
      <c r="BZ195" s="315"/>
      <c r="CA195" s="316"/>
      <c r="CB195" s="153"/>
      <c r="CC195" s="153"/>
      <c r="CD195" s="153"/>
      <c r="CE195" s="153"/>
      <c r="CF195" s="153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53"/>
      <c r="CQ195" s="153"/>
      <c r="CR195" s="153"/>
      <c r="CS195" s="153"/>
      <c r="CT195" s="153"/>
      <c r="CU195" s="153"/>
      <c r="CV195" s="153"/>
    </row>
    <row r="196" ht="6" customHeight="1" spans="1:100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147"/>
      <c r="BD196" s="196"/>
      <c r="BE196" s="421"/>
      <c r="BF196" s="421"/>
      <c r="BG196" s="421"/>
      <c r="BH196" s="421"/>
      <c r="BI196" s="421"/>
      <c r="BJ196" s="421"/>
      <c r="BK196" s="421"/>
      <c r="BL196" s="421"/>
      <c r="BM196" s="421"/>
      <c r="BN196" s="421"/>
      <c r="BO196" s="421"/>
      <c r="BP196" s="421"/>
      <c r="BQ196" s="421"/>
      <c r="BR196" s="421"/>
      <c r="BS196" s="421"/>
      <c r="BT196" s="421"/>
      <c r="BU196" s="421"/>
      <c r="BV196" s="421"/>
      <c r="BW196" s="421"/>
      <c r="BX196" s="421"/>
      <c r="BY196" s="421"/>
      <c r="BZ196" s="421"/>
      <c r="CA196" s="421"/>
      <c r="CB196" s="153"/>
      <c r="CC196" s="153"/>
      <c r="CD196" s="153"/>
      <c r="CE196" s="153"/>
      <c r="CF196" s="153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53"/>
      <c r="CQ196" s="153"/>
      <c r="CR196" s="153"/>
      <c r="CS196" s="153"/>
      <c r="CT196" s="153"/>
      <c r="CU196" s="153"/>
      <c r="CV196" s="153"/>
    </row>
    <row r="197" ht="6" customHeight="1" spans="1:100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147"/>
      <c r="BD197" s="196"/>
      <c r="BE197" s="276"/>
      <c r="BF197" s="311"/>
      <c r="BG197" s="312"/>
      <c r="BH197" s="176"/>
      <c r="BI197" s="176"/>
      <c r="BJ197" s="182">
        <f>IF(ISNA(VLOOKUP($BJ$152,附表.種族屬性調整!$M:$N,2,FALSE)),0,10+VLOOKUP($BJ$152,附表.種族屬性調整!$M:$N,2,FALSE)+4+$BV$152)</f>
        <v>0</v>
      </c>
      <c r="BK197" s="183"/>
      <c r="BL197" s="184"/>
      <c r="BM197" s="624"/>
      <c r="BN197" s="624"/>
      <c r="BO197" s="625" t="s">
        <v>234</v>
      </c>
      <c r="BP197" s="421"/>
      <c r="BQ197" s="421"/>
      <c r="BR197" s="624"/>
      <c r="BS197" s="624"/>
      <c r="BT197" s="276"/>
      <c r="BU197" s="311"/>
      <c r="BV197" s="312"/>
      <c r="BW197" s="176"/>
      <c r="BX197" s="176"/>
      <c r="BY197" s="276"/>
      <c r="BZ197" s="311"/>
      <c r="CA197" s="312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53"/>
      <c r="CQ197" s="153"/>
      <c r="CR197" s="153"/>
      <c r="CS197" s="153"/>
      <c r="CT197" s="153"/>
      <c r="CU197" s="153"/>
      <c r="CV197" s="153"/>
    </row>
    <row r="198" ht="6" customHeight="1" spans="1:100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147"/>
      <c r="BD198" s="196"/>
      <c r="BE198" s="420"/>
      <c r="BF198" s="421"/>
      <c r="BG198" s="424"/>
      <c r="BH198" s="176"/>
      <c r="BI198" s="176"/>
      <c r="BJ198" s="187"/>
      <c r="BK198" s="188"/>
      <c r="BL198" s="189"/>
      <c r="BM198" s="624"/>
      <c r="BN198" s="624"/>
      <c r="BO198" s="421"/>
      <c r="BP198" s="421"/>
      <c r="BQ198" s="421"/>
      <c r="BR198" s="624"/>
      <c r="BS198" s="624"/>
      <c r="BT198" s="420"/>
      <c r="BU198" s="421"/>
      <c r="BV198" s="424"/>
      <c r="BW198" s="176"/>
      <c r="BX198" s="176"/>
      <c r="BY198" s="420"/>
      <c r="BZ198" s="421"/>
      <c r="CA198" s="424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53"/>
      <c r="CQ198" s="153"/>
      <c r="CR198" s="153"/>
      <c r="CS198" s="153"/>
      <c r="CT198" s="153"/>
      <c r="CU198" s="153"/>
      <c r="CV198" s="153"/>
    </row>
    <row r="199" ht="6" customHeight="1" spans="1:100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147"/>
      <c r="BD199" s="196"/>
      <c r="BE199" s="420"/>
      <c r="BF199" s="421"/>
      <c r="BG199" s="424"/>
      <c r="BH199" s="176"/>
      <c r="BI199" s="176"/>
      <c r="BJ199" s="187"/>
      <c r="BK199" s="188"/>
      <c r="BL199" s="189"/>
      <c r="BM199" s="624"/>
      <c r="BN199" s="624"/>
      <c r="BO199" s="421"/>
      <c r="BP199" s="421"/>
      <c r="BQ199" s="421"/>
      <c r="BR199" s="624"/>
      <c r="BS199" s="624"/>
      <c r="BT199" s="420"/>
      <c r="BU199" s="421"/>
      <c r="BV199" s="424"/>
      <c r="BW199" s="176"/>
      <c r="BX199" s="176"/>
      <c r="BY199" s="420"/>
      <c r="BZ199" s="421"/>
      <c r="CA199" s="424"/>
      <c r="CB199" s="153"/>
      <c r="CC199" s="153"/>
      <c r="CD199" s="153"/>
      <c r="CE199" s="153"/>
      <c r="CF199" s="153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53"/>
      <c r="CQ199" s="153"/>
      <c r="CR199" s="153"/>
      <c r="CS199" s="153"/>
      <c r="CT199" s="153"/>
      <c r="CU199" s="153"/>
      <c r="CV199" s="153"/>
    </row>
    <row r="200" ht="6" customHeight="1" spans="1:1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147"/>
      <c r="BD200" s="196"/>
      <c r="BE200" s="314"/>
      <c r="BF200" s="315"/>
      <c r="BG200" s="316"/>
      <c r="BH200" s="176"/>
      <c r="BI200" s="176"/>
      <c r="BJ200" s="190"/>
      <c r="BK200" s="191"/>
      <c r="BL200" s="192"/>
      <c r="BM200" s="624"/>
      <c r="BN200" s="624"/>
      <c r="BO200" s="421"/>
      <c r="BP200" s="421"/>
      <c r="BQ200" s="421"/>
      <c r="BR200" s="624"/>
      <c r="BS200" s="624"/>
      <c r="BT200" s="314"/>
      <c r="BU200" s="315"/>
      <c r="BV200" s="316"/>
      <c r="BW200" s="176"/>
      <c r="BX200" s="176"/>
      <c r="BY200" s="314"/>
      <c r="BZ200" s="315"/>
      <c r="CA200" s="316"/>
      <c r="CB200" s="153"/>
      <c r="CC200" s="153"/>
      <c r="CD200" s="153"/>
      <c r="CE200" s="153"/>
      <c r="CF200" s="153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53"/>
      <c r="CQ200" s="153"/>
      <c r="CR200" s="153"/>
      <c r="CS200" s="153"/>
      <c r="CT200" s="153"/>
      <c r="CU200" s="153"/>
      <c r="CV200" s="153"/>
    </row>
    <row r="201" ht="6" customHeight="1" spans="1:100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147"/>
      <c r="BD201" s="196"/>
      <c r="BE201" s="421"/>
      <c r="BF201" s="421"/>
      <c r="BG201" s="421"/>
      <c r="BH201" s="421"/>
      <c r="BI201" s="421"/>
      <c r="BJ201" s="421"/>
      <c r="BK201" s="421"/>
      <c r="BL201" s="421"/>
      <c r="BM201" s="421"/>
      <c r="BN201" s="421"/>
      <c r="BO201" s="421"/>
      <c r="BP201" s="421"/>
      <c r="BQ201" s="421"/>
      <c r="BR201" s="421"/>
      <c r="BS201" s="421"/>
      <c r="BT201" s="421"/>
      <c r="BU201" s="421"/>
      <c r="BV201" s="421"/>
      <c r="BW201" s="421"/>
      <c r="BX201" s="421"/>
      <c r="BY201" s="421"/>
      <c r="BZ201" s="421"/>
      <c r="CA201" s="421"/>
      <c r="CB201" s="153"/>
      <c r="CC201" s="153"/>
      <c r="CD201" s="153"/>
      <c r="CE201" s="153"/>
      <c r="CF201" s="153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53"/>
      <c r="CQ201" s="153"/>
      <c r="CR201" s="153"/>
      <c r="CS201" s="153"/>
      <c r="CT201" s="153"/>
      <c r="CU201" s="153"/>
      <c r="CV201" s="153"/>
    </row>
    <row r="202" ht="6" customHeight="1" spans="1:100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147"/>
      <c r="BD202" s="196"/>
      <c r="BE202" s="276"/>
      <c r="BF202" s="311"/>
      <c r="BG202" s="312"/>
      <c r="BH202" s="176"/>
      <c r="BI202" s="176"/>
      <c r="BJ202" s="182">
        <f>IF(ISNA(VLOOKUP($BJ$152,附表.種族屬性調整!$M:$N,2,FALSE)),0,10+VLOOKUP($BJ$152,附表.種族屬性調整!$M:$N,2,FALSE)+5+$BV$152)</f>
        <v>0</v>
      </c>
      <c r="BK202" s="183"/>
      <c r="BL202" s="184"/>
      <c r="BM202" s="624"/>
      <c r="BN202" s="624"/>
      <c r="BO202" s="625" t="s">
        <v>235</v>
      </c>
      <c r="BP202" s="421"/>
      <c r="BQ202" s="421"/>
      <c r="BR202" s="624"/>
      <c r="BS202" s="624"/>
      <c r="BT202" s="276"/>
      <c r="BU202" s="311"/>
      <c r="BV202" s="312"/>
      <c r="BW202" s="176"/>
      <c r="BX202" s="176"/>
      <c r="BY202" s="276"/>
      <c r="BZ202" s="311"/>
      <c r="CA202" s="312"/>
      <c r="CB202" s="153"/>
      <c r="CC202" s="153"/>
      <c r="CD202" s="153"/>
      <c r="CE202" s="153"/>
      <c r="CF202" s="153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53"/>
      <c r="CQ202" s="153"/>
      <c r="CR202" s="153"/>
      <c r="CS202" s="153"/>
      <c r="CT202" s="153"/>
      <c r="CU202" s="153"/>
      <c r="CV202" s="153"/>
    </row>
    <row r="203" ht="6" customHeight="1" spans="1:100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153"/>
      <c r="BD203" s="196"/>
      <c r="BE203" s="420"/>
      <c r="BF203" s="421"/>
      <c r="BG203" s="424"/>
      <c r="BH203" s="176"/>
      <c r="BI203" s="176"/>
      <c r="BJ203" s="187"/>
      <c r="BK203" s="188"/>
      <c r="BL203" s="189"/>
      <c r="BM203" s="624"/>
      <c r="BN203" s="624"/>
      <c r="BO203" s="421"/>
      <c r="BP203" s="421"/>
      <c r="BQ203" s="421"/>
      <c r="BR203" s="624"/>
      <c r="BS203" s="624"/>
      <c r="BT203" s="420"/>
      <c r="BU203" s="421"/>
      <c r="BV203" s="424"/>
      <c r="BW203" s="176"/>
      <c r="BX203" s="176"/>
      <c r="BY203" s="420"/>
      <c r="BZ203" s="421"/>
      <c r="CA203" s="424"/>
      <c r="CB203" s="153"/>
      <c r="CC203" s="153"/>
      <c r="CD203" s="153"/>
      <c r="CE203" s="153"/>
      <c r="CF203" s="153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53"/>
      <c r="CQ203" s="153"/>
      <c r="CR203" s="153"/>
      <c r="CS203" s="153"/>
      <c r="CT203" s="153"/>
      <c r="CU203" s="153"/>
      <c r="CV203" s="153"/>
    </row>
    <row r="204" ht="6" customHeight="1" spans="1:100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E204" s="420"/>
      <c r="BF204" s="421"/>
      <c r="BG204" s="424"/>
      <c r="BH204" s="176"/>
      <c r="BI204" s="176"/>
      <c r="BJ204" s="187"/>
      <c r="BK204" s="188"/>
      <c r="BL204" s="189"/>
      <c r="BM204" s="624"/>
      <c r="BN204" s="624"/>
      <c r="BO204" s="421"/>
      <c r="BP204" s="421"/>
      <c r="BQ204" s="421"/>
      <c r="BR204" s="624"/>
      <c r="BS204" s="624"/>
      <c r="BT204" s="420"/>
      <c r="BU204" s="421"/>
      <c r="BV204" s="424"/>
      <c r="BW204" s="176"/>
      <c r="BX204" s="176"/>
      <c r="BY204" s="420"/>
      <c r="BZ204" s="421"/>
      <c r="CA204" s="424"/>
      <c r="CB204" s="153"/>
      <c r="CC204" s="153"/>
      <c r="CD204" s="153"/>
      <c r="CE204" s="153"/>
      <c r="CF204" s="153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53"/>
      <c r="CQ204" s="153"/>
      <c r="CR204" s="153"/>
      <c r="CS204" s="153"/>
      <c r="CT204" s="153"/>
      <c r="CU204" s="153"/>
      <c r="CV204" s="153"/>
    </row>
    <row r="205" ht="6" customHeight="1" spans="1:100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E205" s="314"/>
      <c r="BF205" s="315"/>
      <c r="BG205" s="316"/>
      <c r="BH205" s="176"/>
      <c r="BI205" s="176"/>
      <c r="BJ205" s="190"/>
      <c r="BK205" s="191"/>
      <c r="BL205" s="192"/>
      <c r="BM205" s="624"/>
      <c r="BN205" s="624"/>
      <c r="BO205" s="421"/>
      <c r="BP205" s="421"/>
      <c r="BQ205" s="421"/>
      <c r="BR205" s="624"/>
      <c r="BS205" s="624"/>
      <c r="BT205" s="314"/>
      <c r="BU205" s="315"/>
      <c r="BV205" s="316"/>
      <c r="BW205" s="176"/>
      <c r="BX205" s="176"/>
      <c r="BY205" s="314"/>
      <c r="BZ205" s="315"/>
      <c r="CA205" s="316"/>
      <c r="CB205" s="153"/>
      <c r="CC205" s="153"/>
      <c r="CD205" s="153"/>
      <c r="CE205" s="153"/>
      <c r="CF205" s="153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53"/>
      <c r="CQ205" s="153"/>
      <c r="CR205" s="153"/>
      <c r="CS205" s="153"/>
      <c r="CT205" s="153"/>
      <c r="CU205" s="153"/>
      <c r="CV205" s="153"/>
    </row>
    <row r="206" ht="6" customHeight="1" spans="1:100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E206" s="421"/>
      <c r="BF206" s="421"/>
      <c r="BG206" s="421"/>
      <c r="BH206" s="421"/>
      <c r="BI206" s="421"/>
      <c r="BJ206" s="421"/>
      <c r="BK206" s="421"/>
      <c r="BL206" s="421"/>
      <c r="BM206" s="421"/>
      <c r="BN206" s="421"/>
      <c r="BO206" s="421"/>
      <c r="BP206" s="421"/>
      <c r="BQ206" s="421"/>
      <c r="BR206" s="421"/>
      <c r="BS206" s="421"/>
      <c r="BT206" s="421"/>
      <c r="BU206" s="421"/>
      <c r="BV206" s="421"/>
      <c r="BW206" s="421"/>
      <c r="BX206" s="421"/>
      <c r="BY206" s="421"/>
      <c r="BZ206" s="421"/>
      <c r="CA206" s="421"/>
      <c r="CB206" s="153"/>
      <c r="CC206" s="153"/>
      <c r="CD206" s="153"/>
      <c r="CE206" s="153"/>
      <c r="CF206" s="153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53"/>
      <c r="CQ206" s="153"/>
      <c r="CR206" s="153"/>
      <c r="CS206" s="153"/>
      <c r="CT206" s="153"/>
      <c r="CU206" s="153"/>
      <c r="CV206" s="153"/>
    </row>
    <row r="207" ht="6" customHeight="1" spans="1:100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E207" s="276"/>
      <c r="BF207" s="311"/>
      <c r="BG207" s="312"/>
      <c r="BH207" s="176"/>
      <c r="BI207" s="176"/>
      <c r="BJ207" s="182">
        <f>IF(ISNA(VLOOKUP($BJ$152,附表.種族屬性調整!$M:$N,2,FALSE)),0,10+VLOOKUP($BJ$152,附表.種族屬性調整!$M:$N,2,FALSE)+6+$BV$152)</f>
        <v>0</v>
      </c>
      <c r="BK207" s="183"/>
      <c r="BL207" s="184"/>
      <c r="BM207" s="624"/>
      <c r="BN207" s="624"/>
      <c r="BO207" s="625" t="s">
        <v>236</v>
      </c>
      <c r="BP207" s="421"/>
      <c r="BQ207" s="421"/>
      <c r="BR207" s="624"/>
      <c r="BS207" s="624"/>
      <c r="BT207" s="276"/>
      <c r="BU207" s="311"/>
      <c r="BV207" s="312"/>
      <c r="BW207" s="176"/>
      <c r="BX207" s="176"/>
      <c r="BY207" s="276"/>
      <c r="BZ207" s="311"/>
      <c r="CA207" s="312"/>
      <c r="CB207" s="153"/>
      <c r="CC207" s="153"/>
      <c r="CD207" s="153"/>
      <c r="CE207" s="153"/>
      <c r="CF207" s="153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53"/>
      <c r="CQ207" s="153"/>
      <c r="CR207" s="153"/>
      <c r="CS207" s="153"/>
      <c r="CT207" s="153"/>
      <c r="CU207" s="153"/>
      <c r="CV207" s="153"/>
    </row>
    <row r="208" ht="6" customHeight="1" spans="1:100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E208" s="420"/>
      <c r="BF208" s="421"/>
      <c r="BG208" s="424"/>
      <c r="BH208" s="176"/>
      <c r="BI208" s="176"/>
      <c r="BJ208" s="187"/>
      <c r="BK208" s="188"/>
      <c r="BL208" s="189"/>
      <c r="BM208" s="624"/>
      <c r="BN208" s="624"/>
      <c r="BO208" s="421"/>
      <c r="BP208" s="421"/>
      <c r="BQ208" s="421"/>
      <c r="BR208" s="624"/>
      <c r="BS208" s="624"/>
      <c r="BT208" s="420"/>
      <c r="BU208" s="421"/>
      <c r="BV208" s="424"/>
      <c r="BW208" s="176"/>
      <c r="BX208" s="176"/>
      <c r="BY208" s="420"/>
      <c r="BZ208" s="421"/>
      <c r="CA208" s="424"/>
      <c r="CB208" s="153"/>
      <c r="CC208" s="153"/>
      <c r="CD208" s="153"/>
      <c r="CE208" s="153"/>
      <c r="CF208" s="153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53"/>
      <c r="CQ208" s="153"/>
      <c r="CR208" s="153"/>
      <c r="CS208" s="153"/>
      <c r="CT208" s="153"/>
      <c r="CU208" s="153"/>
      <c r="CV208" s="153"/>
    </row>
    <row r="209" ht="6" customHeight="1" spans="1:100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E209" s="420"/>
      <c r="BF209" s="421"/>
      <c r="BG209" s="424"/>
      <c r="BH209" s="176"/>
      <c r="BI209" s="176"/>
      <c r="BJ209" s="187"/>
      <c r="BK209" s="188"/>
      <c r="BL209" s="189"/>
      <c r="BM209" s="624"/>
      <c r="BN209" s="624"/>
      <c r="BO209" s="421"/>
      <c r="BP209" s="421"/>
      <c r="BQ209" s="421"/>
      <c r="BR209" s="624"/>
      <c r="BS209" s="624"/>
      <c r="BT209" s="420"/>
      <c r="BU209" s="421"/>
      <c r="BV209" s="424"/>
      <c r="BW209" s="176"/>
      <c r="BX209" s="176"/>
      <c r="BY209" s="420"/>
      <c r="BZ209" s="421"/>
      <c r="CA209" s="424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53"/>
      <c r="CQ209" s="153"/>
      <c r="CR209" s="153"/>
      <c r="CS209" s="153"/>
      <c r="CT209" s="153"/>
      <c r="CU209" s="153"/>
      <c r="CV209" s="153"/>
    </row>
    <row r="210" ht="6" customHeight="1" spans="1:10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E210" s="314"/>
      <c r="BF210" s="315"/>
      <c r="BG210" s="316"/>
      <c r="BH210" s="176"/>
      <c r="BI210" s="176"/>
      <c r="BJ210" s="190"/>
      <c r="BK210" s="191"/>
      <c r="BL210" s="192"/>
      <c r="BM210" s="624"/>
      <c r="BN210" s="624"/>
      <c r="BO210" s="421"/>
      <c r="BP210" s="421"/>
      <c r="BQ210" s="421"/>
      <c r="BR210" s="624"/>
      <c r="BS210" s="624"/>
      <c r="BT210" s="314"/>
      <c r="BU210" s="315"/>
      <c r="BV210" s="316"/>
      <c r="BW210" s="176"/>
      <c r="BX210" s="176"/>
      <c r="BY210" s="314"/>
      <c r="BZ210" s="315"/>
      <c r="CA210" s="316"/>
      <c r="CB210" s="153"/>
      <c r="CC210" s="153"/>
      <c r="CD210" s="153"/>
      <c r="CE210" s="153"/>
      <c r="CF210" s="153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53"/>
      <c r="CQ210" s="153"/>
      <c r="CR210" s="153"/>
      <c r="CS210" s="153"/>
      <c r="CT210" s="153"/>
      <c r="CU210" s="153"/>
      <c r="CV210" s="153"/>
    </row>
    <row r="211" ht="6" customHeight="1" spans="1:100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E211" s="421"/>
      <c r="BF211" s="421"/>
      <c r="BG211" s="421"/>
      <c r="BH211" s="421"/>
      <c r="BI211" s="421"/>
      <c r="BJ211" s="421"/>
      <c r="BK211" s="421"/>
      <c r="BL211" s="421"/>
      <c r="BM211" s="421"/>
      <c r="BN211" s="421"/>
      <c r="BO211" s="421"/>
      <c r="BP211" s="421"/>
      <c r="BQ211" s="421"/>
      <c r="BR211" s="421"/>
      <c r="BS211" s="421"/>
      <c r="BT211" s="421"/>
      <c r="BU211" s="421"/>
      <c r="BV211" s="421"/>
      <c r="BW211" s="421"/>
      <c r="BX211" s="421"/>
      <c r="BY211" s="421"/>
      <c r="BZ211" s="421"/>
      <c r="CA211" s="421"/>
      <c r="CB211" s="153"/>
      <c r="CC211" s="153"/>
      <c r="CD211" s="153"/>
      <c r="CE211" s="153"/>
      <c r="CF211" s="153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53"/>
      <c r="CQ211" s="153"/>
      <c r="CR211" s="153"/>
      <c r="CS211" s="153"/>
      <c r="CT211" s="153"/>
      <c r="CU211" s="153"/>
      <c r="CV211" s="153"/>
    </row>
    <row r="212" ht="6" customHeight="1" spans="1:100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E212" s="276"/>
      <c r="BF212" s="311"/>
      <c r="BG212" s="312"/>
      <c r="BH212" s="176"/>
      <c r="BI212" s="176"/>
      <c r="BJ212" s="182">
        <f>IF(ISNA(VLOOKUP($BJ$152,附表.種族屬性調整!$M:$N,2,FALSE)),0,10+VLOOKUP($BJ$152,附表.種族屬性調整!$M:$N,2,FALSE)+7+$BV$152)</f>
        <v>0</v>
      </c>
      <c r="BK212" s="183"/>
      <c r="BL212" s="184"/>
      <c r="BM212" s="624"/>
      <c r="BN212" s="624"/>
      <c r="BO212" s="625" t="s">
        <v>237</v>
      </c>
      <c r="BP212" s="421"/>
      <c r="BQ212" s="421"/>
      <c r="BR212" s="624"/>
      <c r="BS212" s="624"/>
      <c r="BT212" s="276"/>
      <c r="BU212" s="311"/>
      <c r="BV212" s="312"/>
      <c r="BW212" s="176"/>
      <c r="BX212" s="176"/>
      <c r="BY212" s="276"/>
      <c r="BZ212" s="311"/>
      <c r="CA212" s="312"/>
      <c r="CB212" s="153"/>
      <c r="CC212" s="153"/>
      <c r="CD212" s="153"/>
      <c r="CE212" s="153"/>
      <c r="CF212" s="153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  <c r="CT212" s="153"/>
      <c r="CU212" s="153"/>
      <c r="CV212" s="153"/>
    </row>
    <row r="213" ht="6" customHeight="1" spans="1:100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E213" s="420"/>
      <c r="BF213" s="421"/>
      <c r="BG213" s="424"/>
      <c r="BH213" s="176"/>
      <c r="BI213" s="176"/>
      <c r="BJ213" s="187"/>
      <c r="BK213" s="188"/>
      <c r="BL213" s="189"/>
      <c r="BM213" s="624"/>
      <c r="BN213" s="624"/>
      <c r="BO213" s="421"/>
      <c r="BP213" s="421"/>
      <c r="BQ213" s="421"/>
      <c r="BR213" s="624"/>
      <c r="BS213" s="624"/>
      <c r="BT213" s="420"/>
      <c r="BU213" s="421"/>
      <c r="BV213" s="424"/>
      <c r="BW213" s="176"/>
      <c r="BX213" s="176"/>
      <c r="BY213" s="420"/>
      <c r="BZ213" s="421"/>
      <c r="CA213" s="424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53"/>
      <c r="CQ213" s="153"/>
      <c r="CR213" s="153"/>
      <c r="CS213" s="153"/>
      <c r="CT213" s="153"/>
      <c r="CU213" s="153"/>
      <c r="CV213" s="153"/>
    </row>
    <row r="214" ht="6" customHeight="1" spans="1:100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E214" s="420"/>
      <c r="BF214" s="421"/>
      <c r="BG214" s="424"/>
      <c r="BH214" s="176"/>
      <c r="BI214" s="176"/>
      <c r="BJ214" s="187"/>
      <c r="BK214" s="188"/>
      <c r="BL214" s="189"/>
      <c r="BM214" s="624"/>
      <c r="BN214" s="624"/>
      <c r="BO214" s="421"/>
      <c r="BP214" s="421"/>
      <c r="BQ214" s="421"/>
      <c r="BR214" s="624"/>
      <c r="BS214" s="624"/>
      <c r="BT214" s="420"/>
      <c r="BU214" s="421"/>
      <c r="BV214" s="424"/>
      <c r="BW214" s="176"/>
      <c r="BX214" s="176"/>
      <c r="BY214" s="420"/>
      <c r="BZ214" s="421"/>
      <c r="CA214" s="424"/>
      <c r="CB214" s="153"/>
      <c r="CC214" s="153"/>
      <c r="CD214" s="153"/>
      <c r="CE214" s="153"/>
      <c r="CF214" s="153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53"/>
      <c r="CQ214" s="153"/>
      <c r="CR214" s="153"/>
      <c r="CS214" s="153"/>
      <c r="CT214" s="153"/>
      <c r="CU214" s="153"/>
      <c r="CV214" s="153"/>
    </row>
    <row r="215" ht="6" customHeight="1" spans="1:100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E215" s="314"/>
      <c r="BF215" s="315"/>
      <c r="BG215" s="316"/>
      <c r="BH215" s="176"/>
      <c r="BI215" s="176"/>
      <c r="BJ215" s="190"/>
      <c r="BK215" s="191"/>
      <c r="BL215" s="192"/>
      <c r="BM215" s="624"/>
      <c r="BN215" s="624"/>
      <c r="BO215" s="421"/>
      <c r="BP215" s="421"/>
      <c r="BQ215" s="421"/>
      <c r="BR215" s="624"/>
      <c r="BS215" s="624"/>
      <c r="BT215" s="314"/>
      <c r="BU215" s="315"/>
      <c r="BV215" s="316"/>
      <c r="BW215" s="176"/>
      <c r="BX215" s="176"/>
      <c r="BY215" s="314"/>
      <c r="BZ215" s="315"/>
      <c r="CA215" s="316"/>
      <c r="CB215" s="153"/>
      <c r="CC215" s="153"/>
      <c r="CD215" s="153"/>
      <c r="CE215" s="153"/>
      <c r="CF215" s="153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53"/>
      <c r="CQ215" s="153"/>
      <c r="CR215" s="153"/>
      <c r="CS215" s="153"/>
      <c r="CT215" s="153"/>
      <c r="CU215" s="153"/>
      <c r="CV215" s="153"/>
    </row>
    <row r="216" ht="6" customHeight="1" spans="1:100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E216" s="421"/>
      <c r="BF216" s="421"/>
      <c r="BG216" s="421"/>
      <c r="BH216" s="421"/>
      <c r="BI216" s="421"/>
      <c r="BJ216" s="421"/>
      <c r="BK216" s="421"/>
      <c r="BL216" s="421"/>
      <c r="BM216" s="421"/>
      <c r="BN216" s="421"/>
      <c r="BO216" s="421"/>
      <c r="BP216" s="421"/>
      <c r="BQ216" s="421"/>
      <c r="BR216" s="421"/>
      <c r="BS216" s="421"/>
      <c r="BT216" s="421"/>
      <c r="BU216" s="421"/>
      <c r="BV216" s="421"/>
      <c r="BW216" s="421"/>
      <c r="BX216" s="421"/>
      <c r="BY216" s="421"/>
      <c r="BZ216" s="421"/>
      <c r="CA216" s="421"/>
      <c r="CB216" s="153"/>
      <c r="CC216" s="153"/>
      <c r="CD216" s="153"/>
      <c r="CE216" s="153"/>
      <c r="CF216" s="153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53"/>
      <c r="CQ216" s="153"/>
      <c r="CR216" s="153"/>
      <c r="CS216" s="153"/>
      <c r="CT216" s="153"/>
      <c r="CU216" s="153"/>
      <c r="CV216" s="153"/>
    </row>
    <row r="217" ht="6" customHeight="1" spans="1:100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E217" s="276"/>
      <c r="BF217" s="311"/>
      <c r="BG217" s="312"/>
      <c r="BH217" s="176"/>
      <c r="BI217" s="176"/>
      <c r="BJ217" s="182">
        <f>IF(ISNA(VLOOKUP($BJ$152,附表.種族屬性調整!$M:$N,2,FALSE)),0,10+VLOOKUP($BJ$152,附表.種族屬性調整!$M:$N,2,FALSE)+8+$BV$152)</f>
        <v>0</v>
      </c>
      <c r="BK217" s="183"/>
      <c r="BL217" s="184"/>
      <c r="BM217" s="624"/>
      <c r="BN217" s="624"/>
      <c r="BO217" s="625" t="s">
        <v>238</v>
      </c>
      <c r="BP217" s="625"/>
      <c r="BQ217" s="625"/>
      <c r="BR217" s="624"/>
      <c r="BS217" s="624"/>
      <c r="BT217" s="276"/>
      <c r="BU217" s="311"/>
      <c r="BV217" s="312"/>
      <c r="BW217" s="176"/>
      <c r="BX217" s="176"/>
      <c r="BY217" s="276"/>
      <c r="BZ217" s="311"/>
      <c r="CA217" s="312"/>
      <c r="CB217" s="153"/>
      <c r="CC217" s="153"/>
      <c r="CD217" s="153"/>
      <c r="CE217" s="153"/>
      <c r="CF217" s="153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53"/>
      <c r="CQ217" s="153"/>
      <c r="CR217" s="153"/>
      <c r="CS217" s="153"/>
      <c r="CT217" s="153"/>
      <c r="CU217" s="153"/>
      <c r="CV217" s="153"/>
    </row>
    <row r="218" ht="6" customHeight="1" spans="1:100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E218" s="420"/>
      <c r="BF218" s="421"/>
      <c r="BG218" s="424"/>
      <c r="BH218" s="176"/>
      <c r="BI218" s="176"/>
      <c r="BJ218" s="187"/>
      <c r="BK218" s="188"/>
      <c r="BL218" s="189"/>
      <c r="BM218" s="624"/>
      <c r="BN218" s="624"/>
      <c r="BO218" s="625"/>
      <c r="BP218" s="625"/>
      <c r="BQ218" s="625"/>
      <c r="BR218" s="624"/>
      <c r="BS218" s="624"/>
      <c r="BT218" s="420"/>
      <c r="BU218" s="421"/>
      <c r="BV218" s="424"/>
      <c r="BW218" s="176"/>
      <c r="BX218" s="176"/>
      <c r="BY218" s="420"/>
      <c r="BZ218" s="421"/>
      <c r="CA218" s="424"/>
      <c r="CB218" s="153"/>
      <c r="CC218" s="153"/>
      <c r="CD218" s="153"/>
      <c r="CE218" s="153"/>
      <c r="CF218" s="153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53"/>
      <c r="CQ218" s="153"/>
      <c r="CR218" s="153"/>
      <c r="CS218" s="153"/>
      <c r="CT218" s="153"/>
      <c r="CU218" s="153"/>
      <c r="CV218" s="153"/>
    </row>
    <row r="219" ht="6" customHeight="1" spans="1:100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E219" s="420"/>
      <c r="BF219" s="421"/>
      <c r="BG219" s="424"/>
      <c r="BH219" s="176"/>
      <c r="BI219" s="176"/>
      <c r="BJ219" s="187"/>
      <c r="BK219" s="188"/>
      <c r="BL219" s="189"/>
      <c r="BM219" s="624"/>
      <c r="BN219" s="624"/>
      <c r="BO219" s="625"/>
      <c r="BP219" s="625"/>
      <c r="BQ219" s="625"/>
      <c r="BR219" s="624"/>
      <c r="BS219" s="624"/>
      <c r="BT219" s="420"/>
      <c r="BU219" s="421"/>
      <c r="BV219" s="424"/>
      <c r="BW219" s="176"/>
      <c r="BX219" s="176"/>
      <c r="BY219" s="420"/>
      <c r="BZ219" s="421"/>
      <c r="CA219" s="424"/>
      <c r="CB219" s="153"/>
      <c r="CC219" s="153"/>
      <c r="CD219" s="153"/>
      <c r="CE219" s="153"/>
      <c r="CF219" s="153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53"/>
      <c r="CQ219" s="153"/>
      <c r="CR219" s="153"/>
      <c r="CS219" s="153"/>
      <c r="CT219" s="153"/>
      <c r="CU219" s="153"/>
      <c r="CV219" s="153"/>
    </row>
    <row r="220" ht="6" customHeight="1" spans="1:10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E220" s="314"/>
      <c r="BF220" s="315"/>
      <c r="BG220" s="316"/>
      <c r="BH220" s="176"/>
      <c r="BI220" s="176"/>
      <c r="BJ220" s="190"/>
      <c r="BK220" s="191"/>
      <c r="BL220" s="192"/>
      <c r="BM220" s="624"/>
      <c r="BN220" s="624"/>
      <c r="BO220" s="625"/>
      <c r="BP220" s="625"/>
      <c r="BQ220" s="625"/>
      <c r="BR220" s="624"/>
      <c r="BS220" s="624"/>
      <c r="BT220" s="314"/>
      <c r="BU220" s="315"/>
      <c r="BV220" s="316"/>
      <c r="BW220" s="176"/>
      <c r="BX220" s="176"/>
      <c r="BY220" s="314"/>
      <c r="BZ220" s="315"/>
      <c r="CA220" s="316"/>
      <c r="CB220" s="153"/>
      <c r="CC220" s="153"/>
      <c r="CD220" s="153"/>
      <c r="CE220" s="153"/>
      <c r="CF220" s="153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53"/>
      <c r="CQ220" s="153"/>
      <c r="CR220" s="153"/>
      <c r="CS220" s="153"/>
      <c r="CT220" s="153"/>
      <c r="CU220" s="153"/>
      <c r="CV220" s="153"/>
    </row>
    <row r="221" ht="6" customHeight="1" spans="1:100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E221" s="421"/>
      <c r="BF221" s="421"/>
      <c r="BG221" s="421"/>
      <c r="BH221" s="421"/>
      <c r="BI221" s="421"/>
      <c r="BJ221" s="421"/>
      <c r="BK221" s="421"/>
      <c r="BL221" s="421"/>
      <c r="BM221" s="421"/>
      <c r="BN221" s="421"/>
      <c r="BO221" s="421"/>
      <c r="BP221" s="421"/>
      <c r="BQ221" s="421"/>
      <c r="BR221" s="421"/>
      <c r="BS221" s="421"/>
      <c r="BT221" s="421"/>
      <c r="BU221" s="421"/>
      <c r="BV221" s="421"/>
      <c r="BW221" s="421"/>
      <c r="BX221" s="421"/>
      <c r="BY221" s="421"/>
      <c r="BZ221" s="421"/>
      <c r="CA221" s="421"/>
      <c r="CB221" s="153"/>
      <c r="CC221" s="153"/>
      <c r="CD221" s="153"/>
      <c r="CE221" s="153"/>
      <c r="CF221" s="153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53"/>
      <c r="CQ221" s="153"/>
      <c r="CR221" s="153"/>
      <c r="CS221" s="153"/>
      <c r="CT221" s="153"/>
      <c r="CU221" s="153"/>
      <c r="CV221" s="153"/>
    </row>
    <row r="222" ht="6" customHeight="1" spans="1:100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E222" s="276"/>
      <c r="BF222" s="311"/>
      <c r="BG222" s="312"/>
      <c r="BH222" s="176"/>
      <c r="BI222" s="176"/>
      <c r="BJ222" s="182">
        <f>IF(ISNA(VLOOKUP($BJ$152,附表.種族屬性調整!$M:$N,2,FALSE)),0,10+VLOOKUP($BJ$152,附表.種族屬性調整!$M:$N,2,FALSE)+9+$BV$152)</f>
        <v>0</v>
      </c>
      <c r="BK222" s="183"/>
      <c r="BL222" s="184"/>
      <c r="BM222" s="624"/>
      <c r="BN222" s="624"/>
      <c r="BO222" s="625" t="s">
        <v>239</v>
      </c>
      <c r="BP222" s="625"/>
      <c r="BQ222" s="625"/>
      <c r="BR222" s="624"/>
      <c r="BS222" s="624"/>
      <c r="BT222" s="276"/>
      <c r="BU222" s="311"/>
      <c r="BV222" s="312"/>
      <c r="BW222" s="176"/>
      <c r="BX222" s="176"/>
      <c r="BY222" s="276"/>
      <c r="BZ222" s="311"/>
      <c r="CA222" s="312"/>
      <c r="CB222" s="153"/>
      <c r="CC222" s="153"/>
      <c r="CD222" s="153"/>
      <c r="CE222" s="153"/>
      <c r="CF222" s="153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53"/>
      <c r="CQ222" s="153"/>
      <c r="CR222" s="153"/>
      <c r="CS222" s="153"/>
      <c r="CT222" s="153"/>
      <c r="CU222" s="153"/>
      <c r="CV222" s="153"/>
    </row>
    <row r="223" ht="6" customHeight="1" spans="1:100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E223" s="420"/>
      <c r="BF223" s="421"/>
      <c r="BG223" s="424"/>
      <c r="BH223" s="176"/>
      <c r="BI223" s="176"/>
      <c r="BJ223" s="187"/>
      <c r="BK223" s="188"/>
      <c r="BL223" s="189"/>
      <c r="BM223" s="624"/>
      <c r="BN223" s="624"/>
      <c r="BO223" s="625"/>
      <c r="BP223" s="625"/>
      <c r="BQ223" s="625"/>
      <c r="BR223" s="624"/>
      <c r="BS223" s="624"/>
      <c r="BT223" s="420"/>
      <c r="BU223" s="421"/>
      <c r="BV223" s="424"/>
      <c r="BW223" s="176"/>
      <c r="BX223" s="176"/>
      <c r="BY223" s="420"/>
      <c r="BZ223" s="421"/>
      <c r="CA223" s="424"/>
      <c r="CB223" s="153"/>
      <c r="CC223" s="153"/>
      <c r="CD223" s="153"/>
      <c r="CE223" s="153"/>
      <c r="CF223" s="153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53"/>
      <c r="CQ223" s="153"/>
      <c r="CR223" s="153"/>
      <c r="CS223" s="153"/>
      <c r="CT223" s="153"/>
      <c r="CU223" s="153"/>
      <c r="CV223" s="153"/>
    </row>
    <row r="224" ht="6" customHeight="1" spans="1:100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E224" s="420"/>
      <c r="BF224" s="421"/>
      <c r="BG224" s="424"/>
      <c r="BH224" s="176"/>
      <c r="BI224" s="176"/>
      <c r="BJ224" s="187"/>
      <c r="BK224" s="188"/>
      <c r="BL224" s="189"/>
      <c r="BM224" s="624"/>
      <c r="BN224" s="624"/>
      <c r="BO224" s="625"/>
      <c r="BP224" s="625"/>
      <c r="BQ224" s="625"/>
      <c r="BR224" s="624"/>
      <c r="BS224" s="624"/>
      <c r="BT224" s="420"/>
      <c r="BU224" s="421"/>
      <c r="BV224" s="424"/>
      <c r="BW224" s="176"/>
      <c r="BX224" s="176"/>
      <c r="BY224" s="420"/>
      <c r="BZ224" s="421"/>
      <c r="CA224" s="424"/>
      <c r="CB224" s="153"/>
      <c r="CC224" s="153"/>
      <c r="CD224" s="153"/>
      <c r="CE224" s="153"/>
      <c r="CF224" s="153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53"/>
      <c r="CQ224" s="153"/>
      <c r="CR224" s="153"/>
      <c r="CS224" s="153"/>
      <c r="CT224" s="153"/>
      <c r="CU224" s="153"/>
      <c r="CV224" s="153"/>
    </row>
    <row r="225" ht="6" customHeight="1" spans="1:100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E225" s="314"/>
      <c r="BF225" s="315"/>
      <c r="BG225" s="316"/>
      <c r="BH225" s="176"/>
      <c r="BI225" s="176"/>
      <c r="BJ225" s="190"/>
      <c r="BK225" s="191"/>
      <c r="BL225" s="192"/>
      <c r="BM225" s="624"/>
      <c r="BN225" s="624"/>
      <c r="BO225" s="625"/>
      <c r="BP225" s="625"/>
      <c r="BQ225" s="625"/>
      <c r="BR225" s="624"/>
      <c r="BS225" s="624"/>
      <c r="BT225" s="314"/>
      <c r="BU225" s="315"/>
      <c r="BV225" s="316"/>
      <c r="BW225" s="176"/>
      <c r="BX225" s="176"/>
      <c r="BY225" s="314"/>
      <c r="BZ225" s="315"/>
      <c r="CA225" s="316"/>
      <c r="CB225" s="153"/>
      <c r="CC225" s="153"/>
      <c r="CD225" s="153"/>
      <c r="CE225" s="153"/>
      <c r="CF225" s="153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53"/>
      <c r="CQ225" s="153"/>
      <c r="CR225" s="153"/>
      <c r="CS225" s="153"/>
      <c r="CT225" s="153"/>
      <c r="CU225" s="153"/>
      <c r="CV225" s="153"/>
    </row>
    <row r="226" ht="6" customHeight="1" spans="80:100">
      <c r="CB226" s="153"/>
      <c r="CC226" s="153"/>
      <c r="CD226" s="153"/>
      <c r="CE226" s="153"/>
      <c r="CF226" s="153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53"/>
      <c r="CQ226" s="153"/>
      <c r="CR226" s="153"/>
      <c r="CS226" s="153"/>
      <c r="CT226" s="153"/>
      <c r="CU226" s="153"/>
      <c r="CV226" s="153"/>
    </row>
    <row r="227" ht="6" customHeight="1" spans="1:100">
      <c r="A227" s="161" t="s">
        <v>181</v>
      </c>
      <c r="CB227" s="153"/>
      <c r="CC227" s="153"/>
      <c r="CD227" s="153"/>
      <c r="CE227" s="153"/>
      <c r="CF227" s="153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53"/>
      <c r="CQ227" s="153"/>
      <c r="CR227" s="153"/>
      <c r="CS227" s="153"/>
      <c r="CT227" s="153"/>
      <c r="CU227" s="153"/>
      <c r="CV227" s="153"/>
    </row>
    <row r="228" ht="6" customHeight="1" spans="80:100">
      <c r="CB228" s="153"/>
      <c r="CC228" s="153"/>
      <c r="CD228" s="153"/>
      <c r="CE228" s="153"/>
      <c r="CF228" s="153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53"/>
      <c r="CQ228" s="153"/>
      <c r="CR228" s="153"/>
      <c r="CS228" s="153"/>
      <c r="CT228" s="153"/>
      <c r="CU228" s="153"/>
      <c r="CV228" s="153"/>
    </row>
    <row r="229" ht="6" customHeight="1" spans="80:100">
      <c r="CB229" s="153"/>
      <c r="CC229" s="153"/>
      <c r="CD229" s="153"/>
      <c r="CE229" s="153"/>
      <c r="CF229" s="153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53"/>
      <c r="CQ229" s="153"/>
      <c r="CR229" s="153"/>
      <c r="CS229" s="153"/>
      <c r="CT229" s="153"/>
      <c r="CU229" s="153"/>
      <c r="CV229" s="153"/>
    </row>
    <row r="230" ht="6" customHeight="1" spans="80:100">
      <c r="CB230" s="153"/>
      <c r="CC230" s="153"/>
      <c r="CD230" s="153"/>
      <c r="CE230" s="153"/>
      <c r="CF230" s="153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53"/>
      <c r="CQ230" s="153"/>
      <c r="CR230" s="153"/>
      <c r="CS230" s="153"/>
      <c r="CT230" s="153"/>
      <c r="CU230" s="153"/>
      <c r="CV230" s="153"/>
    </row>
    <row r="231" ht="6" customHeight="1" spans="1:100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153"/>
      <c r="BK231" s="153"/>
      <c r="BL231" s="153"/>
      <c r="BM231" s="153"/>
      <c r="BN231" s="153"/>
      <c r="BO231" s="153"/>
      <c r="BP231" s="153"/>
      <c r="BQ231" s="153"/>
      <c r="BR231" s="153"/>
      <c r="BS231" s="153"/>
      <c r="BT231" s="153"/>
      <c r="BU231" s="153"/>
      <c r="BV231" s="153"/>
      <c r="BW231" s="153"/>
      <c r="BX231" s="153"/>
      <c r="BY231" s="153"/>
      <c r="BZ231" s="153"/>
      <c r="CA231" s="153"/>
      <c r="CB231" s="153"/>
      <c r="CC231" s="153"/>
      <c r="CD231" s="153"/>
      <c r="CE231" s="153"/>
      <c r="CF231" s="153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53"/>
      <c r="CQ231" s="153"/>
      <c r="CR231" s="153"/>
      <c r="CS231" s="153"/>
      <c r="CT231" s="153"/>
      <c r="CU231" s="153"/>
      <c r="CV231" s="153"/>
    </row>
    <row r="232" ht="6" customHeight="1" spans="1:100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153"/>
      <c r="BN232" s="153"/>
      <c r="BO232" s="153"/>
      <c r="BP232" s="153"/>
      <c r="BQ232" s="153"/>
      <c r="BR232" s="153"/>
      <c r="BS232" s="153"/>
      <c r="BT232" s="153"/>
      <c r="BU232" s="153"/>
      <c r="BV232" s="153"/>
      <c r="BW232" s="153"/>
      <c r="BX232" s="153"/>
      <c r="BY232" s="153"/>
      <c r="BZ232" s="153"/>
      <c r="CA232" s="153"/>
      <c r="CB232" s="153"/>
      <c r="CC232" s="153"/>
      <c r="CD232" s="153"/>
      <c r="CE232" s="153"/>
      <c r="CF232" s="153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53"/>
      <c r="CQ232" s="153"/>
      <c r="CR232" s="153"/>
      <c r="CS232" s="153"/>
      <c r="CT232" s="153"/>
      <c r="CU232" s="153"/>
      <c r="CV232" s="153"/>
    </row>
    <row r="233" ht="12.75" customHeight="1" spans="1:100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153"/>
      <c r="BK233" s="153"/>
      <c r="BL233" s="153"/>
      <c r="BM233" s="153"/>
      <c r="BN233" s="153"/>
      <c r="BO233" s="153"/>
      <c r="BP233" s="153"/>
      <c r="BQ233" s="153"/>
      <c r="BR233" s="153"/>
      <c r="BS233" s="153"/>
      <c r="BT233" s="153"/>
      <c r="BU233" s="153"/>
      <c r="BV233" s="153"/>
      <c r="BW233" s="153"/>
      <c r="BX233" s="153"/>
      <c r="BY233" s="153"/>
      <c r="BZ233" s="153"/>
      <c r="CA233" s="153"/>
      <c r="CB233" s="153"/>
      <c r="CC233" s="153"/>
      <c r="CD233" s="153"/>
      <c r="CE233" s="153"/>
      <c r="CF233" s="153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  <c r="CT233" s="153"/>
      <c r="CU233" s="153"/>
      <c r="CV233" s="153"/>
    </row>
    <row r="234" ht="12.75" customHeight="1" spans="1:100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153"/>
      <c r="BK234" s="153"/>
      <c r="BL234" s="153"/>
      <c r="BM234" s="153"/>
      <c r="BN234" s="153"/>
      <c r="BO234" s="153"/>
      <c r="BP234" s="153"/>
      <c r="BQ234" s="153"/>
      <c r="BR234" s="153"/>
      <c r="BS234" s="153"/>
      <c r="BT234" s="153"/>
      <c r="BU234" s="153"/>
      <c r="BV234" s="153"/>
      <c r="BW234" s="153"/>
      <c r="BX234" s="153"/>
      <c r="BY234" s="153"/>
      <c r="BZ234" s="153"/>
      <c r="CA234" s="153"/>
      <c r="CB234" s="153"/>
      <c r="CC234" s="153"/>
      <c r="CD234" s="153"/>
      <c r="CE234" s="153"/>
      <c r="CF234" s="153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  <c r="CT234" s="153"/>
      <c r="CU234" s="153"/>
      <c r="CV234" s="153"/>
    </row>
    <row r="235" ht="12.75" customHeight="1" spans="1:100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153"/>
      <c r="BK235" s="153"/>
      <c r="BL235" s="153"/>
      <c r="BM235" s="153"/>
      <c r="BN235" s="153"/>
      <c r="BO235" s="153"/>
      <c r="BP235" s="153"/>
      <c r="BQ235" s="153"/>
      <c r="BR235" s="153"/>
      <c r="BS235" s="153"/>
      <c r="BT235" s="153"/>
      <c r="BU235" s="153"/>
      <c r="BV235" s="153"/>
      <c r="BW235" s="153"/>
      <c r="BX235" s="153"/>
      <c r="BY235" s="153"/>
      <c r="BZ235" s="153"/>
      <c r="CA235" s="153"/>
      <c r="CB235" s="153"/>
      <c r="CC235" s="153"/>
      <c r="CD235" s="153"/>
      <c r="CE235" s="153"/>
      <c r="CF235" s="153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53"/>
      <c r="CQ235" s="153"/>
      <c r="CR235" s="153"/>
      <c r="CS235" s="153"/>
      <c r="CT235" s="153"/>
      <c r="CU235" s="153"/>
      <c r="CV235" s="153"/>
    </row>
    <row r="236" ht="12.75" customHeight="1" spans="1:100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153"/>
      <c r="BK236" s="153"/>
      <c r="BL236" s="153"/>
      <c r="BM236" s="153"/>
      <c r="BN236" s="153"/>
      <c r="BO236" s="153"/>
      <c r="BP236" s="153"/>
      <c r="BQ236" s="153"/>
      <c r="BR236" s="153"/>
      <c r="BS236" s="153"/>
      <c r="BT236" s="153"/>
      <c r="BU236" s="153"/>
      <c r="BV236" s="153"/>
      <c r="BW236" s="153"/>
      <c r="BX236" s="153"/>
      <c r="BY236" s="153"/>
      <c r="BZ236" s="153"/>
      <c r="CA236" s="153"/>
      <c r="CB236" s="153"/>
      <c r="CC236" s="153"/>
      <c r="CD236" s="153"/>
      <c r="CE236" s="153"/>
      <c r="CF236" s="153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53"/>
      <c r="CQ236" s="153"/>
      <c r="CR236" s="153"/>
      <c r="CS236" s="153"/>
      <c r="CT236" s="153"/>
      <c r="CU236" s="153"/>
      <c r="CV236" s="153"/>
    </row>
    <row r="237" ht="12.75" customHeight="1" spans="1:100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3"/>
      <c r="BO237" s="153"/>
      <c r="BP237" s="153"/>
      <c r="BQ237" s="153"/>
      <c r="BR237" s="153"/>
      <c r="BS237" s="153"/>
      <c r="BT237" s="153"/>
      <c r="BU237" s="153"/>
      <c r="BV237" s="153"/>
      <c r="BW237" s="153"/>
      <c r="BX237" s="153"/>
      <c r="BY237" s="153"/>
      <c r="BZ237" s="153"/>
      <c r="CA237" s="153"/>
      <c r="CB237" s="153"/>
      <c r="CC237" s="153"/>
      <c r="CD237" s="153"/>
      <c r="CE237" s="153"/>
      <c r="CF237" s="153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53"/>
      <c r="CQ237" s="153"/>
      <c r="CR237" s="153"/>
      <c r="CS237" s="153"/>
      <c r="CT237" s="153"/>
      <c r="CU237" s="153"/>
      <c r="CV237" s="153"/>
    </row>
    <row r="238" ht="12.75" customHeight="1" spans="1:100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153"/>
      <c r="BO238" s="153"/>
      <c r="BP238" s="153"/>
      <c r="BQ238" s="153"/>
      <c r="BR238" s="153"/>
      <c r="BS238" s="153"/>
      <c r="BT238" s="153"/>
      <c r="BU238" s="153"/>
      <c r="BV238" s="153"/>
      <c r="BW238" s="153"/>
      <c r="BX238" s="153"/>
      <c r="BY238" s="153"/>
      <c r="BZ238" s="153"/>
      <c r="CA238" s="153"/>
      <c r="CB238" s="153"/>
      <c r="CC238" s="153"/>
      <c r="CD238" s="153"/>
      <c r="CE238" s="153"/>
      <c r="CF238" s="153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53"/>
      <c r="CQ238" s="153"/>
      <c r="CR238" s="153"/>
      <c r="CS238" s="153"/>
      <c r="CT238" s="153"/>
      <c r="CU238" s="153"/>
      <c r="CV238" s="153"/>
    </row>
    <row r="239" ht="12.75" customHeight="1" spans="1:100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153"/>
      <c r="BO239" s="153"/>
      <c r="BP239" s="153"/>
      <c r="BQ239" s="153"/>
      <c r="BR239" s="153"/>
      <c r="BS239" s="153"/>
      <c r="BT239" s="153"/>
      <c r="BU239" s="153"/>
      <c r="BV239" s="153"/>
      <c r="BW239" s="153"/>
      <c r="BX239" s="153"/>
      <c r="BY239" s="153"/>
      <c r="BZ239" s="153"/>
      <c r="CA239" s="153"/>
      <c r="CB239" s="153"/>
      <c r="CC239" s="153"/>
      <c r="CD239" s="153"/>
      <c r="CE239" s="153"/>
      <c r="CF239" s="153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53"/>
      <c r="CQ239" s="153"/>
      <c r="CR239" s="153"/>
      <c r="CS239" s="153"/>
      <c r="CT239" s="153"/>
      <c r="CU239" s="153"/>
      <c r="CV239" s="153"/>
    </row>
    <row r="240" ht="12.75" customHeight="1" spans="1:100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153"/>
      <c r="BO240" s="153"/>
      <c r="BP240" s="153"/>
      <c r="BQ240" s="153"/>
      <c r="BR240" s="153"/>
      <c r="BS240" s="153"/>
      <c r="BT240" s="153"/>
      <c r="BU240" s="153"/>
      <c r="BV240" s="153"/>
      <c r="BW240" s="153"/>
      <c r="BX240" s="153"/>
      <c r="BY240" s="153"/>
      <c r="BZ240" s="153"/>
      <c r="CA240" s="153"/>
      <c r="CB240" s="153"/>
      <c r="CC240" s="153"/>
      <c r="CD240" s="153"/>
      <c r="CE240" s="153"/>
      <c r="CF240" s="153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53"/>
      <c r="CQ240" s="153"/>
      <c r="CR240" s="153"/>
      <c r="CS240" s="153"/>
      <c r="CT240" s="153"/>
      <c r="CU240" s="153"/>
      <c r="CV240" s="153"/>
    </row>
    <row r="241" ht="12.75" customHeight="1" spans="1:100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153"/>
      <c r="BO241" s="153"/>
      <c r="BP241" s="153"/>
      <c r="BQ241" s="153"/>
      <c r="BR241" s="153"/>
      <c r="BS241" s="153"/>
      <c r="BT241" s="153"/>
      <c r="BU241" s="153"/>
      <c r="BV241" s="153"/>
      <c r="BW241" s="153"/>
      <c r="BX241" s="153"/>
      <c r="BY241" s="153"/>
      <c r="BZ241" s="153"/>
      <c r="CA241" s="153"/>
      <c r="CB241" s="153"/>
      <c r="CC241" s="153"/>
      <c r="CD241" s="153"/>
      <c r="CE241" s="153"/>
      <c r="CF241" s="153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53"/>
      <c r="CQ241" s="153"/>
      <c r="CR241" s="153"/>
      <c r="CS241" s="153"/>
      <c r="CT241" s="153"/>
      <c r="CU241" s="153"/>
      <c r="CV241" s="153"/>
    </row>
    <row r="242" ht="12.75" customHeight="1" spans="1:100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  <c r="BS242" s="153"/>
      <c r="BT242" s="153"/>
      <c r="BU242" s="153"/>
      <c r="BV242" s="153"/>
      <c r="BW242" s="153"/>
      <c r="BX242" s="153"/>
      <c r="BY242" s="153"/>
      <c r="BZ242" s="153"/>
      <c r="CA242" s="153"/>
      <c r="CB242" s="153"/>
      <c r="CC242" s="153"/>
      <c r="CD242" s="153"/>
      <c r="CE242" s="153"/>
      <c r="CF242" s="153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53"/>
      <c r="CQ242" s="153"/>
      <c r="CR242" s="153"/>
      <c r="CS242" s="153"/>
      <c r="CT242" s="153"/>
      <c r="CU242" s="153"/>
      <c r="CV242" s="153"/>
    </row>
    <row r="243" ht="12.75" customHeight="1" spans="1:100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  <c r="BS243" s="153"/>
      <c r="BT243" s="153"/>
      <c r="BU243" s="153"/>
      <c r="BV243" s="153"/>
      <c r="BW243" s="153"/>
      <c r="BX243" s="153"/>
      <c r="BY243" s="153"/>
      <c r="BZ243" s="153"/>
      <c r="CA243" s="153"/>
      <c r="CB243" s="153"/>
      <c r="CC243" s="153"/>
      <c r="CD243" s="153"/>
      <c r="CE243" s="153"/>
      <c r="CF243" s="153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53"/>
      <c r="CQ243" s="153"/>
      <c r="CR243" s="153"/>
      <c r="CS243" s="153"/>
      <c r="CT243" s="153"/>
      <c r="CU243" s="153"/>
      <c r="CV243" s="153"/>
    </row>
    <row r="244" ht="12.75" customHeight="1" spans="1:100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  <c r="BS244" s="153"/>
      <c r="BT244" s="153"/>
      <c r="BU244" s="153"/>
      <c r="BV244" s="153"/>
      <c r="BW244" s="153"/>
      <c r="BX244" s="153"/>
      <c r="BY244" s="153"/>
      <c r="BZ244" s="153"/>
      <c r="CA244" s="153"/>
      <c r="CB244" s="153"/>
      <c r="CC244" s="153"/>
      <c r="CD244" s="153"/>
      <c r="CE244" s="153"/>
      <c r="CF244" s="153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53"/>
      <c r="CQ244" s="153"/>
      <c r="CR244" s="153"/>
      <c r="CS244" s="153"/>
      <c r="CT244" s="153"/>
      <c r="CU244" s="153"/>
      <c r="CV244" s="153"/>
    </row>
    <row r="245" ht="12.75" customHeight="1" spans="1:100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  <c r="BS245" s="153"/>
      <c r="BT245" s="153"/>
      <c r="BU245" s="153"/>
      <c r="BV245" s="153"/>
      <c r="BW245" s="153"/>
      <c r="BX245" s="153"/>
      <c r="BY245" s="153"/>
      <c r="BZ245" s="153"/>
      <c r="CA245" s="153"/>
      <c r="CB245" s="153"/>
      <c r="CC245" s="153"/>
      <c r="CD245" s="153"/>
      <c r="CE245" s="153"/>
      <c r="CF245" s="153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53"/>
      <c r="CQ245" s="153"/>
      <c r="CR245" s="153"/>
      <c r="CS245" s="153"/>
      <c r="CT245" s="153"/>
      <c r="CU245" s="153"/>
      <c r="CV245" s="153"/>
    </row>
    <row r="246" ht="12.75" customHeight="1" spans="1:100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  <c r="BS246" s="153"/>
      <c r="BT246" s="153"/>
      <c r="BU246" s="153"/>
      <c r="BV246" s="153"/>
      <c r="BW246" s="153"/>
      <c r="BX246" s="153"/>
      <c r="BY246" s="153"/>
      <c r="BZ246" s="153"/>
      <c r="CA246" s="153"/>
      <c r="CB246" s="153"/>
      <c r="CC246" s="153"/>
      <c r="CD246" s="153"/>
      <c r="CE246" s="153"/>
      <c r="CF246" s="153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53"/>
      <c r="CQ246" s="153"/>
      <c r="CR246" s="153"/>
      <c r="CS246" s="153"/>
      <c r="CT246" s="153"/>
      <c r="CU246" s="153"/>
      <c r="CV246" s="153"/>
    </row>
    <row r="247" ht="12.75" customHeight="1" spans="1:100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  <c r="BS247" s="153"/>
      <c r="BT247" s="153"/>
      <c r="BU247" s="153"/>
      <c r="BV247" s="153"/>
      <c r="BW247" s="153"/>
      <c r="BX247" s="153"/>
      <c r="BY247" s="153"/>
      <c r="BZ247" s="153"/>
      <c r="CA247" s="153"/>
      <c r="CB247" s="153"/>
      <c r="CC247" s="153"/>
      <c r="CD247" s="153"/>
      <c r="CE247" s="153"/>
      <c r="CF247" s="153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53"/>
      <c r="CQ247" s="153"/>
      <c r="CR247" s="153"/>
      <c r="CS247" s="153"/>
      <c r="CT247" s="153"/>
      <c r="CU247" s="153"/>
      <c r="CV247" s="153"/>
    </row>
    <row r="248" ht="12.75" customHeight="1" spans="1:100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  <c r="BS248" s="153"/>
      <c r="BT248" s="153"/>
      <c r="BU248" s="153"/>
      <c r="BV248" s="153"/>
      <c r="BW248" s="153"/>
      <c r="BX248" s="153"/>
      <c r="BY248" s="153"/>
      <c r="BZ248" s="153"/>
      <c r="CA248" s="153"/>
      <c r="CB248" s="153"/>
      <c r="CC248" s="153"/>
      <c r="CD248" s="153"/>
      <c r="CE248" s="153"/>
      <c r="CF248" s="153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53"/>
      <c r="CQ248" s="153"/>
      <c r="CR248" s="153"/>
      <c r="CS248" s="153"/>
      <c r="CT248" s="153"/>
      <c r="CU248" s="153"/>
      <c r="CV248" s="153"/>
    </row>
    <row r="249" ht="12.75" customHeight="1" spans="1:100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  <c r="BS249" s="153"/>
      <c r="BT249" s="153"/>
      <c r="BU249" s="153"/>
      <c r="BV249" s="153"/>
      <c r="BW249" s="153"/>
      <c r="BX249" s="153"/>
      <c r="BY249" s="153"/>
      <c r="BZ249" s="153"/>
      <c r="CA249" s="153"/>
      <c r="CB249" s="153"/>
      <c r="CC249" s="153"/>
      <c r="CD249" s="153"/>
      <c r="CE249" s="153"/>
      <c r="CF249" s="153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53"/>
      <c r="CQ249" s="153"/>
      <c r="CR249" s="153"/>
      <c r="CS249" s="153"/>
      <c r="CT249" s="153"/>
      <c r="CU249" s="153"/>
      <c r="CV249" s="153"/>
    </row>
    <row r="250" ht="12.75" customHeight="1" spans="1:100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  <c r="BS250" s="153"/>
      <c r="BT250" s="153"/>
      <c r="BU250" s="153"/>
      <c r="BV250" s="153"/>
      <c r="BW250" s="153"/>
      <c r="BX250" s="153"/>
      <c r="BY250" s="153"/>
      <c r="BZ250" s="153"/>
      <c r="CA250" s="153"/>
      <c r="CB250" s="153"/>
      <c r="CC250" s="153"/>
      <c r="CD250" s="153"/>
      <c r="CE250" s="153"/>
      <c r="CF250" s="153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53"/>
      <c r="CQ250" s="153"/>
      <c r="CR250" s="153"/>
      <c r="CS250" s="153"/>
      <c r="CT250" s="153"/>
      <c r="CU250" s="153"/>
      <c r="CV250" s="153"/>
    </row>
    <row r="251" ht="12.75" customHeight="1" spans="1:100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  <c r="BS251" s="153"/>
      <c r="BT251" s="153"/>
      <c r="BU251" s="153"/>
      <c r="BV251" s="153"/>
      <c r="BW251" s="153"/>
      <c r="BX251" s="153"/>
      <c r="BY251" s="153"/>
      <c r="BZ251" s="153"/>
      <c r="CA251" s="153"/>
      <c r="CB251" s="153"/>
      <c r="CC251" s="153"/>
      <c r="CD251" s="153"/>
      <c r="CE251" s="153"/>
      <c r="CF251" s="153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53"/>
      <c r="CQ251" s="153"/>
      <c r="CR251" s="153"/>
      <c r="CS251" s="153"/>
      <c r="CT251" s="153"/>
      <c r="CU251" s="153"/>
      <c r="CV251" s="153"/>
    </row>
    <row r="252" ht="12.75" customHeight="1" spans="1:100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  <c r="AY252" s="153"/>
      <c r="AZ252" s="153"/>
      <c r="BA252" s="153"/>
      <c r="BB252" s="153"/>
      <c r="BC252" s="153"/>
      <c r="BD252" s="153"/>
      <c r="BE252" s="153"/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  <c r="BS252" s="153"/>
      <c r="BT252" s="153"/>
      <c r="BU252" s="153"/>
      <c r="BV252" s="153"/>
      <c r="BW252" s="153"/>
      <c r="BX252" s="153"/>
      <c r="BY252" s="153"/>
      <c r="BZ252" s="153"/>
      <c r="CA252" s="153"/>
      <c r="CB252" s="153"/>
      <c r="CC252" s="153"/>
      <c r="CD252" s="153"/>
      <c r="CE252" s="153"/>
      <c r="CF252" s="153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53"/>
      <c r="CQ252" s="153"/>
      <c r="CR252" s="153"/>
      <c r="CS252" s="153"/>
      <c r="CT252" s="153"/>
      <c r="CU252" s="153"/>
      <c r="CV252" s="153"/>
    </row>
    <row r="253" ht="12.75" customHeight="1" spans="1:100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  <c r="AY253" s="153"/>
      <c r="AZ253" s="153"/>
      <c r="BA253" s="153"/>
      <c r="BB253" s="153"/>
      <c r="BC253" s="153"/>
      <c r="BD253" s="153"/>
      <c r="BE253" s="153"/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  <c r="BS253" s="153"/>
      <c r="BT253" s="153"/>
      <c r="BU253" s="153"/>
      <c r="BV253" s="153"/>
      <c r="BW253" s="153"/>
      <c r="BX253" s="153"/>
      <c r="BY253" s="153"/>
      <c r="BZ253" s="153"/>
      <c r="CA253" s="153"/>
      <c r="CB253" s="153"/>
      <c r="CC253" s="153"/>
      <c r="CD253" s="153"/>
      <c r="CE253" s="153"/>
      <c r="CF253" s="153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53"/>
      <c r="CQ253" s="153"/>
      <c r="CR253" s="153"/>
      <c r="CS253" s="153"/>
      <c r="CT253" s="153"/>
      <c r="CU253" s="153"/>
      <c r="CV253" s="153"/>
    </row>
    <row r="254" ht="12.75" customHeight="1" spans="1:100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  <c r="AY254" s="153"/>
      <c r="AZ254" s="153"/>
      <c r="BA254" s="153"/>
      <c r="BB254" s="153"/>
      <c r="BC254" s="153"/>
      <c r="BD254" s="153"/>
      <c r="BE254" s="153"/>
      <c r="BF254" s="153"/>
      <c r="BG254" s="153"/>
      <c r="BH254" s="153"/>
      <c r="BI254" s="153"/>
      <c r="BJ254" s="153"/>
      <c r="BK254" s="153"/>
      <c r="BL254" s="153"/>
      <c r="BM254" s="153"/>
      <c r="BN254" s="153"/>
      <c r="BO254" s="153"/>
      <c r="BP254" s="153"/>
      <c r="BQ254" s="153"/>
      <c r="BR254" s="153"/>
      <c r="BS254" s="153"/>
      <c r="BT254" s="153"/>
      <c r="BU254" s="153"/>
      <c r="BV254" s="153"/>
      <c r="BW254" s="153"/>
      <c r="BX254" s="153"/>
      <c r="BY254" s="153"/>
      <c r="BZ254" s="153"/>
      <c r="CA254" s="153"/>
      <c r="CB254" s="153"/>
      <c r="CC254" s="153"/>
      <c r="CD254" s="153"/>
      <c r="CE254" s="153"/>
      <c r="CF254" s="153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53"/>
      <c r="CQ254" s="153"/>
      <c r="CR254" s="153"/>
      <c r="CS254" s="153"/>
      <c r="CT254" s="153"/>
      <c r="CU254" s="153"/>
      <c r="CV254" s="153"/>
    </row>
    <row r="255" ht="12.75" customHeight="1" spans="1:100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  <c r="AY255" s="153"/>
      <c r="AZ255" s="153"/>
      <c r="BA255" s="153"/>
      <c r="BB255" s="153"/>
      <c r="BC255" s="153"/>
      <c r="BD255" s="153"/>
      <c r="BE255" s="153"/>
      <c r="BF255" s="153"/>
      <c r="BG255" s="153"/>
      <c r="BH255" s="153"/>
      <c r="BI255" s="153"/>
      <c r="BJ255" s="153"/>
      <c r="BK255" s="153"/>
      <c r="BL255" s="153"/>
      <c r="BM255" s="153"/>
      <c r="BN255" s="153"/>
      <c r="BO255" s="153"/>
      <c r="BP255" s="153"/>
      <c r="BQ255" s="153"/>
      <c r="BR255" s="153"/>
      <c r="BS255" s="153"/>
      <c r="BT255" s="153"/>
      <c r="BU255" s="153"/>
      <c r="BV255" s="153"/>
      <c r="BW255" s="153"/>
      <c r="BX255" s="153"/>
      <c r="BY255" s="153"/>
      <c r="BZ255" s="153"/>
      <c r="CA255" s="153"/>
      <c r="CB255" s="153"/>
      <c r="CC255" s="153"/>
      <c r="CD255" s="153"/>
      <c r="CE255" s="153"/>
      <c r="CF255" s="153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53"/>
      <c r="CQ255" s="153"/>
      <c r="CR255" s="153"/>
      <c r="CS255" s="153"/>
      <c r="CT255" s="153"/>
      <c r="CU255" s="153"/>
      <c r="CV255" s="153"/>
    </row>
    <row r="256" ht="12.75" customHeight="1" spans="1:100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  <c r="AY256" s="153"/>
      <c r="AZ256" s="153"/>
      <c r="BA256" s="153"/>
      <c r="BB256" s="153"/>
      <c r="BC256" s="153"/>
      <c r="BD256" s="153"/>
      <c r="BE256" s="153"/>
      <c r="BF256" s="153"/>
      <c r="BG256" s="153"/>
      <c r="BH256" s="153"/>
      <c r="BI256" s="153"/>
      <c r="BJ256" s="153"/>
      <c r="BK256" s="153"/>
      <c r="BL256" s="153"/>
      <c r="BM256" s="153"/>
      <c r="BN256" s="153"/>
      <c r="BO256" s="153"/>
      <c r="BP256" s="153"/>
      <c r="BQ256" s="153"/>
      <c r="BR256" s="153"/>
      <c r="BS256" s="153"/>
      <c r="BT256" s="153"/>
      <c r="BU256" s="153"/>
      <c r="BV256" s="153"/>
      <c r="BW256" s="153"/>
      <c r="BX256" s="153"/>
      <c r="BY256" s="153"/>
      <c r="BZ256" s="153"/>
      <c r="CA256" s="153"/>
      <c r="CB256" s="153"/>
      <c r="CC256" s="153"/>
      <c r="CD256" s="153"/>
      <c r="CE256" s="153"/>
      <c r="CF256" s="153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  <c r="CT256" s="153"/>
      <c r="CU256" s="153"/>
      <c r="CV256" s="153"/>
    </row>
    <row r="257" ht="12.75" customHeight="1" spans="1:100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3"/>
      <c r="BG257" s="153"/>
      <c r="BH257" s="153"/>
      <c r="BI257" s="153"/>
      <c r="BJ257" s="153"/>
      <c r="BK257" s="153"/>
      <c r="BL257" s="153"/>
      <c r="BM257" s="153"/>
      <c r="BN257" s="153"/>
      <c r="BO257" s="153"/>
      <c r="BP257" s="153"/>
      <c r="BQ257" s="153"/>
      <c r="BR257" s="153"/>
      <c r="BS257" s="153"/>
      <c r="BT257" s="153"/>
      <c r="BU257" s="153"/>
      <c r="BV257" s="153"/>
      <c r="BW257" s="153"/>
      <c r="BX257" s="153"/>
      <c r="BY257" s="153"/>
      <c r="BZ257" s="153"/>
      <c r="CA257" s="153"/>
      <c r="CB257" s="153"/>
      <c r="CC257" s="153"/>
      <c r="CD257" s="153"/>
      <c r="CE257" s="153"/>
      <c r="CF257" s="153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53"/>
      <c r="CQ257" s="153"/>
      <c r="CR257" s="153"/>
      <c r="CS257" s="153"/>
      <c r="CT257" s="153"/>
      <c r="CU257" s="153"/>
      <c r="CV257" s="153"/>
    </row>
    <row r="258" ht="12.75" customHeight="1" spans="1:100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153"/>
      <c r="BK258" s="153"/>
      <c r="BL258" s="153"/>
      <c r="BM258" s="153"/>
      <c r="BN258" s="153"/>
      <c r="BO258" s="153"/>
      <c r="BP258" s="153"/>
      <c r="BQ258" s="153"/>
      <c r="BR258" s="153"/>
      <c r="BS258" s="153"/>
      <c r="BT258" s="153"/>
      <c r="BU258" s="153"/>
      <c r="BV258" s="153"/>
      <c r="BW258" s="153"/>
      <c r="BX258" s="153"/>
      <c r="BY258" s="153"/>
      <c r="BZ258" s="153"/>
      <c r="CA258" s="153"/>
      <c r="CB258" s="153"/>
      <c r="CC258" s="153"/>
      <c r="CD258" s="153"/>
      <c r="CE258" s="153"/>
      <c r="CF258" s="153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53"/>
      <c r="CQ258" s="153"/>
      <c r="CR258" s="153"/>
      <c r="CS258" s="153"/>
      <c r="CT258" s="153"/>
      <c r="CU258" s="153"/>
      <c r="CV258" s="153"/>
    </row>
    <row r="259" ht="12.75" customHeight="1" spans="1:100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153"/>
      <c r="BK259" s="153"/>
      <c r="BL259" s="153"/>
      <c r="BM259" s="153"/>
      <c r="BN259" s="153"/>
      <c r="BO259" s="153"/>
      <c r="BP259" s="153"/>
      <c r="BQ259" s="153"/>
      <c r="BR259" s="153"/>
      <c r="BS259" s="153"/>
      <c r="BT259" s="153"/>
      <c r="BU259" s="153"/>
      <c r="BV259" s="153"/>
      <c r="BW259" s="153"/>
      <c r="BX259" s="153"/>
      <c r="BY259" s="153"/>
      <c r="BZ259" s="153"/>
      <c r="CA259" s="153"/>
      <c r="CB259" s="153"/>
      <c r="CC259" s="153"/>
      <c r="CD259" s="153"/>
      <c r="CE259" s="153"/>
      <c r="CF259" s="153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53"/>
      <c r="CQ259" s="153"/>
      <c r="CR259" s="153"/>
      <c r="CS259" s="153"/>
      <c r="CT259" s="153"/>
      <c r="CU259" s="153"/>
      <c r="CV259" s="153"/>
    </row>
    <row r="260" ht="12.75" customHeight="1" spans="1:100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153"/>
      <c r="BK260" s="153"/>
      <c r="BL260" s="153"/>
      <c r="BM260" s="153"/>
      <c r="BN260" s="153"/>
      <c r="BO260" s="153"/>
      <c r="BP260" s="153"/>
      <c r="BQ260" s="153"/>
      <c r="BR260" s="153"/>
      <c r="BS260" s="153"/>
      <c r="BT260" s="153"/>
      <c r="BU260" s="153"/>
      <c r="BV260" s="153"/>
      <c r="BW260" s="153"/>
      <c r="BX260" s="153"/>
      <c r="BY260" s="153"/>
      <c r="BZ260" s="153"/>
      <c r="CA260" s="153"/>
      <c r="CB260" s="153"/>
      <c r="CC260" s="153"/>
      <c r="CD260" s="153"/>
      <c r="CE260" s="153"/>
      <c r="CF260" s="153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53"/>
      <c r="CQ260" s="153"/>
      <c r="CR260" s="153"/>
      <c r="CS260" s="153"/>
      <c r="CT260" s="153"/>
      <c r="CU260" s="153"/>
      <c r="CV260" s="153"/>
    </row>
    <row r="261" ht="12.75" customHeight="1" spans="1:100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/>
      <c r="BE261" s="153"/>
      <c r="BF261" s="153"/>
      <c r="BG261" s="153"/>
      <c r="BH261" s="153"/>
      <c r="BI261" s="153"/>
      <c r="BJ261" s="153"/>
      <c r="BK261" s="153"/>
      <c r="BL261" s="153"/>
      <c r="BM261" s="153"/>
      <c r="BN261" s="153"/>
      <c r="BO261" s="153"/>
      <c r="BP261" s="153"/>
      <c r="BQ261" s="153"/>
      <c r="BR261" s="153"/>
      <c r="BS261" s="153"/>
      <c r="BT261" s="153"/>
      <c r="BU261" s="153"/>
      <c r="BV261" s="153"/>
      <c r="BW261" s="153"/>
      <c r="BX261" s="153"/>
      <c r="BY261" s="153"/>
      <c r="BZ261" s="153"/>
      <c r="CA261" s="153"/>
      <c r="CB261" s="153"/>
      <c r="CC261" s="153"/>
      <c r="CD261" s="153"/>
      <c r="CE261" s="153"/>
      <c r="CF261" s="153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53"/>
      <c r="CQ261" s="153"/>
      <c r="CR261" s="153"/>
      <c r="CS261" s="153"/>
      <c r="CT261" s="153"/>
      <c r="CU261" s="153"/>
      <c r="CV261" s="153"/>
    </row>
    <row r="262" ht="12.75" customHeight="1" spans="1:100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3"/>
      <c r="BD262" s="153"/>
      <c r="BE262" s="153"/>
      <c r="BF262" s="153"/>
      <c r="BG262" s="153"/>
      <c r="BH262" s="153"/>
      <c r="BI262" s="153"/>
      <c r="BJ262" s="153"/>
      <c r="BK262" s="153"/>
      <c r="BL262" s="153"/>
      <c r="BM262" s="153"/>
      <c r="BN262" s="153"/>
      <c r="BO262" s="153"/>
      <c r="BP262" s="153"/>
      <c r="BQ262" s="153"/>
      <c r="BR262" s="153"/>
      <c r="BS262" s="153"/>
      <c r="BT262" s="153"/>
      <c r="BU262" s="153"/>
      <c r="BV262" s="153"/>
      <c r="BW262" s="153"/>
      <c r="BX262" s="153"/>
      <c r="BY262" s="153"/>
      <c r="BZ262" s="153"/>
      <c r="CA262" s="153"/>
      <c r="CB262" s="153"/>
      <c r="CC262" s="153"/>
      <c r="CD262" s="153"/>
      <c r="CE262" s="153"/>
      <c r="CF262" s="153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53"/>
      <c r="CQ262" s="153"/>
      <c r="CR262" s="153"/>
      <c r="CS262" s="153"/>
      <c r="CT262" s="153"/>
      <c r="CU262" s="153"/>
      <c r="CV262" s="153"/>
    </row>
    <row r="263" ht="12.75" customHeight="1" spans="1:100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/>
      <c r="AT263" s="153"/>
      <c r="AU263" s="153"/>
      <c r="AV263" s="153"/>
      <c r="AW263" s="153"/>
      <c r="AX263" s="153"/>
      <c r="AY263" s="153"/>
      <c r="AZ263" s="153"/>
      <c r="BA263" s="153"/>
      <c r="BB263" s="153"/>
      <c r="BC263" s="153"/>
      <c r="BD263" s="153"/>
      <c r="BE263" s="153"/>
      <c r="BF263" s="153"/>
      <c r="BG263" s="153"/>
      <c r="BH263" s="153"/>
      <c r="BI263" s="153"/>
      <c r="BJ263" s="153"/>
      <c r="BK263" s="153"/>
      <c r="BL263" s="153"/>
      <c r="BM263" s="153"/>
      <c r="BN263" s="153"/>
      <c r="BO263" s="153"/>
      <c r="BP263" s="153"/>
      <c r="BQ263" s="153"/>
      <c r="BR263" s="153"/>
      <c r="BS263" s="153"/>
      <c r="BT263" s="153"/>
      <c r="BU263" s="153"/>
      <c r="BV263" s="153"/>
      <c r="BW263" s="153"/>
      <c r="BX263" s="153"/>
      <c r="BY263" s="153"/>
      <c r="BZ263" s="153"/>
      <c r="CA263" s="153"/>
      <c r="CB263" s="153"/>
      <c r="CC263" s="153"/>
      <c r="CD263" s="153"/>
      <c r="CE263" s="153"/>
      <c r="CF263" s="153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53"/>
      <c r="CQ263" s="153"/>
      <c r="CR263" s="153"/>
      <c r="CS263" s="153"/>
      <c r="CT263" s="153"/>
      <c r="CU263" s="153"/>
      <c r="CV263" s="153"/>
    </row>
    <row r="264" ht="12.75" customHeight="1" spans="1:100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  <c r="AY264" s="153"/>
      <c r="AZ264" s="153"/>
      <c r="BA264" s="153"/>
      <c r="BB264" s="153"/>
      <c r="BC264" s="153"/>
      <c r="BD264" s="153"/>
      <c r="BE264" s="153"/>
      <c r="BF264" s="153"/>
      <c r="BG264" s="153"/>
      <c r="BH264" s="153"/>
      <c r="BI264" s="153"/>
      <c r="BJ264" s="153"/>
      <c r="BK264" s="153"/>
      <c r="BL264" s="153"/>
      <c r="BM264" s="153"/>
      <c r="BN264" s="153"/>
      <c r="BO264" s="153"/>
      <c r="BP264" s="153"/>
      <c r="BQ264" s="153"/>
      <c r="BR264" s="153"/>
      <c r="BS264" s="153"/>
      <c r="BT264" s="153"/>
      <c r="BU264" s="153"/>
      <c r="BV264" s="153"/>
      <c r="BW264" s="153"/>
      <c r="BX264" s="153"/>
      <c r="BY264" s="153"/>
      <c r="BZ264" s="153"/>
      <c r="CA264" s="153"/>
      <c r="CB264" s="153"/>
      <c r="CC264" s="153"/>
      <c r="CD264" s="153"/>
      <c r="CE264" s="153"/>
      <c r="CF264" s="153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53"/>
      <c r="CQ264" s="153"/>
      <c r="CR264" s="153"/>
      <c r="CS264" s="153"/>
      <c r="CT264" s="153"/>
      <c r="CU264" s="153"/>
      <c r="CV264" s="153"/>
    </row>
    <row r="265" ht="12.75" customHeight="1" spans="1:100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3"/>
      <c r="BG265" s="153"/>
      <c r="BH265" s="153"/>
      <c r="BI265" s="153"/>
      <c r="BJ265" s="153"/>
      <c r="BK265" s="153"/>
      <c r="BL265" s="153"/>
      <c r="BM265" s="153"/>
      <c r="BN265" s="153"/>
      <c r="BO265" s="153"/>
      <c r="BP265" s="153"/>
      <c r="BQ265" s="153"/>
      <c r="BR265" s="153"/>
      <c r="BS265" s="153"/>
      <c r="BT265" s="153"/>
      <c r="BU265" s="153"/>
      <c r="BV265" s="153"/>
      <c r="BW265" s="153"/>
      <c r="BX265" s="153"/>
      <c r="BY265" s="153"/>
      <c r="BZ265" s="153"/>
      <c r="CA265" s="153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  <c r="CT265" s="153"/>
      <c r="CU265" s="153"/>
      <c r="CV265" s="153"/>
    </row>
    <row r="266" ht="12.75" customHeight="1" spans="1:100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3"/>
      <c r="BG266" s="153"/>
      <c r="BH266" s="153"/>
      <c r="BI266" s="153"/>
      <c r="BJ266" s="153"/>
      <c r="BK266" s="153"/>
      <c r="BL266" s="153"/>
      <c r="BM266" s="153"/>
      <c r="BN266" s="153"/>
      <c r="BO266" s="153"/>
      <c r="BP266" s="153"/>
      <c r="BQ266" s="153"/>
      <c r="BR266" s="153"/>
      <c r="BS266" s="153"/>
      <c r="BT266" s="153"/>
      <c r="BU266" s="153"/>
      <c r="BV266" s="153"/>
      <c r="BW266" s="153"/>
      <c r="BX266" s="153"/>
      <c r="BY266" s="153"/>
      <c r="BZ266" s="153"/>
      <c r="CA266" s="153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  <c r="CT266" s="153"/>
      <c r="CU266" s="153"/>
      <c r="CV266" s="153"/>
    </row>
    <row r="267" ht="12.75" customHeight="1" spans="1:100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3"/>
      <c r="BG267" s="153"/>
      <c r="BH267" s="153"/>
      <c r="BI267" s="153"/>
      <c r="BJ267" s="153"/>
      <c r="BK267" s="153"/>
      <c r="BL267" s="153"/>
      <c r="BM267" s="153"/>
      <c r="BN267" s="153"/>
      <c r="BO267" s="153"/>
      <c r="BP267" s="153"/>
      <c r="BQ267" s="153"/>
      <c r="BR267" s="153"/>
      <c r="BS267" s="153"/>
      <c r="BT267" s="153"/>
      <c r="BU267" s="153"/>
      <c r="BV267" s="153"/>
      <c r="BW267" s="153"/>
      <c r="BX267" s="153"/>
      <c r="BY267" s="153"/>
      <c r="BZ267" s="153"/>
      <c r="CA267" s="153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  <c r="CT267" s="153"/>
      <c r="CU267" s="153"/>
      <c r="CV267" s="153"/>
    </row>
    <row r="268" ht="12.75" customHeight="1" spans="1:100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3"/>
      <c r="BD268" s="153"/>
      <c r="BE268" s="153"/>
      <c r="BF268" s="153"/>
      <c r="BG268" s="153"/>
      <c r="BH268" s="153"/>
      <c r="BI268" s="153"/>
      <c r="BJ268" s="153"/>
      <c r="BK268" s="153"/>
      <c r="BL268" s="153"/>
      <c r="BM268" s="153"/>
      <c r="BN268" s="153"/>
      <c r="BO268" s="153"/>
      <c r="BP268" s="153"/>
      <c r="BQ268" s="153"/>
      <c r="BR268" s="153"/>
      <c r="BS268" s="153"/>
      <c r="BT268" s="153"/>
      <c r="BU268" s="153"/>
      <c r="BV268" s="153"/>
      <c r="BW268" s="153"/>
      <c r="BX268" s="153"/>
      <c r="BY268" s="153"/>
      <c r="BZ268" s="153"/>
      <c r="CA268" s="153"/>
      <c r="CB268" s="153"/>
      <c r="CC268" s="153"/>
      <c r="CD268" s="153"/>
      <c r="CE268" s="153"/>
      <c r="CF268" s="153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53"/>
      <c r="CQ268" s="153"/>
      <c r="CR268" s="153"/>
      <c r="CS268" s="153"/>
      <c r="CT268" s="153"/>
      <c r="CU268" s="153"/>
      <c r="CV268" s="153"/>
    </row>
    <row r="269" ht="12.75" customHeight="1" spans="1:100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3"/>
      <c r="BD269" s="153"/>
      <c r="BE269" s="153"/>
      <c r="BF269" s="153"/>
      <c r="BG269" s="153"/>
      <c r="BH269" s="153"/>
      <c r="BI269" s="153"/>
      <c r="BJ269" s="153"/>
      <c r="BK269" s="153"/>
      <c r="BL269" s="153"/>
      <c r="BM269" s="153"/>
      <c r="BN269" s="153"/>
      <c r="BO269" s="153"/>
      <c r="BP269" s="153"/>
      <c r="BQ269" s="153"/>
      <c r="BR269" s="153"/>
      <c r="BS269" s="153"/>
      <c r="BT269" s="153"/>
      <c r="BU269" s="153"/>
      <c r="BV269" s="153"/>
      <c r="BW269" s="153"/>
      <c r="BX269" s="153"/>
      <c r="BY269" s="153"/>
      <c r="BZ269" s="153"/>
      <c r="CA269" s="153"/>
      <c r="CB269" s="153"/>
      <c r="CC269" s="153"/>
      <c r="CD269" s="153"/>
      <c r="CE269" s="153"/>
      <c r="CF269" s="153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53"/>
      <c r="CQ269" s="153"/>
      <c r="CR269" s="153"/>
      <c r="CS269" s="153"/>
      <c r="CT269" s="153"/>
      <c r="CU269" s="153"/>
      <c r="CV269" s="153"/>
    </row>
    <row r="270" ht="12.75" customHeight="1" spans="1:100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  <c r="AO270" s="153"/>
      <c r="AP270" s="153"/>
      <c r="AQ270" s="153"/>
      <c r="AR270" s="153"/>
      <c r="AS270" s="153"/>
      <c r="AT270" s="153"/>
      <c r="AU270" s="153"/>
      <c r="AV270" s="153"/>
      <c r="AW270" s="153"/>
      <c r="AX270" s="153"/>
      <c r="AY270" s="153"/>
      <c r="AZ270" s="153"/>
      <c r="BA270" s="153"/>
      <c r="BB270" s="153"/>
      <c r="BC270" s="153"/>
      <c r="BD270" s="153"/>
      <c r="BE270" s="153"/>
      <c r="BF270" s="153"/>
      <c r="BG270" s="153"/>
      <c r="BH270" s="153"/>
      <c r="BI270" s="153"/>
      <c r="BJ270" s="153"/>
      <c r="BK270" s="153"/>
      <c r="BL270" s="153"/>
      <c r="BM270" s="153"/>
      <c r="BN270" s="153"/>
      <c r="BO270" s="153"/>
      <c r="BP270" s="153"/>
      <c r="BQ270" s="153"/>
      <c r="BR270" s="153"/>
      <c r="BS270" s="153"/>
      <c r="BT270" s="153"/>
      <c r="BU270" s="153"/>
      <c r="BV270" s="153"/>
      <c r="BW270" s="153"/>
      <c r="BX270" s="153"/>
      <c r="BY270" s="153"/>
      <c r="BZ270" s="153"/>
      <c r="CA270" s="153"/>
      <c r="CB270" s="153"/>
      <c r="CC270" s="153"/>
      <c r="CD270" s="153"/>
      <c r="CE270" s="153"/>
      <c r="CF270" s="153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53"/>
      <c r="CQ270" s="153"/>
      <c r="CR270" s="153"/>
      <c r="CS270" s="153"/>
      <c r="CT270" s="153"/>
      <c r="CU270" s="153"/>
      <c r="CV270" s="153"/>
    </row>
    <row r="271" ht="12.75" customHeight="1" spans="1:100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  <c r="AO271" s="153"/>
      <c r="AP271" s="153"/>
      <c r="AQ271" s="153"/>
      <c r="AR271" s="153"/>
      <c r="AS271" s="153"/>
      <c r="AT271" s="153"/>
      <c r="AU271" s="153"/>
      <c r="AV271" s="153"/>
      <c r="AW271" s="153"/>
      <c r="AX271" s="153"/>
      <c r="AY271" s="153"/>
      <c r="AZ271" s="153"/>
      <c r="BA271" s="153"/>
      <c r="BB271" s="153"/>
      <c r="BC271" s="153"/>
      <c r="BD271" s="153"/>
      <c r="BE271" s="153"/>
      <c r="BF271" s="153"/>
      <c r="BG271" s="153"/>
      <c r="BH271" s="153"/>
      <c r="BI271" s="153"/>
      <c r="BJ271" s="153"/>
      <c r="BK271" s="153"/>
      <c r="BL271" s="153"/>
      <c r="BM271" s="153"/>
      <c r="BN271" s="153"/>
      <c r="BO271" s="153"/>
      <c r="BP271" s="153"/>
      <c r="BQ271" s="153"/>
      <c r="BR271" s="153"/>
      <c r="BS271" s="153"/>
      <c r="BT271" s="153"/>
      <c r="BU271" s="153"/>
      <c r="BV271" s="153"/>
      <c r="BW271" s="153"/>
      <c r="BX271" s="153"/>
      <c r="BY271" s="153"/>
      <c r="BZ271" s="153"/>
      <c r="CA271" s="153"/>
      <c r="CB271" s="153"/>
      <c r="CC271" s="153"/>
      <c r="CD271" s="153"/>
      <c r="CE271" s="153"/>
      <c r="CF271" s="153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53"/>
      <c r="CQ271" s="153"/>
      <c r="CR271" s="153"/>
      <c r="CS271" s="153"/>
      <c r="CT271" s="153"/>
      <c r="CU271" s="153"/>
      <c r="CV271" s="153"/>
    </row>
    <row r="272" ht="12.75" customHeight="1" spans="1:100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  <c r="AY272" s="153"/>
      <c r="AZ272" s="153"/>
      <c r="BA272" s="153"/>
      <c r="BB272" s="153"/>
      <c r="BC272" s="153"/>
      <c r="BD272" s="153"/>
      <c r="BE272" s="153"/>
      <c r="BF272" s="153"/>
      <c r="BG272" s="153"/>
      <c r="BH272" s="153"/>
      <c r="BI272" s="153"/>
      <c r="BJ272" s="153"/>
      <c r="BK272" s="153"/>
      <c r="BL272" s="153"/>
      <c r="BM272" s="153"/>
      <c r="BN272" s="153"/>
      <c r="BO272" s="153"/>
      <c r="BP272" s="153"/>
      <c r="BQ272" s="153"/>
      <c r="BR272" s="153"/>
      <c r="BS272" s="153"/>
      <c r="BT272" s="153"/>
      <c r="BU272" s="153"/>
      <c r="BV272" s="153"/>
      <c r="BW272" s="153"/>
      <c r="BX272" s="153"/>
      <c r="BY272" s="153"/>
      <c r="BZ272" s="153"/>
      <c r="CA272" s="153"/>
      <c r="CB272" s="153"/>
      <c r="CC272" s="153"/>
      <c r="CD272" s="153"/>
      <c r="CE272" s="153"/>
      <c r="CF272" s="153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53"/>
      <c r="CQ272" s="153"/>
      <c r="CR272" s="153"/>
      <c r="CS272" s="153"/>
      <c r="CT272" s="153"/>
      <c r="CU272" s="153"/>
      <c r="CV272" s="153"/>
    </row>
    <row r="273" ht="12.75" customHeight="1" spans="1:100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153"/>
      <c r="BK273" s="153"/>
      <c r="BL273" s="153"/>
      <c r="BM273" s="153"/>
      <c r="BN273" s="153"/>
      <c r="BO273" s="153"/>
      <c r="BP273" s="153"/>
      <c r="BQ273" s="153"/>
      <c r="BR273" s="153"/>
      <c r="BS273" s="153"/>
      <c r="BT273" s="153"/>
      <c r="BU273" s="153"/>
      <c r="BV273" s="153"/>
      <c r="BW273" s="153"/>
      <c r="BX273" s="153"/>
      <c r="BY273" s="153"/>
      <c r="BZ273" s="153"/>
      <c r="CA273" s="153"/>
      <c r="CB273" s="153"/>
      <c r="CC273" s="153"/>
      <c r="CD273" s="153"/>
      <c r="CE273" s="153"/>
      <c r="CF273" s="153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53"/>
      <c r="CQ273" s="153"/>
      <c r="CR273" s="153"/>
      <c r="CS273" s="153"/>
      <c r="CT273" s="153"/>
      <c r="CU273" s="153"/>
      <c r="CV273" s="153"/>
    </row>
    <row r="274" ht="12.75" customHeight="1" spans="1:100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153"/>
      <c r="BK274" s="153"/>
      <c r="BL274" s="153"/>
      <c r="BM274" s="153"/>
      <c r="BN274" s="153"/>
      <c r="BO274" s="153"/>
      <c r="BP274" s="153"/>
      <c r="BQ274" s="153"/>
      <c r="BR274" s="153"/>
      <c r="BS274" s="153"/>
      <c r="BT274" s="153"/>
      <c r="BU274" s="153"/>
      <c r="BV274" s="153"/>
      <c r="BW274" s="153"/>
      <c r="BX274" s="153"/>
      <c r="BY274" s="153"/>
      <c r="BZ274" s="153"/>
      <c r="CA274" s="153"/>
      <c r="CB274" s="153"/>
      <c r="CC274" s="153"/>
      <c r="CD274" s="153"/>
      <c r="CE274" s="153"/>
      <c r="CF274" s="153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53"/>
      <c r="CQ274" s="153"/>
      <c r="CR274" s="153"/>
      <c r="CS274" s="153"/>
      <c r="CT274" s="153"/>
      <c r="CU274" s="153"/>
      <c r="CV274" s="153"/>
    </row>
    <row r="275" ht="12.75" customHeight="1" spans="1:100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153"/>
      <c r="BK275" s="153"/>
      <c r="BL275" s="153"/>
      <c r="BM275" s="153"/>
      <c r="BN275" s="153"/>
      <c r="BO275" s="153"/>
      <c r="BP275" s="153"/>
      <c r="BQ275" s="153"/>
      <c r="BR275" s="153"/>
      <c r="BS275" s="153"/>
      <c r="BT275" s="153"/>
      <c r="BU275" s="153"/>
      <c r="BV275" s="153"/>
      <c r="BW275" s="153"/>
      <c r="BX275" s="153"/>
      <c r="BY275" s="153"/>
      <c r="BZ275" s="153"/>
      <c r="CA275" s="153"/>
      <c r="CB275" s="153"/>
      <c r="CC275" s="153"/>
      <c r="CD275" s="153"/>
      <c r="CE275" s="153"/>
      <c r="CF275" s="153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53"/>
      <c r="CQ275" s="153"/>
      <c r="CR275" s="153"/>
      <c r="CS275" s="153"/>
      <c r="CT275" s="153"/>
      <c r="CU275" s="153"/>
      <c r="CV275" s="153"/>
    </row>
    <row r="276" ht="12.75" customHeight="1" spans="1:100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153"/>
      <c r="BK276" s="153"/>
      <c r="BL276" s="153"/>
      <c r="BM276" s="153"/>
      <c r="BN276" s="153"/>
      <c r="BO276" s="153"/>
      <c r="BP276" s="153"/>
      <c r="BQ276" s="153"/>
      <c r="BR276" s="153"/>
      <c r="BS276" s="153"/>
      <c r="BT276" s="153"/>
      <c r="BU276" s="153"/>
      <c r="BV276" s="153"/>
      <c r="BW276" s="153"/>
      <c r="BX276" s="153"/>
      <c r="BY276" s="153"/>
      <c r="BZ276" s="153"/>
      <c r="CA276" s="153"/>
      <c r="CB276" s="153"/>
      <c r="CC276" s="153"/>
      <c r="CD276" s="153"/>
      <c r="CE276" s="153"/>
      <c r="CF276" s="153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53"/>
      <c r="CQ276" s="153"/>
      <c r="CR276" s="153"/>
      <c r="CS276" s="153"/>
      <c r="CT276" s="153"/>
      <c r="CU276" s="153"/>
      <c r="CV276" s="153"/>
    </row>
    <row r="277" ht="12.75" customHeight="1" spans="1:100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3"/>
      <c r="BG277" s="153"/>
      <c r="BH277" s="153"/>
      <c r="BI277" s="153"/>
      <c r="BJ277" s="153"/>
      <c r="BK277" s="153"/>
      <c r="BL277" s="153"/>
      <c r="BM277" s="153"/>
      <c r="BN277" s="153"/>
      <c r="BO277" s="153"/>
      <c r="BP277" s="153"/>
      <c r="BQ277" s="153"/>
      <c r="BR277" s="153"/>
      <c r="BS277" s="153"/>
      <c r="BT277" s="153"/>
      <c r="BU277" s="153"/>
      <c r="BV277" s="153"/>
      <c r="BW277" s="153"/>
      <c r="BX277" s="153"/>
      <c r="BY277" s="153"/>
      <c r="BZ277" s="153"/>
      <c r="CA277" s="153"/>
      <c r="CB277" s="153"/>
      <c r="CC277" s="153"/>
      <c r="CD277" s="153"/>
      <c r="CE277" s="153"/>
      <c r="CF277" s="153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53"/>
      <c r="CQ277" s="153"/>
      <c r="CR277" s="153"/>
      <c r="CS277" s="153"/>
      <c r="CT277" s="153"/>
      <c r="CU277" s="153"/>
      <c r="CV277" s="153"/>
    </row>
    <row r="278" ht="12.75" customHeight="1" spans="1:100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3"/>
      <c r="BG278" s="153"/>
      <c r="BH278" s="153"/>
      <c r="BI278" s="153"/>
      <c r="BJ278" s="153"/>
      <c r="BK278" s="153"/>
      <c r="BL278" s="153"/>
      <c r="BM278" s="153"/>
      <c r="BN278" s="153"/>
      <c r="BO278" s="153"/>
      <c r="BP278" s="153"/>
      <c r="BQ278" s="153"/>
      <c r="BR278" s="153"/>
      <c r="BS278" s="153"/>
      <c r="BT278" s="153"/>
      <c r="BU278" s="153"/>
      <c r="BV278" s="153"/>
      <c r="BW278" s="153"/>
      <c r="BX278" s="153"/>
      <c r="BY278" s="153"/>
      <c r="BZ278" s="153"/>
      <c r="CA278" s="153"/>
      <c r="CB278" s="153"/>
      <c r="CC278" s="153"/>
      <c r="CD278" s="153"/>
      <c r="CE278" s="153"/>
      <c r="CF278" s="153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53"/>
      <c r="CQ278" s="153"/>
      <c r="CR278" s="153"/>
      <c r="CS278" s="153"/>
      <c r="CT278" s="153"/>
      <c r="CU278" s="153"/>
      <c r="CV278" s="153"/>
    </row>
    <row r="279" ht="12.75" customHeight="1" spans="1:100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153"/>
      <c r="BK279" s="153"/>
      <c r="BL279" s="153"/>
      <c r="BM279" s="153"/>
      <c r="BN279" s="153"/>
      <c r="BO279" s="153"/>
      <c r="BP279" s="153"/>
      <c r="BQ279" s="153"/>
      <c r="BR279" s="153"/>
      <c r="BS279" s="153"/>
      <c r="BT279" s="153"/>
      <c r="BU279" s="153"/>
      <c r="BV279" s="153"/>
      <c r="BW279" s="153"/>
      <c r="BX279" s="153"/>
      <c r="BY279" s="153"/>
      <c r="BZ279" s="153"/>
      <c r="CA279" s="153"/>
      <c r="CB279" s="153"/>
      <c r="CC279" s="153"/>
      <c r="CD279" s="153"/>
      <c r="CE279" s="153"/>
      <c r="CF279" s="153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53"/>
      <c r="CQ279" s="153"/>
      <c r="CR279" s="153"/>
      <c r="CS279" s="153"/>
      <c r="CT279" s="153"/>
      <c r="CU279" s="153"/>
      <c r="CV279" s="153"/>
    </row>
    <row r="280" ht="12.75" customHeight="1" spans="1:100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153"/>
      <c r="BK280" s="153"/>
      <c r="BL280" s="153"/>
      <c r="BM280" s="153"/>
      <c r="BN280" s="153"/>
      <c r="BO280" s="153"/>
      <c r="BP280" s="153"/>
      <c r="BQ280" s="153"/>
      <c r="BR280" s="153"/>
      <c r="BS280" s="153"/>
      <c r="BT280" s="153"/>
      <c r="BU280" s="153"/>
      <c r="BV280" s="153"/>
      <c r="BW280" s="153"/>
      <c r="BX280" s="153"/>
      <c r="BY280" s="153"/>
      <c r="BZ280" s="153"/>
      <c r="CA280" s="153"/>
      <c r="CB280" s="153"/>
      <c r="CC280" s="153"/>
      <c r="CD280" s="153"/>
      <c r="CE280" s="153"/>
      <c r="CF280" s="153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53"/>
      <c r="CQ280" s="153"/>
      <c r="CR280" s="153"/>
      <c r="CS280" s="153"/>
      <c r="CT280" s="153"/>
      <c r="CU280" s="153"/>
      <c r="CV280" s="153"/>
    </row>
    <row r="281" ht="12.75" customHeight="1" spans="1:100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153"/>
      <c r="BK281" s="153"/>
      <c r="BL281" s="153"/>
      <c r="BM281" s="153"/>
      <c r="BN281" s="153"/>
      <c r="BO281" s="153"/>
      <c r="BP281" s="153"/>
      <c r="BQ281" s="153"/>
      <c r="BR281" s="153"/>
      <c r="BS281" s="153"/>
      <c r="BT281" s="153"/>
      <c r="BU281" s="153"/>
      <c r="BV281" s="153"/>
      <c r="BW281" s="153"/>
      <c r="BX281" s="153"/>
      <c r="BY281" s="153"/>
      <c r="BZ281" s="153"/>
      <c r="CA281" s="153"/>
      <c r="CB281" s="153"/>
      <c r="CC281" s="153"/>
      <c r="CD281" s="153"/>
      <c r="CE281" s="153"/>
      <c r="CF281" s="153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53"/>
      <c r="CQ281" s="153"/>
      <c r="CR281" s="153"/>
      <c r="CS281" s="153"/>
      <c r="CT281" s="153"/>
      <c r="CU281" s="153"/>
      <c r="CV281" s="153"/>
    </row>
    <row r="282" ht="12.75" customHeight="1" spans="1:100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153"/>
      <c r="BK282" s="153"/>
      <c r="BL282" s="153"/>
      <c r="BM282" s="153"/>
      <c r="BN282" s="153"/>
      <c r="BO282" s="153"/>
      <c r="BP282" s="153"/>
      <c r="BQ282" s="153"/>
      <c r="BR282" s="153"/>
      <c r="BS282" s="153"/>
      <c r="BT282" s="153"/>
      <c r="BU282" s="153"/>
      <c r="BV282" s="153"/>
      <c r="BW282" s="153"/>
      <c r="BX282" s="153"/>
      <c r="BY282" s="153"/>
      <c r="BZ282" s="153"/>
      <c r="CA282" s="153"/>
      <c r="CB282" s="153"/>
      <c r="CC282" s="153"/>
      <c r="CD282" s="153"/>
      <c r="CE282" s="153"/>
      <c r="CF282" s="153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53"/>
      <c r="CQ282" s="153"/>
      <c r="CR282" s="153"/>
      <c r="CS282" s="153"/>
      <c r="CT282" s="153"/>
      <c r="CU282" s="153"/>
      <c r="CV282" s="153"/>
    </row>
    <row r="283" ht="12.75" customHeight="1" spans="1:100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  <c r="BS283" s="153"/>
      <c r="BT283" s="153"/>
      <c r="BU283" s="153"/>
      <c r="BV283" s="153"/>
      <c r="BW283" s="153"/>
      <c r="BX283" s="153"/>
      <c r="BY283" s="153"/>
      <c r="BZ283" s="153"/>
      <c r="CA283" s="153"/>
      <c r="CB283" s="153"/>
      <c r="CC283" s="153"/>
      <c r="CD283" s="153"/>
      <c r="CE283" s="153"/>
      <c r="CF283" s="153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53"/>
      <c r="CQ283" s="153"/>
      <c r="CR283" s="153"/>
      <c r="CS283" s="153"/>
      <c r="CT283" s="153"/>
      <c r="CU283" s="153"/>
      <c r="CV283" s="153"/>
    </row>
    <row r="284" ht="12.75" customHeight="1" spans="1:100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  <c r="BS284" s="153"/>
      <c r="BT284" s="153"/>
      <c r="BU284" s="153"/>
      <c r="BV284" s="153"/>
      <c r="BW284" s="153"/>
      <c r="BX284" s="153"/>
      <c r="BY284" s="153"/>
      <c r="BZ284" s="153"/>
      <c r="CA284" s="153"/>
      <c r="CB284" s="153"/>
      <c r="CC284" s="153"/>
      <c r="CD284" s="153"/>
      <c r="CE284" s="153"/>
      <c r="CF284" s="153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53"/>
      <c r="CQ284" s="153"/>
      <c r="CR284" s="153"/>
      <c r="CS284" s="153"/>
      <c r="CT284" s="153"/>
      <c r="CU284" s="153"/>
      <c r="CV284" s="153"/>
    </row>
    <row r="285" ht="12.75" customHeight="1" spans="1:100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  <c r="BS285" s="153"/>
      <c r="BT285" s="153"/>
      <c r="BU285" s="153"/>
      <c r="BV285" s="153"/>
      <c r="BW285" s="153"/>
      <c r="BX285" s="153"/>
      <c r="BY285" s="153"/>
      <c r="BZ285" s="153"/>
      <c r="CA285" s="153"/>
      <c r="CB285" s="153"/>
      <c r="CC285" s="153"/>
      <c r="CD285" s="153"/>
      <c r="CE285" s="153"/>
      <c r="CF285" s="153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53"/>
      <c r="CQ285" s="153"/>
      <c r="CR285" s="153"/>
      <c r="CS285" s="153"/>
      <c r="CT285" s="153"/>
      <c r="CU285" s="153"/>
      <c r="CV285" s="153"/>
    </row>
    <row r="286" ht="12.75" customHeight="1" spans="1:100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  <c r="BS286" s="153"/>
      <c r="BT286" s="153"/>
      <c r="BU286" s="153"/>
      <c r="BV286" s="153"/>
      <c r="BW286" s="153"/>
      <c r="BX286" s="153"/>
      <c r="BY286" s="153"/>
      <c r="BZ286" s="153"/>
      <c r="CA286" s="153"/>
      <c r="CB286" s="153"/>
      <c r="CC286" s="153"/>
      <c r="CD286" s="153"/>
      <c r="CE286" s="153"/>
      <c r="CF286" s="153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53"/>
      <c r="CQ286" s="153"/>
      <c r="CR286" s="153"/>
      <c r="CS286" s="153"/>
      <c r="CT286" s="153"/>
      <c r="CU286" s="153"/>
      <c r="CV286" s="153"/>
    </row>
    <row r="287" ht="12.75" customHeight="1" spans="1:100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  <c r="BS287" s="153"/>
      <c r="BT287" s="153"/>
      <c r="BU287" s="153"/>
      <c r="BV287" s="153"/>
      <c r="BW287" s="153"/>
      <c r="BX287" s="153"/>
      <c r="BY287" s="153"/>
      <c r="BZ287" s="153"/>
      <c r="CA287" s="153"/>
      <c r="CB287" s="153"/>
      <c r="CC287" s="153"/>
      <c r="CD287" s="153"/>
      <c r="CE287" s="153"/>
      <c r="CF287" s="153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53"/>
      <c r="CQ287" s="153"/>
      <c r="CR287" s="153"/>
      <c r="CS287" s="153"/>
      <c r="CT287" s="153"/>
      <c r="CU287" s="153"/>
      <c r="CV287" s="153"/>
    </row>
    <row r="288" ht="12.75" customHeight="1" spans="1:100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  <c r="BS288" s="153"/>
      <c r="BT288" s="153"/>
      <c r="BU288" s="153"/>
      <c r="BV288" s="153"/>
      <c r="BW288" s="153"/>
      <c r="BX288" s="153"/>
      <c r="BY288" s="153"/>
      <c r="BZ288" s="153"/>
      <c r="CA288" s="153"/>
      <c r="CB288" s="153"/>
      <c r="CC288" s="153"/>
      <c r="CD288" s="153"/>
      <c r="CE288" s="153"/>
      <c r="CF288" s="153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53"/>
      <c r="CQ288" s="153"/>
      <c r="CR288" s="153"/>
      <c r="CS288" s="153"/>
      <c r="CT288" s="153"/>
      <c r="CU288" s="153"/>
      <c r="CV288" s="153"/>
    </row>
    <row r="289" ht="12.75" customHeight="1" spans="1:100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  <c r="BS289" s="153"/>
      <c r="BT289" s="153"/>
      <c r="BU289" s="153"/>
      <c r="BV289" s="153"/>
      <c r="BW289" s="153"/>
      <c r="BX289" s="153"/>
      <c r="BY289" s="153"/>
      <c r="BZ289" s="153"/>
      <c r="CA289" s="153"/>
      <c r="CB289" s="153"/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53"/>
      <c r="CQ289" s="153"/>
      <c r="CR289" s="153"/>
      <c r="CS289" s="153"/>
      <c r="CT289" s="153"/>
      <c r="CU289" s="153"/>
      <c r="CV289" s="153"/>
    </row>
    <row r="290" ht="12.75" customHeight="1" spans="1:100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  <c r="BS290" s="153"/>
      <c r="BT290" s="153"/>
      <c r="BU290" s="153"/>
      <c r="BV290" s="153"/>
      <c r="BW290" s="153"/>
      <c r="BX290" s="153"/>
      <c r="BY290" s="153"/>
      <c r="BZ290" s="153"/>
      <c r="CA290" s="153"/>
      <c r="CB290" s="153"/>
      <c r="CC290" s="153"/>
      <c r="CD290" s="153"/>
      <c r="CE290" s="153"/>
      <c r="CF290" s="153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53"/>
      <c r="CQ290" s="153"/>
      <c r="CR290" s="153"/>
      <c r="CS290" s="153"/>
      <c r="CT290" s="153"/>
      <c r="CU290" s="153"/>
      <c r="CV290" s="153"/>
    </row>
    <row r="291" ht="12.75" customHeight="1" spans="1:100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3"/>
      <c r="AT291" s="153"/>
      <c r="AU291" s="153"/>
      <c r="AV291" s="153"/>
      <c r="AW291" s="153"/>
      <c r="AX291" s="153"/>
      <c r="AY291" s="153"/>
      <c r="AZ291" s="153"/>
      <c r="BA291" s="153"/>
      <c r="BB291" s="153"/>
      <c r="BC291" s="153"/>
      <c r="BD291" s="153"/>
      <c r="BE291" s="153"/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  <c r="BS291" s="153"/>
      <c r="BT291" s="153"/>
      <c r="BU291" s="153"/>
      <c r="BV291" s="153"/>
      <c r="BW291" s="153"/>
      <c r="BX291" s="153"/>
      <c r="BY291" s="153"/>
      <c r="BZ291" s="153"/>
      <c r="CA291" s="153"/>
      <c r="CB291" s="153"/>
      <c r="CC291" s="153"/>
      <c r="CD291" s="153"/>
      <c r="CE291" s="153"/>
      <c r="CF291" s="153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53"/>
      <c r="CQ291" s="153"/>
      <c r="CR291" s="153"/>
      <c r="CS291" s="153"/>
      <c r="CT291" s="153"/>
      <c r="CU291" s="153"/>
      <c r="CV291" s="153"/>
    </row>
    <row r="292" ht="12.75" customHeight="1" spans="1:100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3"/>
      <c r="AT292" s="153"/>
      <c r="AU292" s="153"/>
      <c r="AV292" s="153"/>
      <c r="AW292" s="153"/>
      <c r="AX292" s="153"/>
      <c r="AY292" s="153"/>
      <c r="AZ292" s="153"/>
      <c r="BA292" s="153"/>
      <c r="BB292" s="153"/>
      <c r="BC292" s="153"/>
      <c r="BD292" s="153"/>
      <c r="BE292" s="153"/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  <c r="BS292" s="153"/>
      <c r="BT292" s="153"/>
      <c r="BU292" s="153"/>
      <c r="BV292" s="153"/>
      <c r="BW292" s="153"/>
      <c r="BX292" s="153"/>
      <c r="BY292" s="153"/>
      <c r="BZ292" s="153"/>
      <c r="CA292" s="153"/>
      <c r="CB292" s="153"/>
      <c r="CC292" s="153"/>
      <c r="CD292" s="153"/>
      <c r="CE292" s="153"/>
      <c r="CF292" s="153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53"/>
      <c r="CQ292" s="153"/>
      <c r="CR292" s="153"/>
      <c r="CS292" s="153"/>
      <c r="CT292" s="153"/>
      <c r="CU292" s="153"/>
      <c r="CV292" s="153"/>
    </row>
    <row r="293" ht="12.75" customHeight="1" spans="1:100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3"/>
      <c r="AT293" s="153"/>
      <c r="AU293" s="153"/>
      <c r="AV293" s="153"/>
      <c r="AW293" s="153"/>
      <c r="AX293" s="153"/>
      <c r="AY293" s="153"/>
      <c r="AZ293" s="153"/>
      <c r="BA293" s="153"/>
      <c r="BB293" s="153"/>
      <c r="BC293" s="153"/>
      <c r="BD293" s="153"/>
      <c r="BE293" s="153"/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  <c r="BS293" s="153"/>
      <c r="BT293" s="153"/>
      <c r="BU293" s="153"/>
      <c r="BV293" s="153"/>
      <c r="BW293" s="153"/>
      <c r="BX293" s="153"/>
      <c r="BY293" s="153"/>
      <c r="BZ293" s="153"/>
      <c r="CA293" s="153"/>
      <c r="CB293" s="153"/>
      <c r="CC293" s="153"/>
      <c r="CD293" s="153"/>
      <c r="CE293" s="153"/>
      <c r="CF293" s="153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53"/>
      <c r="CQ293" s="153"/>
      <c r="CR293" s="153"/>
      <c r="CS293" s="153"/>
      <c r="CT293" s="153"/>
      <c r="CU293" s="153"/>
      <c r="CV293" s="153"/>
    </row>
    <row r="294" ht="12.75" customHeight="1" spans="1:100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3"/>
      <c r="AT294" s="153"/>
      <c r="AU294" s="153"/>
      <c r="AV294" s="153"/>
      <c r="AW294" s="153"/>
      <c r="AX294" s="153"/>
      <c r="AY294" s="153"/>
      <c r="AZ294" s="153"/>
      <c r="BA294" s="153"/>
      <c r="BB294" s="153"/>
      <c r="BC294" s="153"/>
      <c r="BD294" s="153"/>
      <c r="BE294" s="153"/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  <c r="BS294" s="153"/>
      <c r="BT294" s="153"/>
      <c r="BU294" s="153"/>
      <c r="BV294" s="153"/>
      <c r="BW294" s="153"/>
      <c r="BX294" s="153"/>
      <c r="BY294" s="153"/>
      <c r="BZ294" s="153"/>
      <c r="CA294" s="153"/>
      <c r="CB294" s="153"/>
      <c r="CC294" s="153"/>
      <c r="CD294" s="153"/>
      <c r="CE294" s="153"/>
      <c r="CF294" s="153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53"/>
      <c r="CQ294" s="153"/>
      <c r="CR294" s="153"/>
      <c r="CS294" s="153"/>
      <c r="CT294" s="153"/>
      <c r="CU294" s="153"/>
      <c r="CV294" s="153"/>
    </row>
    <row r="295" ht="12.75" customHeight="1" spans="1:100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153"/>
      <c r="AT295" s="153"/>
      <c r="AU295" s="153"/>
      <c r="AV295" s="153"/>
      <c r="AW295" s="153"/>
      <c r="AX295" s="153"/>
      <c r="AY295" s="153"/>
      <c r="AZ295" s="153"/>
      <c r="BA295" s="153"/>
      <c r="BB295" s="153"/>
      <c r="BC295" s="153"/>
      <c r="BD295" s="153"/>
      <c r="BE295" s="153"/>
      <c r="BF295" s="153"/>
      <c r="BG295" s="153"/>
      <c r="BH295" s="153"/>
      <c r="BI295" s="153"/>
      <c r="BJ295" s="153"/>
      <c r="BK295" s="153"/>
      <c r="BL295" s="153"/>
      <c r="BM295" s="153"/>
      <c r="BN295" s="153"/>
      <c r="BO295" s="153"/>
      <c r="BP295" s="153"/>
      <c r="BQ295" s="153"/>
      <c r="BR295" s="153"/>
      <c r="BS295" s="153"/>
      <c r="BT295" s="153"/>
      <c r="BU295" s="153"/>
      <c r="BV295" s="153"/>
      <c r="BW295" s="153"/>
      <c r="BX295" s="153"/>
      <c r="BY295" s="153"/>
      <c r="BZ295" s="153"/>
      <c r="CA295" s="153"/>
      <c r="CB295" s="153"/>
      <c r="CC295" s="153"/>
      <c r="CD295" s="153"/>
      <c r="CE295" s="153"/>
      <c r="CF295" s="153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53"/>
      <c r="CQ295" s="153"/>
      <c r="CR295" s="153"/>
      <c r="CS295" s="153"/>
      <c r="CT295" s="153"/>
      <c r="CU295" s="153"/>
      <c r="CV295" s="153"/>
    </row>
    <row r="296" ht="12.75" customHeight="1" spans="1:100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53"/>
      <c r="AZ296" s="153"/>
      <c r="BA296" s="153"/>
      <c r="BB296" s="153"/>
      <c r="BC296" s="153"/>
      <c r="BD296" s="153"/>
      <c r="BE296" s="153"/>
      <c r="BF296" s="153"/>
      <c r="BG296" s="153"/>
      <c r="BH296" s="153"/>
      <c r="BI296" s="153"/>
      <c r="BJ296" s="153"/>
      <c r="BK296" s="153"/>
      <c r="BL296" s="153"/>
      <c r="BM296" s="153"/>
      <c r="BN296" s="153"/>
      <c r="BO296" s="153"/>
      <c r="BP296" s="153"/>
      <c r="BQ296" s="153"/>
      <c r="BR296" s="153"/>
      <c r="BS296" s="153"/>
      <c r="BT296" s="153"/>
      <c r="BU296" s="153"/>
      <c r="BV296" s="153"/>
      <c r="BW296" s="153"/>
      <c r="BX296" s="153"/>
      <c r="BY296" s="153"/>
      <c r="BZ296" s="153"/>
      <c r="CA296" s="153"/>
      <c r="CB296" s="153"/>
      <c r="CC296" s="153"/>
      <c r="CD296" s="153"/>
      <c r="CE296" s="153"/>
      <c r="CF296" s="153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53"/>
      <c r="CQ296" s="153"/>
      <c r="CR296" s="153"/>
      <c r="CS296" s="153"/>
      <c r="CT296" s="153"/>
      <c r="CU296" s="153"/>
      <c r="CV296" s="153"/>
    </row>
    <row r="297" ht="12.75" customHeight="1" spans="1:100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3"/>
      <c r="BG297" s="153"/>
      <c r="BH297" s="153"/>
      <c r="BI297" s="153"/>
      <c r="BJ297" s="153"/>
      <c r="BK297" s="153"/>
      <c r="BL297" s="153"/>
      <c r="BM297" s="153"/>
      <c r="BN297" s="153"/>
      <c r="BO297" s="153"/>
      <c r="BP297" s="153"/>
      <c r="BQ297" s="153"/>
      <c r="BR297" s="153"/>
      <c r="BS297" s="153"/>
      <c r="BT297" s="153"/>
      <c r="BU297" s="153"/>
      <c r="BV297" s="153"/>
      <c r="BW297" s="153"/>
      <c r="BX297" s="153"/>
      <c r="BY297" s="153"/>
      <c r="BZ297" s="153"/>
      <c r="CA297" s="153"/>
      <c r="CB297" s="153"/>
      <c r="CC297" s="153"/>
      <c r="CD297" s="153"/>
      <c r="CE297" s="153"/>
      <c r="CF297" s="153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53"/>
      <c r="CQ297" s="153"/>
      <c r="CR297" s="153"/>
      <c r="CS297" s="153"/>
      <c r="CT297" s="153"/>
      <c r="CU297" s="153"/>
      <c r="CV297" s="153"/>
    </row>
    <row r="298" ht="12.75" customHeight="1" spans="1:100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3"/>
      <c r="BG298" s="153"/>
      <c r="BH298" s="153"/>
      <c r="BI298" s="153"/>
      <c r="BJ298" s="153"/>
      <c r="BK298" s="153"/>
      <c r="BL298" s="153"/>
      <c r="BM298" s="153"/>
      <c r="BN298" s="153"/>
      <c r="BO298" s="153"/>
      <c r="BP298" s="153"/>
      <c r="BQ298" s="153"/>
      <c r="BR298" s="153"/>
      <c r="BS298" s="153"/>
      <c r="BT298" s="153"/>
      <c r="BU298" s="153"/>
      <c r="BV298" s="153"/>
      <c r="BW298" s="153"/>
      <c r="BX298" s="153"/>
      <c r="BY298" s="153"/>
      <c r="BZ298" s="153"/>
      <c r="CA298" s="153"/>
      <c r="CB298" s="153"/>
      <c r="CC298" s="153"/>
      <c r="CD298" s="153"/>
      <c r="CE298" s="153"/>
      <c r="CF298" s="153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53"/>
      <c r="CQ298" s="153"/>
      <c r="CR298" s="153"/>
      <c r="CS298" s="153"/>
      <c r="CT298" s="153"/>
      <c r="CU298" s="153"/>
      <c r="CV298" s="153"/>
    </row>
    <row r="299" ht="12.75" customHeight="1" spans="1:100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  <c r="AO299" s="153"/>
      <c r="AP299" s="153"/>
      <c r="AQ299" s="153"/>
      <c r="AR299" s="153"/>
      <c r="AS299" s="153"/>
      <c r="AT299" s="153"/>
      <c r="AU299" s="153"/>
      <c r="AV299" s="153"/>
      <c r="AW299" s="153"/>
      <c r="AX299" s="153"/>
      <c r="AY299" s="153"/>
      <c r="AZ299" s="153"/>
      <c r="BA299" s="153"/>
      <c r="BB299" s="153"/>
      <c r="BC299" s="153"/>
      <c r="BD299" s="153"/>
      <c r="BE299" s="153"/>
      <c r="BF299" s="153"/>
      <c r="BG299" s="153"/>
      <c r="BH299" s="153"/>
      <c r="BI299" s="153"/>
      <c r="BJ299" s="153"/>
      <c r="BK299" s="153"/>
      <c r="BL299" s="153"/>
      <c r="BM299" s="153"/>
      <c r="BN299" s="153"/>
      <c r="BO299" s="153"/>
      <c r="BP299" s="153"/>
      <c r="BQ299" s="153"/>
      <c r="BR299" s="153"/>
      <c r="BS299" s="153"/>
      <c r="BT299" s="153"/>
      <c r="BU299" s="153"/>
      <c r="BV299" s="153"/>
      <c r="BW299" s="153"/>
      <c r="BX299" s="153"/>
      <c r="BY299" s="153"/>
      <c r="BZ299" s="153"/>
      <c r="CA299" s="153"/>
      <c r="CB299" s="153"/>
      <c r="CC299" s="153"/>
      <c r="CD299" s="153"/>
      <c r="CE299" s="153"/>
      <c r="CF299" s="153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53"/>
      <c r="CQ299" s="153"/>
      <c r="CR299" s="153"/>
      <c r="CS299" s="153"/>
      <c r="CT299" s="153"/>
      <c r="CU299" s="153"/>
      <c r="CV299" s="153"/>
    </row>
    <row r="300" ht="12.75" customHeight="1" spans="1:100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3"/>
      <c r="BN300" s="153"/>
      <c r="BO300" s="153"/>
      <c r="BP300" s="153"/>
      <c r="BQ300" s="153"/>
      <c r="BR300" s="153"/>
      <c r="BS300" s="153"/>
      <c r="BT300" s="153"/>
      <c r="BU300" s="153"/>
      <c r="BV300" s="153"/>
      <c r="BW300" s="153"/>
      <c r="BX300" s="153"/>
      <c r="BY300" s="153"/>
      <c r="BZ300" s="153"/>
      <c r="CA300" s="153"/>
      <c r="CB300" s="153"/>
      <c r="CC300" s="153"/>
      <c r="CD300" s="153"/>
      <c r="CE300" s="153"/>
      <c r="CF300" s="153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53"/>
      <c r="CQ300" s="153"/>
      <c r="CR300" s="153"/>
      <c r="CS300" s="153"/>
      <c r="CT300" s="153"/>
      <c r="CU300" s="153"/>
      <c r="CV300" s="153"/>
    </row>
    <row r="301" ht="12.75" customHeight="1" spans="1:100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3"/>
      <c r="BN301" s="153"/>
      <c r="BO301" s="153"/>
      <c r="BP301" s="153"/>
      <c r="BQ301" s="153"/>
      <c r="BR301" s="153"/>
      <c r="BS301" s="153"/>
      <c r="BT301" s="153"/>
      <c r="BU301" s="153"/>
      <c r="BV301" s="153"/>
      <c r="BW301" s="153"/>
      <c r="BX301" s="153"/>
      <c r="BY301" s="153"/>
      <c r="BZ301" s="153"/>
      <c r="CA301" s="153"/>
      <c r="CB301" s="153"/>
      <c r="CC301" s="153"/>
      <c r="CD301" s="153"/>
      <c r="CE301" s="153"/>
      <c r="CF301" s="153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53"/>
      <c r="CQ301" s="153"/>
      <c r="CR301" s="153"/>
      <c r="CS301" s="153"/>
      <c r="CT301" s="153"/>
      <c r="CU301" s="153"/>
      <c r="CV301" s="153"/>
    </row>
    <row r="302" ht="12.75" customHeight="1" spans="1:100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153"/>
      <c r="BN302" s="153"/>
      <c r="BO302" s="153"/>
      <c r="BP302" s="153"/>
      <c r="BQ302" s="153"/>
      <c r="BR302" s="153"/>
      <c r="BS302" s="153"/>
      <c r="BT302" s="153"/>
      <c r="BU302" s="153"/>
      <c r="BV302" s="153"/>
      <c r="BW302" s="153"/>
      <c r="BX302" s="153"/>
      <c r="BY302" s="153"/>
      <c r="BZ302" s="153"/>
      <c r="CA302" s="153"/>
      <c r="CB302" s="153"/>
      <c r="CC302" s="153"/>
      <c r="CD302" s="153"/>
      <c r="CE302" s="153"/>
      <c r="CF302" s="153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53"/>
      <c r="CQ302" s="153"/>
      <c r="CR302" s="153"/>
      <c r="CS302" s="153"/>
      <c r="CT302" s="153"/>
      <c r="CU302" s="153"/>
      <c r="CV302" s="153"/>
    </row>
    <row r="303" ht="12.75" customHeight="1" spans="1:100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153"/>
      <c r="BN303" s="153"/>
      <c r="BO303" s="153"/>
      <c r="BP303" s="153"/>
      <c r="BQ303" s="153"/>
      <c r="BR303" s="153"/>
      <c r="BS303" s="153"/>
      <c r="BT303" s="153"/>
      <c r="BU303" s="153"/>
      <c r="BV303" s="153"/>
      <c r="BW303" s="153"/>
      <c r="BX303" s="153"/>
      <c r="BY303" s="153"/>
      <c r="BZ303" s="153"/>
      <c r="CA303" s="153"/>
      <c r="CB303" s="153"/>
      <c r="CC303" s="153"/>
      <c r="CD303" s="153"/>
      <c r="CE303" s="153"/>
      <c r="CF303" s="153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53"/>
      <c r="CQ303" s="153"/>
      <c r="CR303" s="153"/>
      <c r="CS303" s="153"/>
      <c r="CT303" s="153"/>
      <c r="CU303" s="153"/>
      <c r="CV303" s="153"/>
    </row>
    <row r="304" ht="12.75" customHeight="1" spans="1:100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153"/>
      <c r="BN304" s="153"/>
      <c r="BO304" s="153"/>
      <c r="BP304" s="153"/>
      <c r="BQ304" s="153"/>
      <c r="BR304" s="153"/>
      <c r="BS304" s="153"/>
      <c r="BT304" s="153"/>
      <c r="BU304" s="153"/>
      <c r="BV304" s="153"/>
      <c r="BW304" s="153"/>
      <c r="BX304" s="153"/>
      <c r="BY304" s="153"/>
      <c r="BZ304" s="153"/>
      <c r="CA304" s="153"/>
      <c r="CB304" s="153"/>
      <c r="CC304" s="153"/>
      <c r="CD304" s="153"/>
      <c r="CE304" s="153"/>
      <c r="CF304" s="153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53"/>
      <c r="CQ304" s="153"/>
      <c r="CR304" s="153"/>
      <c r="CS304" s="153"/>
      <c r="CT304" s="153"/>
      <c r="CU304" s="153"/>
      <c r="CV304" s="153"/>
    </row>
    <row r="305" ht="12.75" customHeight="1" spans="1:100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  <c r="AY305" s="153"/>
      <c r="AZ305" s="153"/>
      <c r="BA305" s="153"/>
      <c r="BB305" s="153"/>
      <c r="BC305" s="153"/>
      <c r="BD305" s="153"/>
      <c r="BE305" s="153"/>
      <c r="BF305" s="153"/>
      <c r="BG305" s="153"/>
      <c r="BH305" s="153"/>
      <c r="BI305" s="153"/>
      <c r="BJ305" s="153"/>
      <c r="BK305" s="153"/>
      <c r="BL305" s="153"/>
      <c r="BM305" s="153"/>
      <c r="BN305" s="153"/>
      <c r="BO305" s="153"/>
      <c r="BP305" s="153"/>
      <c r="BQ305" s="153"/>
      <c r="BR305" s="153"/>
      <c r="BS305" s="153"/>
      <c r="BT305" s="153"/>
      <c r="BU305" s="153"/>
      <c r="BV305" s="153"/>
      <c r="BW305" s="153"/>
      <c r="BX305" s="153"/>
      <c r="BY305" s="153"/>
      <c r="BZ305" s="153"/>
      <c r="CA305" s="153"/>
      <c r="CB305" s="153"/>
      <c r="CC305" s="153"/>
      <c r="CD305" s="153"/>
      <c r="CE305" s="153"/>
      <c r="CF305" s="153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53"/>
      <c r="CQ305" s="153"/>
      <c r="CR305" s="153"/>
      <c r="CS305" s="153"/>
      <c r="CT305" s="153"/>
      <c r="CU305" s="153"/>
      <c r="CV305" s="153"/>
    </row>
    <row r="306" ht="12.75" customHeight="1" spans="1:100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  <c r="AP306" s="153"/>
      <c r="AQ306" s="153"/>
      <c r="AR306" s="153"/>
      <c r="AS306" s="153"/>
      <c r="AT306" s="153"/>
      <c r="AU306" s="153"/>
      <c r="AV306" s="153"/>
      <c r="AW306" s="153"/>
      <c r="AX306" s="153"/>
      <c r="AY306" s="153"/>
      <c r="AZ306" s="153"/>
      <c r="BA306" s="153"/>
      <c r="BB306" s="153"/>
      <c r="BC306" s="153"/>
      <c r="BD306" s="153"/>
      <c r="BE306" s="153"/>
      <c r="BF306" s="153"/>
      <c r="BG306" s="153"/>
      <c r="BH306" s="153"/>
      <c r="BI306" s="153"/>
      <c r="BJ306" s="153"/>
      <c r="BK306" s="153"/>
      <c r="BL306" s="153"/>
      <c r="BM306" s="153"/>
      <c r="BN306" s="153"/>
      <c r="BO306" s="153"/>
      <c r="BP306" s="153"/>
      <c r="BQ306" s="153"/>
      <c r="BR306" s="153"/>
      <c r="BS306" s="153"/>
      <c r="BT306" s="153"/>
      <c r="BU306" s="153"/>
      <c r="BV306" s="153"/>
      <c r="BW306" s="153"/>
      <c r="BX306" s="153"/>
      <c r="BY306" s="153"/>
      <c r="BZ306" s="153"/>
      <c r="CA306" s="153"/>
      <c r="CB306" s="153"/>
      <c r="CC306" s="153"/>
      <c r="CD306" s="153"/>
      <c r="CE306" s="153"/>
      <c r="CF306" s="153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53"/>
      <c r="CQ306" s="153"/>
      <c r="CR306" s="153"/>
      <c r="CS306" s="153"/>
      <c r="CT306" s="153"/>
      <c r="CU306" s="153"/>
      <c r="CV306" s="153"/>
    </row>
    <row r="307" ht="12.75" customHeight="1" spans="1:100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3"/>
      <c r="AN307" s="153"/>
      <c r="AO307" s="153"/>
      <c r="AP307" s="153"/>
      <c r="AQ307" s="153"/>
      <c r="AR307" s="153"/>
      <c r="AS307" s="153"/>
      <c r="AT307" s="153"/>
      <c r="AU307" s="153"/>
      <c r="AV307" s="153"/>
      <c r="AW307" s="153"/>
      <c r="AX307" s="153"/>
      <c r="AY307" s="153"/>
      <c r="AZ307" s="153"/>
      <c r="BA307" s="153"/>
      <c r="BB307" s="153"/>
      <c r="BC307" s="153"/>
      <c r="BD307" s="153"/>
      <c r="BE307" s="153"/>
      <c r="BF307" s="153"/>
      <c r="BG307" s="153"/>
      <c r="BH307" s="153"/>
      <c r="BI307" s="153"/>
      <c r="BJ307" s="153"/>
      <c r="BK307" s="153"/>
      <c r="BL307" s="153"/>
      <c r="BM307" s="153"/>
      <c r="BN307" s="153"/>
      <c r="BO307" s="153"/>
      <c r="BP307" s="153"/>
      <c r="BQ307" s="153"/>
      <c r="BR307" s="153"/>
      <c r="BS307" s="153"/>
      <c r="BT307" s="153"/>
      <c r="BU307" s="153"/>
      <c r="BV307" s="153"/>
      <c r="BW307" s="153"/>
      <c r="BX307" s="153"/>
      <c r="BY307" s="153"/>
      <c r="BZ307" s="153"/>
      <c r="CA307" s="153"/>
      <c r="CB307" s="153"/>
      <c r="CC307" s="153"/>
      <c r="CD307" s="153"/>
      <c r="CE307" s="153"/>
      <c r="CF307" s="153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53"/>
      <c r="CQ307" s="153"/>
      <c r="CR307" s="153"/>
      <c r="CS307" s="153"/>
      <c r="CT307" s="153"/>
      <c r="CU307" s="153"/>
      <c r="CV307" s="153"/>
    </row>
    <row r="308" ht="12.75" customHeight="1" spans="1:100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3"/>
      <c r="AN308" s="153"/>
      <c r="AO308" s="153"/>
      <c r="AP308" s="153"/>
      <c r="AQ308" s="153"/>
      <c r="AR308" s="153"/>
      <c r="AS308" s="153"/>
      <c r="AT308" s="153"/>
      <c r="AU308" s="153"/>
      <c r="AV308" s="153"/>
      <c r="AW308" s="153"/>
      <c r="AX308" s="153"/>
      <c r="AY308" s="153"/>
      <c r="AZ308" s="153"/>
      <c r="BA308" s="153"/>
      <c r="BB308" s="153"/>
      <c r="BC308" s="153"/>
      <c r="BD308" s="153"/>
      <c r="BE308" s="153"/>
      <c r="BF308" s="153"/>
      <c r="BG308" s="153"/>
      <c r="BH308" s="153"/>
      <c r="BI308" s="153"/>
      <c r="BJ308" s="153"/>
      <c r="BK308" s="153"/>
      <c r="BL308" s="153"/>
      <c r="BM308" s="153"/>
      <c r="BN308" s="153"/>
      <c r="BO308" s="153"/>
      <c r="BP308" s="153"/>
      <c r="BQ308" s="153"/>
      <c r="BR308" s="153"/>
      <c r="BS308" s="153"/>
      <c r="BT308" s="153"/>
      <c r="BU308" s="153"/>
      <c r="BV308" s="153"/>
      <c r="BW308" s="153"/>
      <c r="BX308" s="153"/>
      <c r="BY308" s="153"/>
      <c r="BZ308" s="153"/>
      <c r="CA308" s="153"/>
      <c r="CB308" s="153"/>
      <c r="CC308" s="153"/>
      <c r="CD308" s="153"/>
      <c r="CE308" s="153"/>
      <c r="CF308" s="153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53"/>
      <c r="CQ308" s="153"/>
      <c r="CR308" s="153"/>
      <c r="CS308" s="153"/>
      <c r="CT308" s="153"/>
      <c r="CU308" s="153"/>
      <c r="CV308" s="153"/>
    </row>
    <row r="309" ht="12.75" customHeight="1" spans="1:100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3"/>
      <c r="AN309" s="153"/>
      <c r="AO309" s="153"/>
      <c r="AP309" s="153"/>
      <c r="AQ309" s="153"/>
      <c r="AR309" s="153"/>
      <c r="AS309" s="153"/>
      <c r="AT309" s="153"/>
      <c r="AU309" s="153"/>
      <c r="AV309" s="153"/>
      <c r="AW309" s="153"/>
      <c r="AX309" s="153"/>
      <c r="AY309" s="153"/>
      <c r="AZ309" s="153"/>
      <c r="BA309" s="153"/>
      <c r="BB309" s="153"/>
      <c r="BC309" s="153"/>
      <c r="BD309" s="153"/>
      <c r="BE309" s="153"/>
      <c r="BF309" s="153"/>
      <c r="BG309" s="153"/>
      <c r="BH309" s="153"/>
      <c r="BI309" s="153"/>
      <c r="BJ309" s="153"/>
      <c r="BK309" s="153"/>
      <c r="BL309" s="153"/>
      <c r="BM309" s="153"/>
      <c r="BN309" s="153"/>
      <c r="BO309" s="153"/>
      <c r="BP309" s="153"/>
      <c r="BQ309" s="153"/>
      <c r="BR309" s="153"/>
      <c r="BS309" s="153"/>
      <c r="BT309" s="153"/>
      <c r="BU309" s="153"/>
      <c r="BV309" s="153"/>
      <c r="BW309" s="153"/>
      <c r="BX309" s="153"/>
      <c r="BY309" s="153"/>
      <c r="BZ309" s="153"/>
      <c r="CA309" s="153"/>
      <c r="CB309" s="153"/>
      <c r="CC309" s="153"/>
      <c r="CD309" s="153"/>
      <c r="CE309" s="153"/>
      <c r="CF309" s="153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53"/>
      <c r="CQ309" s="153"/>
      <c r="CR309" s="153"/>
      <c r="CS309" s="153"/>
      <c r="CT309" s="153"/>
      <c r="CU309" s="153"/>
      <c r="CV309" s="153"/>
    </row>
    <row r="310" ht="12.75" customHeight="1" spans="1:100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  <c r="AP310" s="153"/>
      <c r="AQ310" s="153"/>
      <c r="AR310" s="153"/>
      <c r="AS310" s="153"/>
      <c r="AT310" s="153"/>
      <c r="AU310" s="153"/>
      <c r="AV310" s="153"/>
      <c r="AW310" s="153"/>
      <c r="AX310" s="153"/>
      <c r="AY310" s="153"/>
      <c r="AZ310" s="153"/>
      <c r="BA310" s="153"/>
      <c r="BB310" s="153"/>
      <c r="BC310" s="153"/>
      <c r="BD310" s="153"/>
      <c r="BE310" s="153"/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  <c r="BS310" s="153"/>
      <c r="BT310" s="153"/>
      <c r="BU310" s="153"/>
      <c r="BV310" s="153"/>
      <c r="BW310" s="153"/>
      <c r="BX310" s="153"/>
      <c r="BY310" s="153"/>
      <c r="BZ310" s="153"/>
      <c r="CA310" s="153"/>
      <c r="CB310" s="153"/>
      <c r="CC310" s="153"/>
      <c r="CD310" s="153"/>
      <c r="CE310" s="153"/>
      <c r="CF310" s="153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53"/>
      <c r="CQ310" s="153"/>
      <c r="CR310" s="153"/>
      <c r="CS310" s="153"/>
      <c r="CT310" s="153"/>
      <c r="CU310" s="153"/>
      <c r="CV310" s="153"/>
    </row>
    <row r="311" ht="12.75" customHeight="1" spans="1:100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  <c r="AP311" s="153"/>
      <c r="AQ311" s="153"/>
      <c r="AR311" s="153"/>
      <c r="AS311" s="153"/>
      <c r="AT311" s="153"/>
      <c r="AU311" s="153"/>
      <c r="AV311" s="153"/>
      <c r="AW311" s="153"/>
      <c r="AX311" s="153"/>
      <c r="AY311" s="153"/>
      <c r="AZ311" s="153"/>
      <c r="BA311" s="153"/>
      <c r="BB311" s="153"/>
      <c r="BC311" s="153"/>
      <c r="BD311" s="153"/>
      <c r="BE311" s="153"/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  <c r="BS311" s="153"/>
      <c r="BT311" s="153"/>
      <c r="BU311" s="153"/>
      <c r="BV311" s="153"/>
      <c r="BW311" s="153"/>
      <c r="BX311" s="153"/>
      <c r="BY311" s="153"/>
      <c r="BZ311" s="153"/>
      <c r="CA311" s="153"/>
      <c r="CB311" s="153"/>
      <c r="CC311" s="153"/>
      <c r="CD311" s="153"/>
      <c r="CE311" s="153"/>
      <c r="CF311" s="153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53"/>
      <c r="CQ311" s="153"/>
      <c r="CR311" s="153"/>
      <c r="CS311" s="153"/>
      <c r="CT311" s="153"/>
      <c r="CU311" s="153"/>
      <c r="CV311" s="153"/>
    </row>
    <row r="312" ht="12.75" customHeight="1" spans="1:100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/>
      <c r="AT312" s="153"/>
      <c r="AU312" s="153"/>
      <c r="AV312" s="153"/>
      <c r="AW312" s="153"/>
      <c r="AX312" s="153"/>
      <c r="AY312" s="153"/>
      <c r="AZ312" s="153"/>
      <c r="BA312" s="153"/>
      <c r="BB312" s="153"/>
      <c r="BC312" s="153"/>
      <c r="BD312" s="153"/>
      <c r="BE312" s="153"/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  <c r="BS312" s="153"/>
      <c r="BT312" s="153"/>
      <c r="BU312" s="153"/>
      <c r="BV312" s="153"/>
      <c r="BW312" s="153"/>
      <c r="BX312" s="153"/>
      <c r="BY312" s="153"/>
      <c r="BZ312" s="153"/>
      <c r="CA312" s="153"/>
      <c r="CB312" s="153"/>
      <c r="CC312" s="153"/>
      <c r="CD312" s="153"/>
      <c r="CE312" s="153"/>
      <c r="CF312" s="153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53"/>
      <c r="CQ312" s="153"/>
      <c r="CR312" s="153"/>
      <c r="CS312" s="153"/>
      <c r="CT312" s="153"/>
      <c r="CU312" s="153"/>
      <c r="CV312" s="153"/>
    </row>
    <row r="313" ht="12.75" customHeight="1" spans="1:100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  <c r="AO313" s="153"/>
      <c r="AP313" s="153"/>
      <c r="AQ313" s="153"/>
      <c r="AR313" s="153"/>
      <c r="AS313" s="153"/>
      <c r="AT313" s="153"/>
      <c r="AU313" s="153"/>
      <c r="AV313" s="153"/>
      <c r="AW313" s="153"/>
      <c r="AX313" s="153"/>
      <c r="AY313" s="153"/>
      <c r="AZ313" s="153"/>
      <c r="BA313" s="153"/>
      <c r="BB313" s="153"/>
      <c r="BC313" s="153"/>
      <c r="BD313" s="153"/>
      <c r="BE313" s="153"/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  <c r="BS313" s="153"/>
      <c r="BT313" s="153"/>
      <c r="BU313" s="153"/>
      <c r="BV313" s="153"/>
      <c r="BW313" s="153"/>
      <c r="BX313" s="153"/>
      <c r="BY313" s="153"/>
      <c r="BZ313" s="153"/>
      <c r="CA313" s="153"/>
      <c r="CB313" s="153"/>
      <c r="CC313" s="153"/>
      <c r="CD313" s="153"/>
      <c r="CE313" s="153"/>
      <c r="CF313" s="153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53"/>
      <c r="CQ313" s="153"/>
      <c r="CR313" s="153"/>
      <c r="CS313" s="153"/>
      <c r="CT313" s="153"/>
      <c r="CU313" s="153"/>
      <c r="CV313" s="153"/>
    </row>
    <row r="314" ht="12.75" customHeight="1" spans="1:100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  <c r="AY314" s="153"/>
      <c r="AZ314" s="153"/>
      <c r="BA314" s="153"/>
      <c r="BB314" s="153"/>
      <c r="BC314" s="153"/>
      <c r="BD314" s="153"/>
      <c r="BE314" s="153"/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  <c r="BS314" s="153"/>
      <c r="BT314" s="153"/>
      <c r="BU314" s="153"/>
      <c r="BV314" s="153"/>
      <c r="BW314" s="153"/>
      <c r="BX314" s="153"/>
      <c r="BY314" s="153"/>
      <c r="BZ314" s="153"/>
      <c r="CA314" s="153"/>
      <c r="CB314" s="153"/>
      <c r="CC314" s="153"/>
      <c r="CD314" s="153"/>
      <c r="CE314" s="153"/>
      <c r="CF314" s="153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53"/>
      <c r="CQ314" s="153"/>
      <c r="CR314" s="153"/>
      <c r="CS314" s="153"/>
      <c r="CT314" s="153"/>
      <c r="CU314" s="153"/>
      <c r="CV314" s="153"/>
    </row>
    <row r="315" ht="12.75" customHeight="1" spans="1:100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  <c r="AY315" s="153"/>
      <c r="AZ315" s="153"/>
      <c r="BA315" s="153"/>
      <c r="BB315" s="153"/>
      <c r="BC315" s="153"/>
      <c r="BD315" s="153"/>
      <c r="BE315" s="153"/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  <c r="BS315" s="153"/>
      <c r="BT315" s="153"/>
      <c r="BU315" s="153"/>
      <c r="BV315" s="153"/>
      <c r="BW315" s="153"/>
      <c r="BX315" s="153"/>
      <c r="BY315" s="153"/>
      <c r="BZ315" s="153"/>
      <c r="CA315" s="153"/>
      <c r="CB315" s="153"/>
      <c r="CC315" s="153"/>
      <c r="CD315" s="153"/>
      <c r="CE315" s="153"/>
      <c r="CF315" s="153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53"/>
      <c r="CQ315" s="153"/>
      <c r="CR315" s="153"/>
      <c r="CS315" s="153"/>
      <c r="CT315" s="153"/>
      <c r="CU315" s="153"/>
      <c r="CV315" s="153"/>
    </row>
    <row r="316" ht="12.75" customHeight="1" spans="1:100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  <c r="AY316" s="153"/>
      <c r="AZ316" s="153"/>
      <c r="BA316" s="153"/>
      <c r="BB316" s="153"/>
      <c r="BC316" s="153"/>
      <c r="BD316" s="153"/>
      <c r="BE316" s="153"/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  <c r="BS316" s="153"/>
      <c r="BT316" s="153"/>
      <c r="BU316" s="153"/>
      <c r="BV316" s="153"/>
      <c r="BW316" s="153"/>
      <c r="BX316" s="153"/>
      <c r="BY316" s="153"/>
      <c r="BZ316" s="153"/>
      <c r="CA316" s="153"/>
      <c r="CB316" s="153"/>
      <c r="CC316" s="153"/>
      <c r="CD316" s="153"/>
      <c r="CE316" s="153"/>
      <c r="CF316" s="153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53"/>
      <c r="CQ316" s="153"/>
      <c r="CR316" s="153"/>
      <c r="CS316" s="153"/>
      <c r="CT316" s="153"/>
      <c r="CU316" s="153"/>
      <c r="CV316" s="153"/>
    </row>
    <row r="317" ht="12.75" customHeight="1" spans="1:100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  <c r="AY317" s="153"/>
      <c r="AZ317" s="153"/>
      <c r="BA317" s="153"/>
      <c r="BB317" s="153"/>
      <c r="BC317" s="153"/>
      <c r="BD317" s="153"/>
      <c r="BE317" s="153"/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  <c r="BS317" s="153"/>
      <c r="BT317" s="153"/>
      <c r="BU317" s="153"/>
      <c r="BV317" s="153"/>
      <c r="BW317" s="153"/>
      <c r="BX317" s="153"/>
      <c r="BY317" s="153"/>
      <c r="BZ317" s="153"/>
      <c r="CA317" s="153"/>
      <c r="CB317" s="153"/>
      <c r="CC317" s="153"/>
      <c r="CD317" s="153"/>
      <c r="CE317" s="153"/>
      <c r="CF317" s="153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53"/>
      <c r="CQ317" s="153"/>
      <c r="CR317" s="153"/>
      <c r="CS317" s="153"/>
      <c r="CT317" s="153"/>
      <c r="CU317" s="153"/>
      <c r="CV317" s="153"/>
    </row>
    <row r="318" ht="12.75" customHeight="1" spans="1:100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  <c r="AY318" s="153"/>
      <c r="AZ318" s="153"/>
      <c r="BA318" s="153"/>
      <c r="BB318" s="153"/>
      <c r="BC318" s="153"/>
      <c r="BD318" s="153"/>
      <c r="BE318" s="153"/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  <c r="BS318" s="153"/>
      <c r="BT318" s="153"/>
      <c r="BU318" s="153"/>
      <c r="BV318" s="153"/>
      <c r="BW318" s="153"/>
      <c r="BX318" s="153"/>
      <c r="BY318" s="153"/>
      <c r="BZ318" s="153"/>
      <c r="CA318" s="153"/>
      <c r="CB318" s="153"/>
      <c r="CC318" s="153"/>
      <c r="CD318" s="153"/>
      <c r="CE318" s="153"/>
      <c r="CF318" s="153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53"/>
      <c r="CQ318" s="153"/>
      <c r="CR318" s="153"/>
      <c r="CS318" s="153"/>
      <c r="CT318" s="153"/>
      <c r="CU318" s="153"/>
      <c r="CV318" s="153"/>
    </row>
    <row r="319" ht="12.75" customHeight="1" spans="1:100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  <c r="AO319" s="153"/>
      <c r="AP319" s="153"/>
      <c r="AQ319" s="153"/>
      <c r="AR319" s="153"/>
      <c r="AS319" s="153"/>
      <c r="AT319" s="153"/>
      <c r="AU319" s="153"/>
      <c r="AV319" s="153"/>
      <c r="AW319" s="153"/>
      <c r="AX319" s="153"/>
      <c r="AY319" s="153"/>
      <c r="AZ319" s="153"/>
      <c r="BA319" s="153"/>
      <c r="BB319" s="153"/>
      <c r="BC319" s="153"/>
      <c r="BD319" s="153"/>
      <c r="BE319" s="153"/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  <c r="BS319" s="153"/>
      <c r="BT319" s="153"/>
      <c r="BU319" s="153"/>
      <c r="BV319" s="153"/>
      <c r="BW319" s="153"/>
      <c r="BX319" s="153"/>
      <c r="BY319" s="153"/>
      <c r="BZ319" s="153"/>
      <c r="CA319" s="153"/>
      <c r="CB319" s="153"/>
      <c r="CC319" s="153"/>
      <c r="CD319" s="153"/>
      <c r="CE319" s="153"/>
      <c r="CF319" s="153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53"/>
      <c r="CQ319" s="153"/>
      <c r="CR319" s="153"/>
      <c r="CS319" s="153"/>
      <c r="CT319" s="153"/>
      <c r="CU319" s="153"/>
      <c r="CV319" s="153"/>
    </row>
    <row r="320" ht="12.75" customHeight="1" spans="1:100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53"/>
      <c r="AU320" s="153"/>
      <c r="AV320" s="153"/>
      <c r="AW320" s="153"/>
      <c r="AX320" s="153"/>
      <c r="AY320" s="153"/>
      <c r="AZ320" s="153"/>
      <c r="BA320" s="153"/>
      <c r="BB320" s="153"/>
      <c r="BC320" s="153"/>
      <c r="BD320" s="153"/>
      <c r="BE320" s="153"/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  <c r="BS320" s="153"/>
      <c r="BT320" s="153"/>
      <c r="BU320" s="153"/>
      <c r="BV320" s="153"/>
      <c r="BW320" s="153"/>
      <c r="BX320" s="153"/>
      <c r="BY320" s="153"/>
      <c r="BZ320" s="153"/>
      <c r="CA320" s="153"/>
      <c r="CB320" s="153"/>
      <c r="CC320" s="153"/>
      <c r="CD320" s="153"/>
      <c r="CE320" s="153"/>
      <c r="CF320" s="153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53"/>
      <c r="CQ320" s="153"/>
      <c r="CR320" s="153"/>
      <c r="CS320" s="153"/>
      <c r="CT320" s="153"/>
      <c r="CU320" s="153"/>
      <c r="CV320" s="153"/>
    </row>
    <row r="321" ht="12.75" customHeight="1" spans="1:100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  <c r="AO321" s="153"/>
      <c r="AP321" s="153"/>
      <c r="AQ321" s="153"/>
      <c r="AR321" s="153"/>
      <c r="AS321" s="153"/>
      <c r="AT321" s="153"/>
      <c r="AU321" s="153"/>
      <c r="AV321" s="153"/>
      <c r="AW321" s="153"/>
      <c r="AX321" s="153"/>
      <c r="AY321" s="153"/>
      <c r="AZ321" s="153"/>
      <c r="BA321" s="153"/>
      <c r="BB321" s="153"/>
      <c r="BC321" s="153"/>
      <c r="BD321" s="153"/>
      <c r="BE321" s="153"/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  <c r="BS321" s="153"/>
      <c r="BT321" s="153"/>
      <c r="BU321" s="153"/>
      <c r="BV321" s="153"/>
      <c r="BW321" s="153"/>
      <c r="BX321" s="153"/>
      <c r="BY321" s="153"/>
      <c r="BZ321" s="153"/>
      <c r="CA321" s="153"/>
      <c r="CB321" s="153"/>
      <c r="CC321" s="153"/>
      <c r="CD321" s="153"/>
      <c r="CE321" s="153"/>
      <c r="CF321" s="153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53"/>
      <c r="CQ321" s="153"/>
      <c r="CR321" s="153"/>
      <c r="CS321" s="153"/>
      <c r="CT321" s="153"/>
      <c r="CU321" s="153"/>
      <c r="CV321" s="153"/>
    </row>
    <row r="322" ht="12.75" customHeight="1" spans="1:100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  <c r="AY322" s="153"/>
      <c r="AZ322" s="153"/>
      <c r="BA322" s="153"/>
      <c r="BB322" s="153"/>
      <c r="BC322" s="153"/>
      <c r="BD322" s="153"/>
      <c r="BE322" s="153"/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  <c r="BS322" s="153"/>
      <c r="BT322" s="153"/>
      <c r="BU322" s="153"/>
      <c r="BV322" s="153"/>
      <c r="BW322" s="153"/>
      <c r="BX322" s="153"/>
      <c r="BY322" s="153"/>
      <c r="BZ322" s="153"/>
      <c r="CA322" s="153"/>
      <c r="CB322" s="153"/>
      <c r="CC322" s="153"/>
      <c r="CD322" s="153"/>
      <c r="CE322" s="153"/>
      <c r="CF322" s="153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53"/>
      <c r="CQ322" s="153"/>
      <c r="CR322" s="153"/>
      <c r="CS322" s="153"/>
      <c r="CT322" s="153"/>
      <c r="CU322" s="153"/>
      <c r="CV322" s="153"/>
    </row>
    <row r="323" ht="12.75" customHeight="1" spans="1:100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  <c r="AY323" s="153"/>
      <c r="AZ323" s="153"/>
      <c r="BA323" s="153"/>
      <c r="BB323" s="153"/>
      <c r="BC323" s="153"/>
      <c r="BD323" s="153"/>
      <c r="BE323" s="153"/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  <c r="BS323" s="153"/>
      <c r="BT323" s="153"/>
      <c r="BU323" s="153"/>
      <c r="BV323" s="153"/>
      <c r="BW323" s="153"/>
      <c r="BX323" s="153"/>
      <c r="BY323" s="153"/>
      <c r="BZ323" s="153"/>
      <c r="CA323" s="153"/>
      <c r="CB323" s="153"/>
      <c r="CC323" s="153"/>
      <c r="CD323" s="153"/>
      <c r="CE323" s="153"/>
      <c r="CF323" s="153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53"/>
      <c r="CQ323" s="153"/>
      <c r="CR323" s="153"/>
      <c r="CS323" s="153"/>
      <c r="CT323" s="153"/>
      <c r="CU323" s="153"/>
      <c r="CV323" s="153"/>
    </row>
    <row r="324" ht="12.75" customHeight="1" spans="1:100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  <c r="AY324" s="153"/>
      <c r="AZ324" s="153"/>
      <c r="BA324" s="153"/>
      <c r="BB324" s="153"/>
      <c r="BC324" s="153"/>
      <c r="BD324" s="153"/>
      <c r="BE324" s="153"/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  <c r="BS324" s="153"/>
      <c r="BT324" s="153"/>
      <c r="BU324" s="153"/>
      <c r="BV324" s="153"/>
      <c r="BW324" s="153"/>
      <c r="BX324" s="153"/>
      <c r="BY324" s="153"/>
      <c r="BZ324" s="153"/>
      <c r="CA324" s="153"/>
      <c r="CB324" s="153"/>
      <c r="CC324" s="153"/>
      <c r="CD324" s="153"/>
      <c r="CE324" s="153"/>
      <c r="CF324" s="153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53"/>
      <c r="CQ324" s="153"/>
      <c r="CR324" s="153"/>
      <c r="CS324" s="153"/>
      <c r="CT324" s="153"/>
      <c r="CU324" s="153"/>
      <c r="CV324" s="153"/>
    </row>
    <row r="325" ht="12.75" customHeight="1" spans="1:100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  <c r="AO325" s="153"/>
      <c r="AP325" s="153"/>
      <c r="AQ325" s="153"/>
      <c r="AR325" s="153"/>
      <c r="AS325" s="153"/>
      <c r="AT325" s="153"/>
      <c r="AU325" s="153"/>
      <c r="AV325" s="153"/>
      <c r="AW325" s="153"/>
      <c r="AX325" s="153"/>
      <c r="AY325" s="153"/>
      <c r="AZ325" s="153"/>
      <c r="BA325" s="153"/>
      <c r="BB325" s="153"/>
      <c r="BC325" s="153"/>
      <c r="BD325" s="153"/>
      <c r="BE325" s="153"/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  <c r="BS325" s="153"/>
      <c r="BT325" s="153"/>
      <c r="BU325" s="153"/>
      <c r="BV325" s="153"/>
      <c r="BW325" s="153"/>
      <c r="BX325" s="153"/>
      <c r="BY325" s="153"/>
      <c r="BZ325" s="153"/>
      <c r="CA325" s="153"/>
      <c r="CB325" s="153"/>
      <c r="CC325" s="153"/>
      <c r="CD325" s="153"/>
      <c r="CE325" s="153"/>
      <c r="CF325" s="153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53"/>
      <c r="CQ325" s="153"/>
      <c r="CR325" s="153"/>
      <c r="CS325" s="153"/>
      <c r="CT325" s="153"/>
      <c r="CU325" s="153"/>
      <c r="CV325" s="153"/>
    </row>
    <row r="326" ht="12.75" customHeight="1" spans="1:100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  <c r="AO326" s="153"/>
      <c r="AP326" s="153"/>
      <c r="AQ326" s="153"/>
      <c r="AR326" s="153"/>
      <c r="AS326" s="153"/>
      <c r="AT326" s="153"/>
      <c r="AU326" s="153"/>
      <c r="AV326" s="153"/>
      <c r="AW326" s="153"/>
      <c r="AX326" s="153"/>
      <c r="AY326" s="153"/>
      <c r="AZ326" s="153"/>
      <c r="BA326" s="153"/>
      <c r="BB326" s="153"/>
      <c r="BC326" s="153"/>
      <c r="BD326" s="153"/>
      <c r="BE326" s="153"/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  <c r="BS326" s="153"/>
      <c r="BT326" s="153"/>
      <c r="BU326" s="153"/>
      <c r="BV326" s="153"/>
      <c r="BW326" s="153"/>
      <c r="BX326" s="153"/>
      <c r="BY326" s="153"/>
      <c r="BZ326" s="153"/>
      <c r="CA326" s="153"/>
      <c r="CB326" s="153"/>
      <c r="CC326" s="153"/>
      <c r="CD326" s="153"/>
      <c r="CE326" s="153"/>
      <c r="CF326" s="153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53"/>
      <c r="CQ326" s="153"/>
      <c r="CR326" s="153"/>
      <c r="CS326" s="153"/>
      <c r="CT326" s="153"/>
      <c r="CU326" s="153"/>
      <c r="CV326" s="153"/>
    </row>
    <row r="327" ht="12.75" customHeight="1" spans="1:100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  <c r="AO327" s="153"/>
      <c r="AP327" s="153"/>
      <c r="AQ327" s="153"/>
      <c r="AR327" s="153"/>
      <c r="AS327" s="153"/>
      <c r="AT327" s="153"/>
      <c r="AU327" s="153"/>
      <c r="AV327" s="153"/>
      <c r="AW327" s="153"/>
      <c r="AX327" s="153"/>
      <c r="AY327" s="153"/>
      <c r="AZ327" s="153"/>
      <c r="BA327" s="153"/>
      <c r="BB327" s="153"/>
      <c r="BC327" s="153"/>
      <c r="BD327" s="153"/>
      <c r="BE327" s="153"/>
      <c r="BF327" s="153"/>
      <c r="BG327" s="153"/>
      <c r="BH327" s="153"/>
      <c r="BI327" s="153"/>
      <c r="BJ327" s="153"/>
      <c r="BK327" s="153"/>
      <c r="BL327" s="153"/>
      <c r="BM327" s="153"/>
      <c r="BN327" s="153"/>
      <c r="BO327" s="153"/>
      <c r="BP327" s="153"/>
      <c r="BQ327" s="153"/>
      <c r="BR327" s="153"/>
      <c r="BS327" s="153"/>
      <c r="BT327" s="153"/>
      <c r="BU327" s="153"/>
      <c r="BV327" s="153"/>
      <c r="BW327" s="153"/>
      <c r="BX327" s="153"/>
      <c r="BY327" s="153"/>
      <c r="BZ327" s="153"/>
      <c r="CA327" s="153"/>
      <c r="CB327" s="153"/>
      <c r="CC327" s="153"/>
      <c r="CD327" s="153"/>
      <c r="CE327" s="153"/>
      <c r="CF327" s="153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53"/>
      <c r="CQ327" s="153"/>
      <c r="CR327" s="153"/>
      <c r="CS327" s="153"/>
      <c r="CT327" s="153"/>
      <c r="CU327" s="153"/>
      <c r="CV327" s="153"/>
    </row>
    <row r="328" ht="12.75" customHeight="1" spans="1:100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  <c r="AO328" s="153"/>
      <c r="AP328" s="153"/>
      <c r="AQ328" s="153"/>
      <c r="AR328" s="153"/>
      <c r="AS328" s="153"/>
      <c r="AT328" s="153"/>
      <c r="AU328" s="153"/>
      <c r="AV328" s="153"/>
      <c r="AW328" s="153"/>
      <c r="AX328" s="153"/>
      <c r="AY328" s="153"/>
      <c r="AZ328" s="153"/>
      <c r="BA328" s="153"/>
      <c r="BB328" s="153"/>
      <c r="BC328" s="153"/>
      <c r="BD328" s="153"/>
      <c r="BE328" s="153"/>
      <c r="BF328" s="153"/>
      <c r="BG328" s="153"/>
      <c r="BH328" s="153"/>
      <c r="BI328" s="153"/>
      <c r="BJ328" s="153"/>
      <c r="BK328" s="153"/>
      <c r="BL328" s="153"/>
      <c r="BM328" s="153"/>
      <c r="BN328" s="153"/>
      <c r="BO328" s="153"/>
      <c r="BP328" s="153"/>
      <c r="BQ328" s="153"/>
      <c r="BR328" s="153"/>
      <c r="BS328" s="153"/>
      <c r="BT328" s="153"/>
      <c r="BU328" s="153"/>
      <c r="BV328" s="153"/>
      <c r="BW328" s="153"/>
      <c r="BX328" s="153"/>
      <c r="BY328" s="153"/>
      <c r="BZ328" s="153"/>
      <c r="CA328" s="153"/>
      <c r="CB328" s="153"/>
      <c r="CC328" s="153"/>
      <c r="CD328" s="153"/>
      <c r="CE328" s="153"/>
      <c r="CF328" s="153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53"/>
      <c r="CQ328" s="153"/>
      <c r="CR328" s="153"/>
      <c r="CS328" s="153"/>
      <c r="CT328" s="153"/>
      <c r="CU328" s="153"/>
      <c r="CV328" s="153"/>
    </row>
    <row r="329" ht="12.75" customHeight="1" spans="1:100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3"/>
      <c r="AT329" s="153"/>
      <c r="AU329" s="153"/>
      <c r="AV329" s="153"/>
      <c r="AW329" s="153"/>
      <c r="AX329" s="153"/>
      <c r="AY329" s="153"/>
      <c r="AZ329" s="153"/>
      <c r="BA329" s="153"/>
      <c r="BB329" s="153"/>
      <c r="BC329" s="153"/>
      <c r="BD329" s="153"/>
      <c r="BE329" s="153"/>
      <c r="BF329" s="153"/>
      <c r="BG329" s="153"/>
      <c r="BH329" s="153"/>
      <c r="BI329" s="153"/>
      <c r="BJ329" s="153"/>
      <c r="BK329" s="153"/>
      <c r="BL329" s="153"/>
      <c r="BM329" s="153"/>
      <c r="BN329" s="153"/>
      <c r="BO329" s="153"/>
      <c r="BP329" s="153"/>
      <c r="BQ329" s="153"/>
      <c r="BR329" s="153"/>
      <c r="BS329" s="153"/>
      <c r="BT329" s="153"/>
      <c r="BU329" s="153"/>
      <c r="BV329" s="153"/>
      <c r="BW329" s="153"/>
      <c r="BX329" s="153"/>
      <c r="BY329" s="153"/>
      <c r="BZ329" s="153"/>
      <c r="CA329" s="153"/>
      <c r="CB329" s="153"/>
      <c r="CC329" s="153"/>
      <c r="CD329" s="153"/>
      <c r="CE329" s="153"/>
      <c r="CF329" s="153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53"/>
      <c r="CQ329" s="153"/>
      <c r="CR329" s="153"/>
      <c r="CS329" s="153"/>
      <c r="CT329" s="153"/>
      <c r="CU329" s="153"/>
      <c r="CV329" s="153"/>
    </row>
    <row r="330" ht="12.75" customHeight="1" spans="1:100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3"/>
      <c r="AT330" s="153"/>
      <c r="AU330" s="153"/>
      <c r="AV330" s="153"/>
      <c r="AW330" s="153"/>
      <c r="AX330" s="153"/>
      <c r="AY330" s="153"/>
      <c r="AZ330" s="153"/>
      <c r="BA330" s="153"/>
      <c r="BB330" s="153"/>
      <c r="BC330" s="153"/>
      <c r="BD330" s="153"/>
      <c r="BE330" s="153"/>
      <c r="BF330" s="153"/>
      <c r="BG330" s="153"/>
      <c r="BH330" s="153"/>
      <c r="BI330" s="153"/>
      <c r="BJ330" s="153"/>
      <c r="BK330" s="153"/>
      <c r="BL330" s="153"/>
      <c r="BM330" s="153"/>
      <c r="BN330" s="153"/>
      <c r="BO330" s="153"/>
      <c r="BP330" s="153"/>
      <c r="BQ330" s="153"/>
      <c r="BR330" s="153"/>
      <c r="BS330" s="153"/>
      <c r="BT330" s="153"/>
      <c r="BU330" s="153"/>
      <c r="BV330" s="153"/>
      <c r="BW330" s="153"/>
      <c r="BX330" s="153"/>
      <c r="BY330" s="153"/>
      <c r="BZ330" s="153"/>
      <c r="CA330" s="153"/>
      <c r="CB330" s="153"/>
      <c r="CC330" s="153"/>
      <c r="CD330" s="153"/>
      <c r="CE330" s="153"/>
      <c r="CF330" s="153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53"/>
      <c r="CQ330" s="153"/>
      <c r="CR330" s="153"/>
      <c r="CS330" s="153"/>
      <c r="CT330" s="153"/>
      <c r="CU330" s="153"/>
      <c r="CV330" s="153"/>
    </row>
    <row r="331" ht="12.75" customHeight="1" spans="1:100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3"/>
      <c r="AT331" s="153"/>
      <c r="AU331" s="153"/>
      <c r="AV331" s="153"/>
      <c r="AW331" s="153"/>
      <c r="AX331" s="153"/>
      <c r="AY331" s="153"/>
      <c r="AZ331" s="153"/>
      <c r="BA331" s="153"/>
      <c r="BB331" s="153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3"/>
      <c r="BS331" s="153"/>
      <c r="BT331" s="153"/>
      <c r="BU331" s="153"/>
      <c r="BV331" s="153"/>
      <c r="BW331" s="153"/>
      <c r="BX331" s="153"/>
      <c r="BY331" s="153"/>
      <c r="BZ331" s="153"/>
      <c r="CA331" s="153"/>
      <c r="CB331" s="153"/>
      <c r="CC331" s="153"/>
      <c r="CD331" s="153"/>
      <c r="CE331" s="153"/>
      <c r="CF331" s="153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53"/>
      <c r="CQ331" s="153"/>
      <c r="CR331" s="153"/>
      <c r="CS331" s="153"/>
      <c r="CT331" s="153"/>
      <c r="CU331" s="153"/>
      <c r="CV331" s="153"/>
    </row>
    <row r="332" ht="12.75" customHeight="1" spans="1:100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3"/>
      <c r="AT332" s="153"/>
      <c r="AU332" s="153"/>
      <c r="AV332" s="153"/>
      <c r="AW332" s="153"/>
      <c r="AX332" s="153"/>
      <c r="AY332" s="153"/>
      <c r="AZ332" s="153"/>
      <c r="BA332" s="153"/>
      <c r="BB332" s="153"/>
      <c r="BC332" s="153"/>
      <c r="BD332" s="153"/>
      <c r="BE332" s="153"/>
      <c r="BF332" s="153"/>
      <c r="BG332" s="153"/>
      <c r="BH332" s="153"/>
      <c r="BI332" s="153"/>
      <c r="BJ332" s="153"/>
      <c r="BK332" s="153"/>
      <c r="BL332" s="153"/>
      <c r="BM332" s="153"/>
      <c r="BN332" s="153"/>
      <c r="BO332" s="153"/>
      <c r="BP332" s="153"/>
      <c r="BQ332" s="153"/>
      <c r="BR332" s="153"/>
      <c r="BS332" s="153"/>
      <c r="BT332" s="153"/>
      <c r="BU332" s="153"/>
      <c r="BV332" s="153"/>
      <c r="BW332" s="153"/>
      <c r="BX332" s="153"/>
      <c r="BY332" s="153"/>
      <c r="BZ332" s="153"/>
      <c r="CA332" s="153"/>
      <c r="CB332" s="153"/>
      <c r="CC332" s="153"/>
      <c r="CD332" s="153"/>
      <c r="CE332" s="153"/>
      <c r="CF332" s="153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53"/>
      <c r="CQ332" s="153"/>
      <c r="CR332" s="153"/>
      <c r="CS332" s="153"/>
      <c r="CT332" s="153"/>
      <c r="CU332" s="153"/>
      <c r="CV332" s="153"/>
    </row>
    <row r="333" ht="12.75" customHeight="1" spans="1:100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153"/>
      <c r="AT333" s="153"/>
      <c r="AU333" s="153"/>
      <c r="AV333" s="153"/>
      <c r="AW333" s="153"/>
      <c r="AX333" s="153"/>
      <c r="AY333" s="153"/>
      <c r="AZ333" s="153"/>
      <c r="BA333" s="153"/>
      <c r="BB333" s="153"/>
      <c r="BC333" s="153"/>
      <c r="BD333" s="153"/>
      <c r="BE333" s="153"/>
      <c r="BF333" s="153"/>
      <c r="BG333" s="153"/>
      <c r="BH333" s="153"/>
      <c r="BI333" s="153"/>
      <c r="BJ333" s="153"/>
      <c r="BK333" s="153"/>
      <c r="BL333" s="153"/>
      <c r="BM333" s="153"/>
      <c r="BN333" s="153"/>
      <c r="BO333" s="153"/>
      <c r="BP333" s="153"/>
      <c r="BQ333" s="153"/>
      <c r="BR333" s="153"/>
      <c r="BS333" s="153"/>
      <c r="BT333" s="153"/>
      <c r="BU333" s="153"/>
      <c r="BV333" s="153"/>
      <c r="BW333" s="153"/>
      <c r="BX333" s="153"/>
      <c r="BY333" s="153"/>
      <c r="BZ333" s="153"/>
      <c r="CA333" s="153"/>
      <c r="CB333" s="153"/>
      <c r="CC333" s="153"/>
      <c r="CD333" s="153"/>
      <c r="CE333" s="153"/>
      <c r="CF333" s="153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53"/>
      <c r="CQ333" s="153"/>
      <c r="CR333" s="153"/>
      <c r="CS333" s="153"/>
      <c r="CT333" s="153"/>
      <c r="CU333" s="153"/>
      <c r="CV333" s="153"/>
    </row>
    <row r="334" ht="12.75" customHeight="1" spans="1:100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3"/>
      <c r="AY334" s="153"/>
      <c r="AZ334" s="153"/>
      <c r="BA334" s="153"/>
      <c r="BB334" s="153"/>
      <c r="BC334" s="153"/>
      <c r="BD334" s="153"/>
      <c r="BE334" s="153"/>
      <c r="BF334" s="153"/>
      <c r="BG334" s="153"/>
      <c r="BH334" s="153"/>
      <c r="BI334" s="153"/>
      <c r="BJ334" s="153"/>
      <c r="BK334" s="153"/>
      <c r="BL334" s="153"/>
      <c r="BM334" s="153"/>
      <c r="BN334" s="153"/>
      <c r="BO334" s="153"/>
      <c r="BP334" s="153"/>
      <c r="BQ334" s="153"/>
      <c r="BR334" s="153"/>
      <c r="BS334" s="153"/>
      <c r="BT334" s="153"/>
      <c r="BU334" s="153"/>
      <c r="BV334" s="153"/>
      <c r="BW334" s="153"/>
      <c r="BX334" s="153"/>
      <c r="BY334" s="153"/>
      <c r="BZ334" s="153"/>
      <c r="CA334" s="153"/>
      <c r="CB334" s="153"/>
      <c r="CC334" s="153"/>
      <c r="CD334" s="153"/>
      <c r="CE334" s="153"/>
      <c r="CF334" s="153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/>
      <c r="CT334" s="153"/>
      <c r="CU334" s="153"/>
      <c r="CV334" s="153"/>
    </row>
    <row r="335" ht="12.75" customHeight="1" spans="1:100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153"/>
      <c r="AT335" s="153"/>
      <c r="AU335" s="153"/>
      <c r="AV335" s="153"/>
      <c r="AW335" s="153"/>
      <c r="AX335" s="153"/>
      <c r="AY335" s="153"/>
      <c r="AZ335" s="153"/>
      <c r="BA335" s="153"/>
      <c r="BB335" s="153"/>
      <c r="BC335" s="153"/>
      <c r="BD335" s="153"/>
      <c r="BE335" s="153"/>
      <c r="BF335" s="153"/>
      <c r="BG335" s="153"/>
      <c r="BH335" s="153"/>
      <c r="BI335" s="153"/>
      <c r="BJ335" s="153"/>
      <c r="BK335" s="153"/>
      <c r="BL335" s="153"/>
      <c r="BM335" s="153"/>
      <c r="BN335" s="153"/>
      <c r="BO335" s="153"/>
      <c r="BP335" s="153"/>
      <c r="BQ335" s="153"/>
      <c r="BR335" s="153"/>
      <c r="BS335" s="153"/>
      <c r="BT335" s="153"/>
      <c r="BU335" s="153"/>
      <c r="BV335" s="153"/>
      <c r="BW335" s="153"/>
      <c r="BX335" s="153"/>
      <c r="BY335" s="153"/>
      <c r="BZ335" s="153"/>
      <c r="CA335" s="153"/>
      <c r="CB335" s="153"/>
      <c r="CC335" s="153"/>
      <c r="CD335" s="153"/>
      <c r="CE335" s="153"/>
      <c r="CF335" s="153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  <c r="CT335" s="153"/>
      <c r="CU335" s="153"/>
      <c r="CV335" s="153"/>
    </row>
    <row r="336" ht="12.75" customHeight="1" spans="1:100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153"/>
      <c r="AT336" s="153"/>
      <c r="AU336" s="153"/>
      <c r="AV336" s="153"/>
      <c r="AW336" s="153"/>
      <c r="AX336" s="153"/>
      <c r="AY336" s="153"/>
      <c r="AZ336" s="153"/>
      <c r="BA336" s="153"/>
      <c r="BB336" s="153"/>
      <c r="BC336" s="153"/>
      <c r="BD336" s="153"/>
      <c r="BE336" s="153"/>
      <c r="BF336" s="153"/>
      <c r="BG336" s="153"/>
      <c r="BH336" s="153"/>
      <c r="BI336" s="153"/>
      <c r="BJ336" s="153"/>
      <c r="BK336" s="153"/>
      <c r="BL336" s="153"/>
      <c r="BM336" s="153"/>
      <c r="BN336" s="153"/>
      <c r="BO336" s="153"/>
      <c r="BP336" s="153"/>
      <c r="BQ336" s="153"/>
      <c r="BR336" s="153"/>
      <c r="BS336" s="153"/>
      <c r="BT336" s="153"/>
      <c r="BU336" s="153"/>
      <c r="BV336" s="153"/>
      <c r="BW336" s="153"/>
      <c r="BX336" s="153"/>
      <c r="BY336" s="153"/>
      <c r="BZ336" s="153"/>
      <c r="CA336" s="153"/>
      <c r="CB336" s="153"/>
      <c r="CC336" s="153"/>
      <c r="CD336" s="153"/>
      <c r="CE336" s="153"/>
      <c r="CF336" s="153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  <c r="CT336" s="153"/>
      <c r="CU336" s="153"/>
      <c r="CV336" s="153"/>
    </row>
    <row r="337" ht="12.75" customHeight="1" spans="1:100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  <c r="AO337" s="153"/>
      <c r="AP337" s="153"/>
      <c r="AQ337" s="153"/>
      <c r="AR337" s="153"/>
      <c r="AS337" s="153"/>
      <c r="AT337" s="153"/>
      <c r="AU337" s="153"/>
      <c r="AV337" s="153"/>
      <c r="AW337" s="153"/>
      <c r="AX337" s="153"/>
      <c r="AY337" s="153"/>
      <c r="AZ337" s="153"/>
      <c r="BA337" s="153"/>
      <c r="BB337" s="153"/>
      <c r="BC337" s="153"/>
      <c r="BD337" s="153"/>
      <c r="BE337" s="153"/>
      <c r="BF337" s="153"/>
      <c r="BG337" s="153"/>
      <c r="BH337" s="153"/>
      <c r="BI337" s="153"/>
      <c r="BJ337" s="153"/>
      <c r="BK337" s="153"/>
      <c r="BL337" s="153"/>
      <c r="BM337" s="153"/>
      <c r="BN337" s="153"/>
      <c r="BO337" s="153"/>
      <c r="BP337" s="153"/>
      <c r="BQ337" s="153"/>
      <c r="BR337" s="153"/>
      <c r="BS337" s="153"/>
      <c r="BT337" s="153"/>
      <c r="BU337" s="153"/>
      <c r="BV337" s="153"/>
      <c r="BW337" s="153"/>
      <c r="BX337" s="153"/>
      <c r="BY337" s="153"/>
      <c r="BZ337" s="153"/>
      <c r="CA337" s="153"/>
      <c r="CB337" s="153"/>
      <c r="CC337" s="153"/>
      <c r="CD337" s="153"/>
      <c r="CE337" s="153"/>
      <c r="CF337" s="153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53"/>
      <c r="CQ337" s="153"/>
      <c r="CR337" s="153"/>
      <c r="CS337" s="153"/>
      <c r="CT337" s="153"/>
      <c r="CU337" s="153"/>
      <c r="CV337" s="153"/>
    </row>
    <row r="338" ht="12.75" customHeight="1" spans="1:100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  <c r="AO338" s="153"/>
      <c r="AP338" s="153"/>
      <c r="AQ338" s="153"/>
      <c r="AR338" s="153"/>
      <c r="AS338" s="153"/>
      <c r="AT338" s="153"/>
      <c r="AU338" s="153"/>
      <c r="AV338" s="153"/>
      <c r="AW338" s="153"/>
      <c r="AX338" s="153"/>
      <c r="AY338" s="153"/>
      <c r="AZ338" s="153"/>
      <c r="BA338" s="153"/>
      <c r="BB338" s="153"/>
      <c r="BC338" s="153"/>
      <c r="BD338" s="153"/>
      <c r="BE338" s="153"/>
      <c r="BF338" s="153"/>
      <c r="BG338" s="153"/>
      <c r="BH338" s="153"/>
      <c r="BI338" s="153"/>
      <c r="BJ338" s="153"/>
      <c r="BK338" s="153"/>
      <c r="BL338" s="153"/>
      <c r="BM338" s="153"/>
      <c r="BN338" s="153"/>
      <c r="BO338" s="153"/>
      <c r="BP338" s="153"/>
      <c r="BQ338" s="153"/>
      <c r="BR338" s="153"/>
      <c r="BS338" s="153"/>
      <c r="BT338" s="153"/>
      <c r="BU338" s="153"/>
      <c r="BV338" s="153"/>
      <c r="BW338" s="153"/>
      <c r="BX338" s="153"/>
      <c r="BY338" s="153"/>
      <c r="BZ338" s="153"/>
      <c r="CA338" s="153"/>
      <c r="CB338" s="153"/>
      <c r="CC338" s="153"/>
      <c r="CD338" s="153"/>
      <c r="CE338" s="153"/>
      <c r="CF338" s="153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  <c r="CT338" s="153"/>
      <c r="CU338" s="153"/>
      <c r="CV338" s="153"/>
    </row>
    <row r="339" ht="12.75" customHeight="1" spans="1:100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  <c r="AO339" s="153"/>
      <c r="AP339" s="153"/>
      <c r="AQ339" s="153"/>
      <c r="AR339" s="153"/>
      <c r="AS339" s="153"/>
      <c r="AT339" s="153"/>
      <c r="AU339" s="153"/>
      <c r="AV339" s="153"/>
      <c r="AW339" s="153"/>
      <c r="AX339" s="153"/>
      <c r="AY339" s="153"/>
      <c r="AZ339" s="153"/>
      <c r="BA339" s="153"/>
      <c r="BB339" s="153"/>
      <c r="BC339" s="153"/>
      <c r="BD339" s="153"/>
      <c r="BE339" s="153"/>
      <c r="BF339" s="153"/>
      <c r="BG339" s="153"/>
      <c r="BH339" s="153"/>
      <c r="BI339" s="153"/>
      <c r="BJ339" s="153"/>
      <c r="BK339" s="153"/>
      <c r="BL339" s="153"/>
      <c r="BM339" s="153"/>
      <c r="BN339" s="153"/>
      <c r="BO339" s="153"/>
      <c r="BP339" s="153"/>
      <c r="BQ339" s="153"/>
      <c r="BR339" s="153"/>
      <c r="BS339" s="153"/>
      <c r="BT339" s="153"/>
      <c r="BU339" s="153"/>
      <c r="BV339" s="153"/>
      <c r="BW339" s="153"/>
      <c r="BX339" s="153"/>
      <c r="BY339" s="153"/>
      <c r="BZ339" s="153"/>
      <c r="CA339" s="153"/>
      <c r="CB339" s="153"/>
      <c r="CC339" s="153"/>
      <c r="CD339" s="153"/>
      <c r="CE339" s="153"/>
      <c r="CF339" s="153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53"/>
      <c r="CQ339" s="153"/>
      <c r="CR339" s="153"/>
      <c r="CS339" s="153"/>
      <c r="CT339" s="153"/>
      <c r="CU339" s="153"/>
      <c r="CV339" s="153"/>
    </row>
    <row r="340" ht="12.75" customHeight="1" spans="1:100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/>
      <c r="AT340" s="153"/>
      <c r="AU340" s="153"/>
      <c r="AV340" s="153"/>
      <c r="AW340" s="153"/>
      <c r="AX340" s="153"/>
      <c r="AY340" s="153"/>
      <c r="AZ340" s="153"/>
      <c r="BA340" s="153"/>
      <c r="BB340" s="153"/>
      <c r="BC340" s="153"/>
      <c r="BD340" s="153"/>
      <c r="BE340" s="153"/>
      <c r="BF340" s="153"/>
      <c r="BG340" s="153"/>
      <c r="BH340" s="153"/>
      <c r="BI340" s="153"/>
      <c r="BJ340" s="153"/>
      <c r="BK340" s="153"/>
      <c r="BL340" s="153"/>
      <c r="BM340" s="153"/>
      <c r="BN340" s="153"/>
      <c r="BO340" s="153"/>
      <c r="BP340" s="153"/>
      <c r="BQ340" s="153"/>
      <c r="BR340" s="153"/>
      <c r="BS340" s="153"/>
      <c r="BT340" s="153"/>
      <c r="BU340" s="153"/>
      <c r="BV340" s="153"/>
      <c r="BW340" s="153"/>
      <c r="BX340" s="153"/>
      <c r="BY340" s="153"/>
      <c r="BZ340" s="153"/>
      <c r="CA340" s="153"/>
      <c r="CB340" s="153"/>
      <c r="CC340" s="153"/>
      <c r="CD340" s="153"/>
      <c r="CE340" s="153"/>
      <c r="CF340" s="153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53"/>
      <c r="CQ340" s="153"/>
      <c r="CR340" s="153"/>
      <c r="CS340" s="153"/>
      <c r="CT340" s="153"/>
      <c r="CU340" s="153"/>
      <c r="CV340" s="153"/>
    </row>
    <row r="341" ht="12.75" customHeight="1" spans="1:100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  <c r="AY341" s="153"/>
      <c r="AZ341" s="153"/>
      <c r="BA341" s="153"/>
      <c r="BB341" s="153"/>
      <c r="BC341" s="153"/>
      <c r="BD341" s="153"/>
      <c r="BE341" s="153"/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  <c r="BS341" s="153"/>
      <c r="BT341" s="153"/>
      <c r="BU341" s="153"/>
      <c r="BV341" s="153"/>
      <c r="BW341" s="153"/>
      <c r="BX341" s="153"/>
      <c r="BY341" s="153"/>
      <c r="BZ341" s="153"/>
      <c r="CA341" s="153"/>
      <c r="CB341" s="153"/>
      <c r="CC341" s="153"/>
      <c r="CD341" s="153"/>
      <c r="CE341" s="153"/>
      <c r="CF341" s="153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53"/>
      <c r="CQ341" s="153"/>
      <c r="CR341" s="153"/>
      <c r="CS341" s="153"/>
      <c r="CT341" s="153"/>
      <c r="CU341" s="153"/>
      <c r="CV341" s="153"/>
    </row>
    <row r="342" ht="12.75" customHeight="1" spans="1:100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53"/>
      <c r="AX342" s="153"/>
      <c r="AY342" s="153"/>
      <c r="AZ342" s="153"/>
      <c r="BA342" s="153"/>
      <c r="BB342" s="153"/>
      <c r="BC342" s="153"/>
      <c r="BD342" s="153"/>
      <c r="BE342" s="153"/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  <c r="BS342" s="153"/>
      <c r="BT342" s="153"/>
      <c r="BU342" s="153"/>
      <c r="BV342" s="153"/>
      <c r="BW342" s="153"/>
      <c r="BX342" s="153"/>
      <c r="BY342" s="153"/>
      <c r="BZ342" s="153"/>
      <c r="CA342" s="153"/>
      <c r="CB342" s="153"/>
      <c r="CC342" s="153"/>
      <c r="CD342" s="153"/>
      <c r="CE342" s="153"/>
      <c r="CF342" s="153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53"/>
      <c r="CQ342" s="153"/>
      <c r="CR342" s="153"/>
      <c r="CS342" s="153"/>
      <c r="CT342" s="153"/>
      <c r="CU342" s="153"/>
      <c r="CV342" s="153"/>
    </row>
    <row r="343" ht="12.75" customHeight="1" spans="1:100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3"/>
      <c r="AX343" s="153"/>
      <c r="AY343" s="153"/>
      <c r="AZ343" s="153"/>
      <c r="BA343" s="153"/>
      <c r="BB343" s="153"/>
      <c r="BC343" s="153"/>
      <c r="BD343" s="153"/>
      <c r="BE343" s="153"/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  <c r="BS343" s="153"/>
      <c r="BT343" s="153"/>
      <c r="BU343" s="153"/>
      <c r="BV343" s="153"/>
      <c r="BW343" s="153"/>
      <c r="BX343" s="153"/>
      <c r="BY343" s="153"/>
      <c r="BZ343" s="153"/>
      <c r="CA343" s="153"/>
      <c r="CB343" s="153"/>
      <c r="CC343" s="153"/>
      <c r="CD343" s="153"/>
      <c r="CE343" s="153"/>
      <c r="CF343" s="153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53"/>
      <c r="CQ343" s="153"/>
      <c r="CR343" s="153"/>
      <c r="CS343" s="153"/>
      <c r="CT343" s="153"/>
      <c r="CU343" s="153"/>
      <c r="CV343" s="153"/>
    </row>
    <row r="344" ht="12.75" customHeight="1" spans="1:100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  <c r="AO344" s="153"/>
      <c r="AP344" s="153"/>
      <c r="AQ344" s="153"/>
      <c r="AR344" s="153"/>
      <c r="AS344" s="153"/>
      <c r="AT344" s="153"/>
      <c r="AU344" s="153"/>
      <c r="AV344" s="153"/>
      <c r="AW344" s="153"/>
      <c r="AX344" s="153"/>
      <c r="AY344" s="153"/>
      <c r="AZ344" s="153"/>
      <c r="BA344" s="153"/>
      <c r="BB344" s="153"/>
      <c r="BC344" s="153"/>
      <c r="BD344" s="153"/>
      <c r="BE344" s="153"/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  <c r="BS344" s="153"/>
      <c r="BT344" s="153"/>
      <c r="BU344" s="153"/>
      <c r="BV344" s="153"/>
      <c r="BW344" s="153"/>
      <c r="BX344" s="153"/>
      <c r="BY344" s="153"/>
      <c r="BZ344" s="153"/>
      <c r="CA344" s="153"/>
      <c r="CB344" s="153"/>
      <c r="CC344" s="153"/>
      <c r="CD344" s="153"/>
      <c r="CE344" s="153"/>
      <c r="CF344" s="153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53"/>
      <c r="CQ344" s="153"/>
      <c r="CR344" s="153"/>
      <c r="CS344" s="153"/>
      <c r="CT344" s="153"/>
      <c r="CU344" s="153"/>
      <c r="CV344" s="153"/>
    </row>
    <row r="345" ht="12.75" customHeight="1" spans="1:100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  <c r="AO345" s="153"/>
      <c r="AP345" s="153"/>
      <c r="AQ345" s="153"/>
      <c r="AR345" s="153"/>
      <c r="AS345" s="153"/>
      <c r="AT345" s="153"/>
      <c r="AU345" s="153"/>
      <c r="AV345" s="153"/>
      <c r="AW345" s="153"/>
      <c r="AX345" s="153"/>
      <c r="AY345" s="153"/>
      <c r="AZ345" s="153"/>
      <c r="BA345" s="153"/>
      <c r="BB345" s="153"/>
      <c r="BC345" s="153"/>
      <c r="BD345" s="153"/>
      <c r="BE345" s="153"/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  <c r="BS345" s="153"/>
      <c r="BT345" s="153"/>
      <c r="BU345" s="153"/>
      <c r="BV345" s="153"/>
      <c r="BW345" s="153"/>
      <c r="BX345" s="153"/>
      <c r="BY345" s="153"/>
      <c r="BZ345" s="153"/>
      <c r="CA345" s="153"/>
      <c r="CB345" s="153"/>
      <c r="CC345" s="153"/>
      <c r="CD345" s="153"/>
      <c r="CE345" s="153"/>
      <c r="CF345" s="153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53"/>
      <c r="CQ345" s="153"/>
      <c r="CR345" s="153"/>
      <c r="CS345" s="153"/>
      <c r="CT345" s="153"/>
      <c r="CU345" s="153"/>
      <c r="CV345" s="153"/>
    </row>
    <row r="346" ht="12.75" customHeight="1" spans="1:100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53"/>
      <c r="AX346" s="153"/>
      <c r="AY346" s="153"/>
      <c r="AZ346" s="153"/>
      <c r="BA346" s="153"/>
      <c r="BB346" s="153"/>
      <c r="BC346" s="153"/>
      <c r="BD346" s="153"/>
      <c r="BE346" s="153"/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  <c r="BS346" s="153"/>
      <c r="BT346" s="153"/>
      <c r="BU346" s="153"/>
      <c r="BV346" s="153"/>
      <c r="BW346" s="153"/>
      <c r="BX346" s="153"/>
      <c r="BY346" s="153"/>
      <c r="BZ346" s="153"/>
      <c r="CA346" s="153"/>
      <c r="CB346" s="153"/>
      <c r="CC346" s="153"/>
      <c r="CD346" s="153"/>
      <c r="CE346" s="153"/>
      <c r="CF346" s="153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  <c r="CT346" s="153"/>
      <c r="CU346" s="153"/>
      <c r="CV346" s="153"/>
    </row>
    <row r="347" ht="12.75" customHeight="1" spans="1:100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53"/>
      <c r="AX347" s="153"/>
      <c r="AY347" s="153"/>
      <c r="AZ347" s="153"/>
      <c r="BA347" s="153"/>
      <c r="BB347" s="153"/>
      <c r="BC347" s="153"/>
      <c r="BD347" s="153"/>
      <c r="BE347" s="153"/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  <c r="BS347" s="153"/>
      <c r="BT347" s="153"/>
      <c r="BU347" s="153"/>
      <c r="BV347" s="153"/>
      <c r="BW347" s="153"/>
      <c r="BX347" s="153"/>
      <c r="BY347" s="153"/>
      <c r="BZ347" s="153"/>
      <c r="CA347" s="153"/>
      <c r="CB347" s="153"/>
      <c r="CC347" s="153"/>
      <c r="CD347" s="153"/>
      <c r="CE347" s="153"/>
      <c r="CF347" s="153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  <c r="CT347" s="153"/>
      <c r="CU347" s="153"/>
      <c r="CV347" s="153"/>
    </row>
    <row r="348" ht="12.75" customHeight="1" spans="1:100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  <c r="AY348" s="153"/>
      <c r="AZ348" s="153"/>
      <c r="BA348" s="153"/>
      <c r="BB348" s="153"/>
      <c r="BC348" s="153"/>
      <c r="BD348" s="153"/>
      <c r="BE348" s="153"/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  <c r="BS348" s="153"/>
      <c r="BT348" s="153"/>
      <c r="BU348" s="153"/>
      <c r="BV348" s="153"/>
      <c r="BW348" s="153"/>
      <c r="BX348" s="153"/>
      <c r="BY348" s="153"/>
      <c r="BZ348" s="153"/>
      <c r="CA348" s="153"/>
      <c r="CB348" s="153"/>
      <c r="CC348" s="153"/>
      <c r="CD348" s="153"/>
      <c r="CE348" s="153"/>
      <c r="CF348" s="153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53"/>
      <c r="CQ348" s="153"/>
      <c r="CR348" s="153"/>
      <c r="CS348" s="153"/>
      <c r="CT348" s="153"/>
      <c r="CU348" s="153"/>
      <c r="CV348" s="153"/>
    </row>
    <row r="349" ht="12.75" customHeight="1" spans="1:100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  <c r="AY349" s="153"/>
      <c r="AZ349" s="153"/>
      <c r="BA349" s="153"/>
      <c r="BB349" s="153"/>
      <c r="BC349" s="153"/>
      <c r="BD349" s="153"/>
      <c r="BE349" s="153"/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  <c r="BS349" s="153"/>
      <c r="BT349" s="153"/>
      <c r="BU349" s="153"/>
      <c r="BV349" s="153"/>
      <c r="BW349" s="153"/>
      <c r="BX349" s="153"/>
      <c r="BY349" s="153"/>
      <c r="BZ349" s="153"/>
      <c r="CA349" s="153"/>
      <c r="CB349" s="153"/>
      <c r="CC349" s="153"/>
      <c r="CD349" s="153"/>
      <c r="CE349" s="153"/>
      <c r="CF349" s="153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53"/>
      <c r="CQ349" s="153"/>
      <c r="CR349" s="153"/>
      <c r="CS349" s="153"/>
      <c r="CT349" s="153"/>
      <c r="CU349" s="153"/>
      <c r="CV349" s="153"/>
    </row>
    <row r="350" ht="12.75" customHeight="1" spans="1:100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  <c r="AY350" s="153"/>
      <c r="AZ350" s="153"/>
      <c r="BA350" s="153"/>
      <c r="BB350" s="153"/>
      <c r="BC350" s="153"/>
      <c r="BD350" s="153"/>
      <c r="BE350" s="153"/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  <c r="BS350" s="153"/>
      <c r="BT350" s="153"/>
      <c r="BU350" s="153"/>
      <c r="BV350" s="153"/>
      <c r="BW350" s="153"/>
      <c r="BX350" s="153"/>
      <c r="BY350" s="153"/>
      <c r="BZ350" s="153"/>
      <c r="CA350" s="153"/>
      <c r="CB350" s="153"/>
      <c r="CC350" s="153"/>
      <c r="CD350" s="153"/>
      <c r="CE350" s="153"/>
      <c r="CF350" s="153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53"/>
      <c r="CQ350" s="153"/>
      <c r="CR350" s="153"/>
      <c r="CS350" s="153"/>
      <c r="CT350" s="153"/>
      <c r="CU350" s="153"/>
      <c r="CV350" s="153"/>
    </row>
    <row r="351" ht="12.75" customHeight="1" spans="1:100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  <c r="AY351" s="153"/>
      <c r="AZ351" s="153"/>
      <c r="BA351" s="153"/>
      <c r="BB351" s="153"/>
      <c r="BC351" s="153"/>
      <c r="BD351" s="153"/>
      <c r="BE351" s="153"/>
      <c r="BF351" s="153"/>
      <c r="BG351" s="153"/>
      <c r="BH351" s="153"/>
      <c r="BI351" s="153"/>
      <c r="BJ351" s="153"/>
      <c r="BK351" s="153"/>
      <c r="BL351" s="153"/>
      <c r="BM351" s="153"/>
      <c r="BN351" s="153"/>
      <c r="BO351" s="153"/>
      <c r="BP351" s="153"/>
      <c r="BQ351" s="153"/>
      <c r="BR351" s="153"/>
      <c r="BS351" s="153"/>
      <c r="BT351" s="153"/>
      <c r="BU351" s="153"/>
      <c r="BV351" s="153"/>
      <c r="BW351" s="153"/>
      <c r="BX351" s="153"/>
      <c r="BY351" s="153"/>
      <c r="BZ351" s="153"/>
      <c r="CA351" s="153"/>
      <c r="CB351" s="153"/>
      <c r="CC351" s="153"/>
      <c r="CD351" s="153"/>
      <c r="CE351" s="153"/>
      <c r="CF351" s="153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53"/>
      <c r="CQ351" s="153"/>
      <c r="CR351" s="153"/>
      <c r="CS351" s="153"/>
      <c r="CT351" s="153"/>
      <c r="CU351" s="153"/>
      <c r="CV351" s="153"/>
    </row>
    <row r="352" ht="12.75" customHeight="1" spans="1:100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  <c r="AY352" s="153"/>
      <c r="AZ352" s="153"/>
      <c r="BA352" s="153"/>
      <c r="BB352" s="153"/>
      <c r="BC352" s="153"/>
      <c r="BD352" s="153"/>
      <c r="BE352" s="153"/>
      <c r="BF352" s="153"/>
      <c r="BG352" s="153"/>
      <c r="BH352" s="153"/>
      <c r="BI352" s="153"/>
      <c r="BJ352" s="153"/>
      <c r="BK352" s="153"/>
      <c r="BL352" s="153"/>
      <c r="BM352" s="153"/>
      <c r="BN352" s="153"/>
      <c r="BO352" s="153"/>
      <c r="BP352" s="153"/>
      <c r="BQ352" s="153"/>
      <c r="BR352" s="153"/>
      <c r="BS352" s="153"/>
      <c r="BT352" s="153"/>
      <c r="BU352" s="153"/>
      <c r="BV352" s="153"/>
      <c r="BW352" s="153"/>
      <c r="BX352" s="153"/>
      <c r="BY352" s="153"/>
      <c r="BZ352" s="153"/>
      <c r="CA352" s="153"/>
      <c r="CB352" s="153"/>
      <c r="CC352" s="153"/>
      <c r="CD352" s="153"/>
      <c r="CE352" s="153"/>
      <c r="CF352" s="153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53"/>
      <c r="CQ352" s="153"/>
      <c r="CR352" s="153"/>
      <c r="CS352" s="153"/>
      <c r="CT352" s="153"/>
      <c r="CU352" s="153"/>
      <c r="CV352" s="153"/>
    </row>
    <row r="353" ht="12.75" customHeight="1" spans="1:100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  <c r="AY353" s="153"/>
      <c r="AZ353" s="153"/>
      <c r="BA353" s="153"/>
      <c r="BB353" s="153"/>
      <c r="BC353" s="153"/>
      <c r="BD353" s="153"/>
      <c r="BE353" s="153"/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  <c r="BS353" s="153"/>
      <c r="BT353" s="153"/>
      <c r="BU353" s="153"/>
      <c r="BV353" s="153"/>
      <c r="BW353" s="153"/>
      <c r="BX353" s="153"/>
      <c r="BY353" s="153"/>
      <c r="BZ353" s="153"/>
      <c r="CA353" s="153"/>
      <c r="CB353" s="153"/>
      <c r="CC353" s="153"/>
      <c r="CD353" s="153"/>
      <c r="CE353" s="153"/>
      <c r="CF353" s="153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53"/>
      <c r="CQ353" s="153"/>
      <c r="CR353" s="153"/>
      <c r="CS353" s="153"/>
      <c r="CT353" s="153"/>
      <c r="CU353" s="153"/>
      <c r="CV353" s="153"/>
    </row>
    <row r="354" ht="12.75" customHeight="1" spans="1:100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  <c r="AY354" s="153"/>
      <c r="AZ354" s="153"/>
      <c r="BA354" s="153"/>
      <c r="BB354" s="153"/>
      <c r="BC354" s="153"/>
      <c r="BD354" s="153"/>
      <c r="BE354" s="153"/>
      <c r="BF354" s="153"/>
      <c r="BG354" s="153"/>
      <c r="BH354" s="153"/>
      <c r="BI354" s="153"/>
      <c r="BJ354" s="153"/>
      <c r="BK354" s="153"/>
      <c r="BL354" s="153"/>
      <c r="BM354" s="153"/>
      <c r="BN354" s="153"/>
      <c r="BO354" s="153"/>
      <c r="BP354" s="153"/>
      <c r="BQ354" s="153"/>
      <c r="BR354" s="153"/>
      <c r="BS354" s="153"/>
      <c r="BT354" s="153"/>
      <c r="BU354" s="153"/>
      <c r="BV354" s="153"/>
      <c r="BW354" s="153"/>
      <c r="BX354" s="153"/>
      <c r="BY354" s="153"/>
      <c r="BZ354" s="153"/>
      <c r="CA354" s="153"/>
      <c r="CB354" s="153"/>
      <c r="CC354" s="153"/>
      <c r="CD354" s="153"/>
      <c r="CE354" s="153"/>
      <c r="CF354" s="153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53"/>
      <c r="CQ354" s="153"/>
      <c r="CR354" s="153"/>
      <c r="CS354" s="153"/>
      <c r="CT354" s="153"/>
      <c r="CU354" s="153"/>
      <c r="CV354" s="153"/>
    </row>
    <row r="355" ht="12.75" customHeight="1" spans="1:100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  <c r="AY355" s="153"/>
      <c r="AZ355" s="153"/>
      <c r="BA355" s="153"/>
      <c r="BB355" s="153"/>
      <c r="BC355" s="153"/>
      <c r="BD355" s="153"/>
      <c r="BE355" s="153"/>
      <c r="BF355" s="153"/>
      <c r="BG355" s="153"/>
      <c r="BH355" s="153"/>
      <c r="BI355" s="153"/>
      <c r="BJ355" s="153"/>
      <c r="BK355" s="153"/>
      <c r="BL355" s="153"/>
      <c r="BM355" s="153"/>
      <c r="BN355" s="153"/>
      <c r="BO355" s="153"/>
      <c r="BP355" s="153"/>
      <c r="BQ355" s="153"/>
      <c r="BR355" s="153"/>
      <c r="BS355" s="153"/>
      <c r="BT355" s="153"/>
      <c r="BU355" s="153"/>
      <c r="BV355" s="153"/>
      <c r="BW355" s="153"/>
      <c r="BX355" s="153"/>
      <c r="BY355" s="153"/>
      <c r="BZ355" s="153"/>
      <c r="CA355" s="153"/>
      <c r="CB355" s="153"/>
      <c r="CC355" s="153"/>
      <c r="CD355" s="153"/>
      <c r="CE355" s="153"/>
      <c r="CF355" s="153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53"/>
      <c r="CQ355" s="153"/>
      <c r="CR355" s="153"/>
      <c r="CS355" s="153"/>
      <c r="CT355" s="153"/>
      <c r="CU355" s="153"/>
      <c r="CV355" s="153"/>
    </row>
    <row r="356" ht="12.75" customHeight="1" spans="1:100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  <c r="AY356" s="153"/>
      <c r="AZ356" s="153"/>
      <c r="BA356" s="153"/>
      <c r="BB356" s="153"/>
      <c r="BC356" s="153"/>
      <c r="BD356" s="153"/>
      <c r="BE356" s="153"/>
      <c r="BF356" s="153"/>
      <c r="BG356" s="153"/>
      <c r="BH356" s="153"/>
      <c r="BI356" s="153"/>
      <c r="BJ356" s="153"/>
      <c r="BK356" s="153"/>
      <c r="BL356" s="153"/>
      <c r="BM356" s="153"/>
      <c r="BN356" s="153"/>
      <c r="BO356" s="153"/>
      <c r="BP356" s="153"/>
      <c r="BQ356" s="153"/>
      <c r="BR356" s="153"/>
      <c r="BS356" s="153"/>
      <c r="BT356" s="153"/>
      <c r="BU356" s="153"/>
      <c r="BV356" s="153"/>
      <c r="BW356" s="153"/>
      <c r="BX356" s="153"/>
      <c r="BY356" s="153"/>
      <c r="BZ356" s="153"/>
      <c r="CA356" s="153"/>
      <c r="CB356" s="153"/>
      <c r="CC356" s="153"/>
      <c r="CD356" s="153"/>
      <c r="CE356" s="153"/>
      <c r="CF356" s="153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53"/>
      <c r="CQ356" s="153"/>
      <c r="CR356" s="153"/>
      <c r="CS356" s="153"/>
      <c r="CT356" s="153"/>
      <c r="CU356" s="153"/>
      <c r="CV356" s="153"/>
    </row>
    <row r="357" ht="12.75" customHeight="1" spans="1:100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/>
      <c r="AT357" s="153"/>
      <c r="AU357" s="153"/>
      <c r="AV357" s="153"/>
      <c r="AW357" s="153"/>
      <c r="AX357" s="153"/>
      <c r="AY357" s="153"/>
      <c r="AZ357" s="153"/>
      <c r="BA357" s="153"/>
      <c r="BB357" s="153"/>
      <c r="BC357" s="153"/>
      <c r="BD357" s="153"/>
      <c r="BE357" s="153"/>
      <c r="BF357" s="153"/>
      <c r="BG357" s="153"/>
      <c r="BH357" s="153"/>
      <c r="BI357" s="153"/>
      <c r="BJ357" s="153"/>
      <c r="BK357" s="153"/>
      <c r="BL357" s="153"/>
      <c r="BM357" s="153"/>
      <c r="BN357" s="153"/>
      <c r="BO357" s="153"/>
      <c r="BP357" s="153"/>
      <c r="BQ357" s="153"/>
      <c r="BR357" s="153"/>
      <c r="BS357" s="153"/>
      <c r="BT357" s="153"/>
      <c r="BU357" s="153"/>
      <c r="BV357" s="153"/>
      <c r="BW357" s="153"/>
      <c r="BX357" s="153"/>
      <c r="BY357" s="153"/>
      <c r="BZ357" s="153"/>
      <c r="CA357" s="153"/>
      <c r="CB357" s="153"/>
      <c r="CC357" s="153"/>
      <c r="CD357" s="153"/>
      <c r="CE357" s="153"/>
      <c r="CF357" s="153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53"/>
      <c r="CQ357" s="153"/>
      <c r="CR357" s="153"/>
      <c r="CS357" s="153"/>
      <c r="CT357" s="153"/>
      <c r="CU357" s="153"/>
      <c r="CV357" s="153"/>
    </row>
    <row r="358" ht="12.75" customHeight="1" spans="1:100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  <c r="AW358" s="153"/>
      <c r="AX358" s="153"/>
      <c r="AY358" s="153"/>
      <c r="AZ358" s="153"/>
      <c r="BA358" s="153"/>
      <c r="BB358" s="153"/>
      <c r="BC358" s="153"/>
      <c r="BD358" s="153"/>
      <c r="BE358" s="153"/>
      <c r="BF358" s="153"/>
      <c r="BG358" s="153"/>
      <c r="BH358" s="153"/>
      <c r="BI358" s="153"/>
      <c r="BJ358" s="153"/>
      <c r="BK358" s="153"/>
      <c r="BL358" s="153"/>
      <c r="BM358" s="153"/>
      <c r="BN358" s="153"/>
      <c r="BO358" s="153"/>
      <c r="BP358" s="153"/>
      <c r="BQ358" s="153"/>
      <c r="BR358" s="153"/>
      <c r="BS358" s="153"/>
      <c r="BT358" s="153"/>
      <c r="BU358" s="153"/>
      <c r="BV358" s="153"/>
      <c r="BW358" s="153"/>
      <c r="BX358" s="153"/>
      <c r="BY358" s="153"/>
      <c r="BZ358" s="153"/>
      <c r="CA358" s="153"/>
      <c r="CB358" s="153"/>
      <c r="CC358" s="153"/>
      <c r="CD358" s="153"/>
      <c r="CE358" s="153"/>
      <c r="CF358" s="153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53"/>
      <c r="CQ358" s="153"/>
      <c r="CR358" s="153"/>
      <c r="CS358" s="153"/>
      <c r="CT358" s="153"/>
      <c r="CU358" s="153"/>
      <c r="CV358" s="153"/>
    </row>
    <row r="359" ht="12.75" customHeight="1" spans="1:100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  <c r="AW359" s="153"/>
      <c r="AX359" s="153"/>
      <c r="AY359" s="153"/>
      <c r="AZ359" s="153"/>
      <c r="BA359" s="153"/>
      <c r="BB359" s="153"/>
      <c r="BC359" s="153"/>
      <c r="BD359" s="153"/>
      <c r="BE359" s="153"/>
      <c r="BF359" s="153"/>
      <c r="BG359" s="153"/>
      <c r="BH359" s="153"/>
      <c r="BI359" s="153"/>
      <c r="BJ359" s="153"/>
      <c r="BK359" s="153"/>
      <c r="BL359" s="153"/>
      <c r="BM359" s="153"/>
      <c r="BN359" s="153"/>
      <c r="BO359" s="153"/>
      <c r="BP359" s="153"/>
      <c r="BQ359" s="153"/>
      <c r="BR359" s="153"/>
      <c r="BS359" s="153"/>
      <c r="BT359" s="153"/>
      <c r="BU359" s="153"/>
      <c r="BV359" s="153"/>
      <c r="BW359" s="153"/>
      <c r="BX359" s="153"/>
      <c r="BY359" s="153"/>
      <c r="BZ359" s="153"/>
      <c r="CA359" s="153"/>
      <c r="CB359" s="153"/>
      <c r="CC359" s="153"/>
      <c r="CD359" s="153"/>
      <c r="CE359" s="153"/>
      <c r="CF359" s="153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53"/>
      <c r="CQ359" s="153"/>
      <c r="CR359" s="153"/>
      <c r="CS359" s="153"/>
      <c r="CT359" s="153"/>
      <c r="CU359" s="153"/>
      <c r="CV359" s="153"/>
    </row>
    <row r="360" ht="12.75" customHeight="1" spans="1:100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3"/>
      <c r="AT360" s="153"/>
      <c r="AU360" s="153"/>
      <c r="AV360" s="153"/>
      <c r="AW360" s="153"/>
      <c r="AX360" s="153"/>
      <c r="AY360" s="153"/>
      <c r="AZ360" s="153"/>
      <c r="BA360" s="153"/>
      <c r="BB360" s="153"/>
      <c r="BC360" s="153"/>
      <c r="BD360" s="153"/>
      <c r="BE360" s="153"/>
      <c r="BF360" s="153"/>
      <c r="BG360" s="153"/>
      <c r="BH360" s="153"/>
      <c r="BI360" s="153"/>
      <c r="BJ360" s="153"/>
      <c r="BK360" s="153"/>
      <c r="BL360" s="153"/>
      <c r="BM360" s="153"/>
      <c r="BN360" s="153"/>
      <c r="BO360" s="153"/>
      <c r="BP360" s="153"/>
      <c r="BQ360" s="153"/>
      <c r="BR360" s="153"/>
      <c r="BS360" s="153"/>
      <c r="BT360" s="153"/>
      <c r="BU360" s="153"/>
      <c r="BV360" s="153"/>
      <c r="BW360" s="153"/>
      <c r="BX360" s="153"/>
      <c r="BY360" s="153"/>
      <c r="BZ360" s="153"/>
      <c r="CA360" s="153"/>
      <c r="CB360" s="153"/>
      <c r="CC360" s="153"/>
      <c r="CD360" s="153"/>
      <c r="CE360" s="153"/>
      <c r="CF360" s="153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53"/>
      <c r="CQ360" s="153"/>
      <c r="CR360" s="153"/>
      <c r="CS360" s="153"/>
      <c r="CT360" s="153"/>
      <c r="CU360" s="153"/>
      <c r="CV360" s="153"/>
    </row>
    <row r="361" ht="12.75" customHeight="1" spans="1:100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3"/>
      <c r="AY361" s="153"/>
      <c r="AZ361" s="153"/>
      <c r="BA361" s="153"/>
      <c r="BB361" s="153"/>
      <c r="BC361" s="153"/>
      <c r="BD361" s="153"/>
      <c r="BE361" s="153"/>
      <c r="BF361" s="153"/>
      <c r="BG361" s="153"/>
      <c r="BH361" s="153"/>
      <c r="BI361" s="153"/>
      <c r="BJ361" s="153"/>
      <c r="BK361" s="153"/>
      <c r="BL361" s="153"/>
      <c r="BM361" s="153"/>
      <c r="BN361" s="153"/>
      <c r="BO361" s="153"/>
      <c r="BP361" s="153"/>
      <c r="BQ361" s="153"/>
      <c r="BR361" s="153"/>
      <c r="BS361" s="153"/>
      <c r="BT361" s="153"/>
      <c r="BU361" s="153"/>
      <c r="BV361" s="153"/>
      <c r="BW361" s="153"/>
      <c r="BX361" s="153"/>
      <c r="BY361" s="153"/>
      <c r="BZ361" s="153"/>
      <c r="CA361" s="153"/>
      <c r="CB361" s="153"/>
      <c r="CC361" s="153"/>
      <c r="CD361" s="153"/>
      <c r="CE361" s="153"/>
      <c r="CF361" s="153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53"/>
      <c r="CQ361" s="153"/>
      <c r="CR361" s="153"/>
      <c r="CS361" s="153"/>
      <c r="CT361" s="153"/>
      <c r="CU361" s="153"/>
      <c r="CV361" s="153"/>
    </row>
    <row r="362" ht="12.75" customHeight="1" spans="1:100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  <c r="AW362" s="153"/>
      <c r="AX362" s="153"/>
      <c r="AY362" s="153"/>
      <c r="AZ362" s="153"/>
      <c r="BA362" s="153"/>
      <c r="BB362" s="153"/>
      <c r="BC362" s="153"/>
      <c r="BD362" s="153"/>
      <c r="BE362" s="153"/>
      <c r="BF362" s="153"/>
      <c r="BG362" s="153"/>
      <c r="BH362" s="153"/>
      <c r="BI362" s="153"/>
      <c r="BJ362" s="153"/>
      <c r="BK362" s="153"/>
      <c r="BL362" s="153"/>
      <c r="BM362" s="153"/>
      <c r="BN362" s="153"/>
      <c r="BO362" s="153"/>
      <c r="BP362" s="153"/>
      <c r="BQ362" s="153"/>
      <c r="BR362" s="153"/>
      <c r="BS362" s="153"/>
      <c r="BT362" s="153"/>
      <c r="BU362" s="153"/>
      <c r="BV362" s="153"/>
      <c r="BW362" s="153"/>
      <c r="BX362" s="153"/>
      <c r="BY362" s="153"/>
      <c r="BZ362" s="153"/>
      <c r="CA362" s="153"/>
      <c r="CB362" s="153"/>
      <c r="CC362" s="153"/>
      <c r="CD362" s="153"/>
      <c r="CE362" s="153"/>
      <c r="CF362" s="153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53"/>
      <c r="CQ362" s="153"/>
      <c r="CR362" s="153"/>
      <c r="CS362" s="153"/>
      <c r="CT362" s="153"/>
      <c r="CU362" s="153"/>
      <c r="CV362" s="153"/>
    </row>
    <row r="363" ht="12.75" customHeight="1" spans="1:100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/>
      <c r="AT363" s="153"/>
      <c r="AU363" s="153"/>
      <c r="AV363" s="153"/>
      <c r="AW363" s="153"/>
      <c r="AX363" s="153"/>
      <c r="AY363" s="153"/>
      <c r="AZ363" s="153"/>
      <c r="BA363" s="153"/>
      <c r="BB363" s="153"/>
      <c r="BC363" s="153"/>
      <c r="BD363" s="153"/>
      <c r="BE363" s="153"/>
      <c r="BF363" s="153"/>
      <c r="BG363" s="153"/>
      <c r="BH363" s="153"/>
      <c r="BI363" s="153"/>
      <c r="BJ363" s="153"/>
      <c r="BK363" s="153"/>
      <c r="BL363" s="153"/>
      <c r="BM363" s="153"/>
      <c r="BN363" s="153"/>
      <c r="BO363" s="153"/>
      <c r="BP363" s="153"/>
      <c r="BQ363" s="153"/>
      <c r="BR363" s="153"/>
      <c r="BS363" s="153"/>
      <c r="BT363" s="153"/>
      <c r="BU363" s="153"/>
      <c r="BV363" s="153"/>
      <c r="BW363" s="153"/>
      <c r="BX363" s="153"/>
      <c r="BY363" s="153"/>
      <c r="BZ363" s="153"/>
      <c r="CA363" s="153"/>
      <c r="CB363" s="153"/>
      <c r="CC363" s="153"/>
      <c r="CD363" s="153"/>
      <c r="CE363" s="153"/>
      <c r="CF363" s="153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53"/>
      <c r="CQ363" s="153"/>
      <c r="CR363" s="153"/>
      <c r="CS363" s="153"/>
      <c r="CT363" s="153"/>
      <c r="CU363" s="153"/>
      <c r="CV363" s="153"/>
    </row>
    <row r="364" ht="12.75" customHeight="1" spans="1:100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  <c r="AW364" s="153"/>
      <c r="AX364" s="153"/>
      <c r="AY364" s="153"/>
      <c r="AZ364" s="153"/>
      <c r="BA364" s="153"/>
      <c r="BB364" s="153"/>
      <c r="BC364" s="153"/>
      <c r="BD364" s="153"/>
      <c r="BE364" s="153"/>
      <c r="BF364" s="153"/>
      <c r="BG364" s="153"/>
      <c r="BH364" s="153"/>
      <c r="BI364" s="153"/>
      <c r="BJ364" s="153"/>
      <c r="BK364" s="153"/>
      <c r="BL364" s="153"/>
      <c r="BM364" s="153"/>
      <c r="BN364" s="153"/>
      <c r="BO364" s="153"/>
      <c r="BP364" s="153"/>
      <c r="BQ364" s="153"/>
      <c r="BR364" s="153"/>
      <c r="BS364" s="153"/>
      <c r="BT364" s="153"/>
      <c r="BU364" s="153"/>
      <c r="BV364" s="153"/>
      <c r="BW364" s="153"/>
      <c r="BX364" s="153"/>
      <c r="BY364" s="153"/>
      <c r="BZ364" s="153"/>
      <c r="CA364" s="153"/>
      <c r="CB364" s="153"/>
      <c r="CC364" s="153"/>
      <c r="CD364" s="153"/>
      <c r="CE364" s="153"/>
      <c r="CF364" s="153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53"/>
      <c r="CQ364" s="153"/>
      <c r="CR364" s="153"/>
      <c r="CS364" s="153"/>
      <c r="CT364" s="153"/>
      <c r="CU364" s="153"/>
      <c r="CV364" s="153"/>
    </row>
    <row r="365" ht="12.75" customHeight="1" spans="1:100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3"/>
      <c r="AT365" s="153"/>
      <c r="AU365" s="153"/>
      <c r="AV365" s="153"/>
      <c r="AW365" s="153"/>
      <c r="AX365" s="153"/>
      <c r="AY365" s="153"/>
      <c r="AZ365" s="153"/>
      <c r="BA365" s="153"/>
      <c r="BB365" s="153"/>
      <c r="BC365" s="153"/>
      <c r="BD365" s="153"/>
      <c r="BE365" s="153"/>
      <c r="BF365" s="153"/>
      <c r="BG365" s="153"/>
      <c r="BH365" s="153"/>
      <c r="BI365" s="153"/>
      <c r="BJ365" s="153"/>
      <c r="BK365" s="153"/>
      <c r="BL365" s="153"/>
      <c r="BM365" s="153"/>
      <c r="BN365" s="153"/>
      <c r="BO365" s="153"/>
      <c r="BP365" s="153"/>
      <c r="BQ365" s="153"/>
      <c r="BR365" s="153"/>
      <c r="BS365" s="153"/>
      <c r="BT365" s="153"/>
      <c r="BU365" s="153"/>
      <c r="BV365" s="153"/>
      <c r="BW365" s="153"/>
      <c r="BX365" s="153"/>
      <c r="BY365" s="153"/>
      <c r="BZ365" s="153"/>
      <c r="CA365" s="153"/>
      <c r="CB365" s="153"/>
      <c r="CC365" s="153"/>
      <c r="CD365" s="153"/>
      <c r="CE365" s="153"/>
      <c r="CF365" s="153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53"/>
      <c r="CQ365" s="153"/>
      <c r="CR365" s="153"/>
      <c r="CS365" s="153"/>
      <c r="CT365" s="153"/>
      <c r="CU365" s="153"/>
      <c r="CV365" s="153"/>
    </row>
    <row r="366" ht="12.75" customHeight="1" spans="1:100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53"/>
      <c r="AX366" s="153"/>
      <c r="AY366" s="153"/>
      <c r="AZ366" s="153"/>
      <c r="BA366" s="153"/>
      <c r="BB366" s="153"/>
      <c r="BC366" s="153"/>
      <c r="BD366" s="153"/>
      <c r="BE366" s="153"/>
      <c r="BF366" s="153"/>
      <c r="BG366" s="153"/>
      <c r="BH366" s="153"/>
      <c r="BI366" s="153"/>
      <c r="BJ366" s="153"/>
      <c r="BK366" s="153"/>
      <c r="BL366" s="153"/>
      <c r="BM366" s="153"/>
      <c r="BN366" s="153"/>
      <c r="BO366" s="153"/>
      <c r="BP366" s="153"/>
      <c r="BQ366" s="153"/>
      <c r="BR366" s="153"/>
      <c r="BS366" s="153"/>
      <c r="BT366" s="153"/>
      <c r="BU366" s="153"/>
      <c r="BV366" s="153"/>
      <c r="BW366" s="153"/>
      <c r="BX366" s="153"/>
      <c r="BY366" s="153"/>
      <c r="BZ366" s="153"/>
      <c r="CA366" s="153"/>
      <c r="CB366" s="153"/>
      <c r="CC366" s="153"/>
      <c r="CD366" s="153"/>
      <c r="CE366" s="153"/>
      <c r="CF366" s="153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53"/>
      <c r="CQ366" s="153"/>
      <c r="CR366" s="153"/>
      <c r="CS366" s="153"/>
      <c r="CT366" s="153"/>
      <c r="CU366" s="153"/>
      <c r="CV366" s="153"/>
    </row>
    <row r="367" ht="12.75" customHeight="1" spans="1:100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53"/>
      <c r="AX367" s="153"/>
      <c r="AY367" s="153"/>
      <c r="AZ367" s="153"/>
      <c r="BA367" s="153"/>
      <c r="BB367" s="153"/>
      <c r="BC367" s="153"/>
      <c r="BD367" s="153"/>
      <c r="BE367" s="153"/>
      <c r="BF367" s="153"/>
      <c r="BG367" s="153"/>
      <c r="BH367" s="153"/>
      <c r="BI367" s="153"/>
      <c r="BJ367" s="153"/>
      <c r="BK367" s="153"/>
      <c r="BL367" s="153"/>
      <c r="BM367" s="153"/>
      <c r="BN367" s="153"/>
      <c r="BO367" s="153"/>
      <c r="BP367" s="153"/>
      <c r="BQ367" s="153"/>
      <c r="BR367" s="153"/>
      <c r="BS367" s="153"/>
      <c r="BT367" s="153"/>
      <c r="BU367" s="153"/>
      <c r="BV367" s="153"/>
      <c r="BW367" s="153"/>
      <c r="BX367" s="153"/>
      <c r="BY367" s="153"/>
      <c r="BZ367" s="153"/>
      <c r="CA367" s="153"/>
      <c r="CB367" s="153"/>
      <c r="CC367" s="153"/>
      <c r="CD367" s="153"/>
      <c r="CE367" s="153"/>
      <c r="CF367" s="153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53"/>
      <c r="CQ367" s="153"/>
      <c r="CR367" s="153"/>
      <c r="CS367" s="153"/>
      <c r="CT367" s="153"/>
      <c r="CU367" s="153"/>
      <c r="CV367" s="153"/>
    </row>
    <row r="368" ht="12.75" customHeight="1" spans="1:100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53"/>
      <c r="AX368" s="153"/>
      <c r="AY368" s="153"/>
      <c r="AZ368" s="153"/>
      <c r="BA368" s="153"/>
      <c r="BB368" s="153"/>
      <c r="BC368" s="153"/>
      <c r="BD368" s="153"/>
      <c r="BE368" s="153"/>
      <c r="BF368" s="153"/>
      <c r="BG368" s="153"/>
      <c r="BH368" s="153"/>
      <c r="BI368" s="153"/>
      <c r="BJ368" s="153"/>
      <c r="BK368" s="153"/>
      <c r="BL368" s="153"/>
      <c r="BM368" s="153"/>
      <c r="BN368" s="153"/>
      <c r="BO368" s="153"/>
      <c r="BP368" s="153"/>
      <c r="BQ368" s="153"/>
      <c r="BR368" s="153"/>
      <c r="BS368" s="153"/>
      <c r="BT368" s="153"/>
      <c r="BU368" s="153"/>
      <c r="BV368" s="153"/>
      <c r="BW368" s="153"/>
      <c r="BX368" s="153"/>
      <c r="BY368" s="153"/>
      <c r="BZ368" s="153"/>
      <c r="CA368" s="153"/>
      <c r="CB368" s="153"/>
      <c r="CC368" s="153"/>
      <c r="CD368" s="153"/>
      <c r="CE368" s="153"/>
      <c r="CF368" s="153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53"/>
      <c r="CQ368" s="153"/>
      <c r="CR368" s="153"/>
      <c r="CS368" s="153"/>
      <c r="CT368" s="153"/>
      <c r="CU368" s="153"/>
      <c r="CV368" s="153"/>
    </row>
    <row r="369" ht="12.75" customHeight="1" spans="1:100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53"/>
      <c r="AX369" s="153"/>
      <c r="AY369" s="153"/>
      <c r="AZ369" s="153"/>
      <c r="BA369" s="153"/>
      <c r="BB369" s="153"/>
      <c r="BC369" s="153"/>
      <c r="BD369" s="153"/>
      <c r="BE369" s="153"/>
      <c r="BF369" s="153"/>
      <c r="BG369" s="153"/>
      <c r="BH369" s="153"/>
      <c r="BI369" s="153"/>
      <c r="BJ369" s="153"/>
      <c r="BK369" s="153"/>
      <c r="BL369" s="153"/>
      <c r="BM369" s="153"/>
      <c r="BN369" s="153"/>
      <c r="BO369" s="153"/>
      <c r="BP369" s="153"/>
      <c r="BQ369" s="153"/>
      <c r="BR369" s="153"/>
      <c r="BS369" s="153"/>
      <c r="BT369" s="153"/>
      <c r="BU369" s="153"/>
      <c r="BV369" s="153"/>
      <c r="BW369" s="153"/>
      <c r="BX369" s="153"/>
      <c r="BY369" s="153"/>
      <c r="BZ369" s="153"/>
      <c r="CA369" s="153"/>
      <c r="CB369" s="153"/>
      <c r="CC369" s="153"/>
      <c r="CD369" s="153"/>
      <c r="CE369" s="153"/>
      <c r="CF369" s="153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53"/>
      <c r="CQ369" s="153"/>
      <c r="CR369" s="153"/>
      <c r="CS369" s="153"/>
      <c r="CT369" s="153"/>
      <c r="CU369" s="153"/>
      <c r="CV369" s="153"/>
    </row>
    <row r="370" ht="12.75" customHeight="1" spans="1:100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53"/>
      <c r="AX370" s="153"/>
      <c r="AY370" s="153"/>
      <c r="AZ370" s="153"/>
      <c r="BA370" s="153"/>
      <c r="BB370" s="153"/>
      <c r="BC370" s="153"/>
      <c r="BD370" s="153"/>
      <c r="BE370" s="153"/>
      <c r="BF370" s="153"/>
      <c r="BG370" s="153"/>
      <c r="BH370" s="153"/>
      <c r="BI370" s="153"/>
      <c r="BJ370" s="153"/>
      <c r="BK370" s="153"/>
      <c r="BL370" s="153"/>
      <c r="BM370" s="153"/>
      <c r="BN370" s="153"/>
      <c r="BO370" s="153"/>
      <c r="BP370" s="153"/>
      <c r="BQ370" s="153"/>
      <c r="BR370" s="153"/>
      <c r="BS370" s="153"/>
      <c r="BT370" s="153"/>
      <c r="BU370" s="153"/>
      <c r="BV370" s="153"/>
      <c r="BW370" s="153"/>
      <c r="BX370" s="153"/>
      <c r="BY370" s="153"/>
      <c r="BZ370" s="153"/>
      <c r="CA370" s="153"/>
      <c r="CB370" s="153"/>
      <c r="CC370" s="153"/>
      <c r="CD370" s="153"/>
      <c r="CE370" s="153"/>
      <c r="CF370" s="153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53"/>
      <c r="CQ370" s="153"/>
      <c r="CR370" s="153"/>
      <c r="CS370" s="153"/>
      <c r="CT370" s="153"/>
      <c r="CU370" s="153"/>
      <c r="CV370" s="153"/>
    </row>
    <row r="371" ht="12.75" customHeight="1" spans="1:100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53"/>
      <c r="AX371" s="153"/>
      <c r="AY371" s="153"/>
      <c r="AZ371" s="153"/>
      <c r="BA371" s="153"/>
      <c r="BB371" s="153"/>
      <c r="BC371" s="153"/>
      <c r="BD371" s="153"/>
      <c r="BE371" s="153"/>
      <c r="BF371" s="153"/>
      <c r="BG371" s="153"/>
      <c r="BH371" s="153"/>
      <c r="BI371" s="153"/>
      <c r="BJ371" s="153"/>
      <c r="BK371" s="153"/>
      <c r="BL371" s="153"/>
      <c r="BM371" s="153"/>
      <c r="BN371" s="153"/>
      <c r="BO371" s="153"/>
      <c r="BP371" s="153"/>
      <c r="BQ371" s="153"/>
      <c r="BR371" s="153"/>
      <c r="BS371" s="153"/>
      <c r="BT371" s="153"/>
      <c r="BU371" s="153"/>
      <c r="BV371" s="153"/>
      <c r="BW371" s="153"/>
      <c r="BX371" s="153"/>
      <c r="BY371" s="153"/>
      <c r="BZ371" s="153"/>
      <c r="CA371" s="153"/>
      <c r="CB371" s="153"/>
      <c r="CC371" s="153"/>
      <c r="CD371" s="153"/>
      <c r="CE371" s="153"/>
      <c r="CF371" s="153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53"/>
      <c r="CQ371" s="153"/>
      <c r="CR371" s="153"/>
      <c r="CS371" s="153"/>
      <c r="CT371" s="153"/>
      <c r="CU371" s="153"/>
      <c r="CV371" s="153"/>
    </row>
    <row r="372" ht="12.75" customHeight="1" spans="1:100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53"/>
      <c r="AX372" s="153"/>
      <c r="AY372" s="153"/>
      <c r="AZ372" s="153"/>
      <c r="BA372" s="153"/>
      <c r="BB372" s="153"/>
      <c r="BC372" s="153"/>
      <c r="BD372" s="153"/>
      <c r="BE372" s="153"/>
      <c r="BF372" s="153"/>
      <c r="BG372" s="153"/>
      <c r="BH372" s="153"/>
      <c r="BI372" s="153"/>
      <c r="BJ372" s="153"/>
      <c r="BK372" s="153"/>
      <c r="BL372" s="153"/>
      <c r="BM372" s="153"/>
      <c r="BN372" s="153"/>
      <c r="BO372" s="153"/>
      <c r="BP372" s="153"/>
      <c r="BQ372" s="153"/>
      <c r="BR372" s="153"/>
      <c r="BS372" s="153"/>
      <c r="BT372" s="153"/>
      <c r="BU372" s="153"/>
      <c r="BV372" s="153"/>
      <c r="BW372" s="153"/>
      <c r="BX372" s="153"/>
      <c r="BY372" s="153"/>
      <c r="BZ372" s="153"/>
      <c r="CA372" s="153"/>
      <c r="CB372" s="153"/>
      <c r="CC372" s="153"/>
      <c r="CD372" s="153"/>
      <c r="CE372" s="153"/>
      <c r="CF372" s="153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53"/>
      <c r="CQ372" s="153"/>
      <c r="CR372" s="153"/>
      <c r="CS372" s="153"/>
      <c r="CT372" s="153"/>
      <c r="CU372" s="153"/>
      <c r="CV372" s="153"/>
    </row>
    <row r="373" ht="12.75" customHeight="1" spans="1:100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53"/>
      <c r="AX373" s="153"/>
      <c r="AY373" s="153"/>
      <c r="AZ373" s="153"/>
      <c r="BA373" s="153"/>
      <c r="BB373" s="153"/>
      <c r="BC373" s="153"/>
      <c r="BD373" s="153"/>
      <c r="BE373" s="153"/>
      <c r="BF373" s="153"/>
      <c r="BG373" s="153"/>
      <c r="BH373" s="153"/>
      <c r="BI373" s="153"/>
      <c r="BJ373" s="153"/>
      <c r="BK373" s="153"/>
      <c r="BL373" s="153"/>
      <c r="BM373" s="153"/>
      <c r="BN373" s="153"/>
      <c r="BO373" s="153"/>
      <c r="BP373" s="153"/>
      <c r="BQ373" s="153"/>
      <c r="BR373" s="153"/>
      <c r="BS373" s="153"/>
      <c r="BT373" s="153"/>
      <c r="BU373" s="153"/>
      <c r="BV373" s="153"/>
      <c r="BW373" s="153"/>
      <c r="BX373" s="153"/>
      <c r="BY373" s="153"/>
      <c r="BZ373" s="153"/>
      <c r="CA373" s="153"/>
      <c r="CB373" s="153"/>
      <c r="CC373" s="153"/>
      <c r="CD373" s="153"/>
      <c r="CE373" s="153"/>
      <c r="CF373" s="153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53"/>
      <c r="CQ373" s="153"/>
      <c r="CR373" s="153"/>
      <c r="CS373" s="153"/>
      <c r="CT373" s="153"/>
      <c r="CU373" s="153"/>
      <c r="CV373" s="153"/>
    </row>
    <row r="374" ht="12.75" customHeight="1" spans="1:100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53"/>
      <c r="AX374" s="153"/>
      <c r="AY374" s="153"/>
      <c r="AZ374" s="153"/>
      <c r="BA374" s="153"/>
      <c r="BB374" s="153"/>
      <c r="BC374" s="153"/>
      <c r="BD374" s="153"/>
      <c r="BE374" s="153"/>
      <c r="BF374" s="153"/>
      <c r="BG374" s="153"/>
      <c r="BH374" s="153"/>
      <c r="BI374" s="153"/>
      <c r="BJ374" s="153"/>
      <c r="BK374" s="153"/>
      <c r="BL374" s="153"/>
      <c r="BM374" s="153"/>
      <c r="BN374" s="153"/>
      <c r="BO374" s="153"/>
      <c r="BP374" s="153"/>
      <c r="BQ374" s="153"/>
      <c r="BR374" s="153"/>
      <c r="BS374" s="153"/>
      <c r="BT374" s="153"/>
      <c r="BU374" s="153"/>
      <c r="BV374" s="153"/>
      <c r="BW374" s="153"/>
      <c r="BX374" s="153"/>
      <c r="BY374" s="153"/>
      <c r="BZ374" s="153"/>
      <c r="CA374" s="153"/>
      <c r="CB374" s="153"/>
      <c r="CC374" s="153"/>
      <c r="CD374" s="153"/>
      <c r="CE374" s="153"/>
      <c r="CF374" s="153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53"/>
      <c r="CQ374" s="153"/>
      <c r="CR374" s="153"/>
      <c r="CS374" s="153"/>
      <c r="CT374" s="153"/>
      <c r="CU374" s="153"/>
      <c r="CV374" s="153"/>
    </row>
    <row r="375" ht="12.75" customHeight="1" spans="1:100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53"/>
      <c r="AX375" s="153"/>
      <c r="AY375" s="153"/>
      <c r="AZ375" s="153"/>
      <c r="BA375" s="153"/>
      <c r="BB375" s="153"/>
      <c r="BC375" s="153"/>
      <c r="BD375" s="153"/>
      <c r="BE375" s="153"/>
      <c r="BF375" s="153"/>
      <c r="BG375" s="153"/>
      <c r="BH375" s="153"/>
      <c r="BI375" s="153"/>
      <c r="BJ375" s="153"/>
      <c r="BK375" s="153"/>
      <c r="BL375" s="153"/>
      <c r="BM375" s="153"/>
      <c r="BN375" s="153"/>
      <c r="BO375" s="153"/>
      <c r="BP375" s="153"/>
      <c r="BQ375" s="153"/>
      <c r="BR375" s="153"/>
      <c r="BS375" s="153"/>
      <c r="BT375" s="153"/>
      <c r="BU375" s="153"/>
      <c r="BV375" s="153"/>
      <c r="BW375" s="153"/>
      <c r="BX375" s="153"/>
      <c r="BY375" s="153"/>
      <c r="BZ375" s="153"/>
      <c r="CA375" s="153"/>
      <c r="CB375" s="153"/>
      <c r="CC375" s="153"/>
      <c r="CD375" s="153"/>
      <c r="CE375" s="153"/>
      <c r="CF375" s="153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53"/>
      <c r="CQ375" s="153"/>
      <c r="CR375" s="153"/>
      <c r="CS375" s="153"/>
      <c r="CT375" s="153"/>
      <c r="CU375" s="153"/>
      <c r="CV375" s="153"/>
    </row>
    <row r="376" ht="12.75" customHeight="1" spans="1:100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53"/>
      <c r="AX376" s="153"/>
      <c r="AY376" s="153"/>
      <c r="AZ376" s="153"/>
      <c r="BA376" s="153"/>
      <c r="BB376" s="153"/>
      <c r="BC376" s="153"/>
      <c r="BD376" s="153"/>
      <c r="BE376" s="153"/>
      <c r="BF376" s="153"/>
      <c r="BG376" s="153"/>
      <c r="BH376" s="153"/>
      <c r="BI376" s="153"/>
      <c r="BJ376" s="153"/>
      <c r="BK376" s="153"/>
      <c r="BL376" s="153"/>
      <c r="BM376" s="153"/>
      <c r="BN376" s="153"/>
      <c r="BO376" s="153"/>
      <c r="BP376" s="153"/>
      <c r="BQ376" s="153"/>
      <c r="BR376" s="153"/>
      <c r="BS376" s="153"/>
      <c r="BT376" s="153"/>
      <c r="BU376" s="153"/>
      <c r="BV376" s="153"/>
      <c r="BW376" s="153"/>
      <c r="BX376" s="153"/>
      <c r="BY376" s="153"/>
      <c r="BZ376" s="153"/>
      <c r="CA376" s="153"/>
      <c r="CB376" s="153"/>
      <c r="CC376" s="153"/>
      <c r="CD376" s="153"/>
      <c r="CE376" s="153"/>
      <c r="CF376" s="153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53"/>
      <c r="CQ376" s="153"/>
      <c r="CR376" s="153"/>
      <c r="CS376" s="153"/>
      <c r="CT376" s="153"/>
      <c r="CU376" s="153"/>
      <c r="CV376" s="153"/>
    </row>
    <row r="377" ht="12.75" customHeight="1" spans="1:100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53"/>
      <c r="AX377" s="153"/>
      <c r="AY377" s="153"/>
      <c r="AZ377" s="153"/>
      <c r="BA377" s="153"/>
      <c r="BB377" s="153"/>
      <c r="BC377" s="153"/>
      <c r="BD377" s="153"/>
      <c r="BE377" s="153"/>
      <c r="BF377" s="153"/>
      <c r="BG377" s="153"/>
      <c r="BH377" s="153"/>
      <c r="BI377" s="153"/>
      <c r="BJ377" s="153"/>
      <c r="BK377" s="153"/>
      <c r="BL377" s="153"/>
      <c r="BM377" s="153"/>
      <c r="BN377" s="153"/>
      <c r="BO377" s="153"/>
      <c r="BP377" s="153"/>
      <c r="BQ377" s="153"/>
      <c r="BR377" s="153"/>
      <c r="BS377" s="153"/>
      <c r="BT377" s="153"/>
      <c r="BU377" s="153"/>
      <c r="BV377" s="153"/>
      <c r="BW377" s="153"/>
      <c r="BX377" s="153"/>
      <c r="BY377" s="153"/>
      <c r="BZ377" s="153"/>
      <c r="CA377" s="153"/>
      <c r="CB377" s="153"/>
      <c r="CC377" s="153"/>
      <c r="CD377" s="153"/>
      <c r="CE377" s="153"/>
      <c r="CF377" s="153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53"/>
      <c r="CQ377" s="153"/>
      <c r="CR377" s="153"/>
      <c r="CS377" s="153"/>
      <c r="CT377" s="153"/>
      <c r="CU377" s="153"/>
      <c r="CV377" s="153"/>
    </row>
    <row r="378" ht="12.75" customHeight="1" spans="1:100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  <c r="AY378" s="153"/>
      <c r="AZ378" s="153"/>
      <c r="BA378" s="153"/>
      <c r="BB378" s="153"/>
      <c r="BC378" s="153"/>
      <c r="BD378" s="153"/>
      <c r="BE378" s="153"/>
      <c r="BF378" s="153"/>
      <c r="BG378" s="153"/>
      <c r="BH378" s="153"/>
      <c r="BI378" s="153"/>
      <c r="BJ378" s="153"/>
      <c r="BK378" s="153"/>
      <c r="BL378" s="153"/>
      <c r="BM378" s="153"/>
      <c r="BN378" s="153"/>
      <c r="BO378" s="153"/>
      <c r="BP378" s="153"/>
      <c r="BQ378" s="153"/>
      <c r="BR378" s="153"/>
      <c r="BS378" s="153"/>
      <c r="BT378" s="153"/>
      <c r="BU378" s="153"/>
      <c r="BV378" s="153"/>
      <c r="BW378" s="153"/>
      <c r="BX378" s="153"/>
      <c r="BY378" s="153"/>
      <c r="BZ378" s="153"/>
      <c r="CA378" s="153"/>
      <c r="CB378" s="153"/>
      <c r="CC378" s="153"/>
      <c r="CD378" s="153"/>
      <c r="CE378" s="153"/>
      <c r="CF378" s="153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53"/>
      <c r="CQ378" s="153"/>
      <c r="CR378" s="153"/>
      <c r="CS378" s="153"/>
      <c r="CT378" s="153"/>
      <c r="CU378" s="153"/>
      <c r="CV378" s="153"/>
    </row>
    <row r="379" ht="12.75" customHeight="1" spans="1:100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  <c r="AO379" s="153"/>
      <c r="AP379" s="153"/>
      <c r="AQ379" s="153"/>
      <c r="AR379" s="153"/>
      <c r="AS379" s="153"/>
      <c r="AT379" s="153"/>
      <c r="AU379" s="153"/>
      <c r="AV379" s="153"/>
      <c r="AW379" s="153"/>
      <c r="AX379" s="153"/>
      <c r="AY379" s="153"/>
      <c r="AZ379" s="153"/>
      <c r="BA379" s="153"/>
      <c r="BB379" s="153"/>
      <c r="BC379" s="153"/>
      <c r="BD379" s="153"/>
      <c r="BE379" s="153"/>
      <c r="BF379" s="153"/>
      <c r="BG379" s="153"/>
      <c r="BH379" s="153"/>
      <c r="BI379" s="153"/>
      <c r="BJ379" s="153"/>
      <c r="BK379" s="153"/>
      <c r="BL379" s="153"/>
      <c r="BM379" s="153"/>
      <c r="BN379" s="153"/>
      <c r="BO379" s="153"/>
      <c r="BP379" s="153"/>
      <c r="BQ379" s="153"/>
      <c r="BR379" s="153"/>
      <c r="BS379" s="153"/>
      <c r="BT379" s="153"/>
      <c r="BU379" s="153"/>
      <c r="BV379" s="153"/>
      <c r="BW379" s="153"/>
      <c r="BX379" s="153"/>
      <c r="BY379" s="153"/>
      <c r="BZ379" s="153"/>
      <c r="CA379" s="153"/>
      <c r="CB379" s="153"/>
      <c r="CC379" s="153"/>
      <c r="CD379" s="153"/>
      <c r="CE379" s="153"/>
      <c r="CF379" s="153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53"/>
      <c r="CQ379" s="153"/>
      <c r="CR379" s="153"/>
      <c r="CS379" s="153"/>
      <c r="CT379" s="153"/>
      <c r="CU379" s="153"/>
      <c r="CV379" s="153"/>
    </row>
    <row r="380" ht="12.75" customHeight="1" spans="1:100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  <c r="AO380" s="153"/>
      <c r="AP380" s="153"/>
      <c r="AQ380" s="153"/>
      <c r="AR380" s="153"/>
      <c r="AS380" s="153"/>
      <c r="AT380" s="153"/>
      <c r="AU380" s="153"/>
      <c r="AV380" s="153"/>
      <c r="AW380" s="153"/>
      <c r="AX380" s="153"/>
      <c r="AY380" s="153"/>
      <c r="AZ380" s="153"/>
      <c r="BA380" s="153"/>
      <c r="BB380" s="153"/>
      <c r="BC380" s="153"/>
      <c r="BD380" s="153"/>
      <c r="BE380" s="153"/>
      <c r="BF380" s="153"/>
      <c r="BG380" s="153"/>
      <c r="BH380" s="153"/>
      <c r="BI380" s="153"/>
      <c r="BJ380" s="153"/>
      <c r="BK380" s="153"/>
      <c r="BL380" s="153"/>
      <c r="BM380" s="153"/>
      <c r="BN380" s="153"/>
      <c r="BO380" s="153"/>
      <c r="BP380" s="153"/>
      <c r="BQ380" s="153"/>
      <c r="BR380" s="153"/>
      <c r="BS380" s="153"/>
      <c r="BT380" s="153"/>
      <c r="BU380" s="153"/>
      <c r="BV380" s="153"/>
      <c r="BW380" s="153"/>
      <c r="BX380" s="153"/>
      <c r="BY380" s="153"/>
      <c r="BZ380" s="153"/>
      <c r="CA380" s="153"/>
      <c r="CB380" s="153"/>
      <c r="CC380" s="153"/>
      <c r="CD380" s="153"/>
      <c r="CE380" s="153"/>
      <c r="CF380" s="153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53"/>
      <c r="CQ380" s="153"/>
      <c r="CR380" s="153"/>
      <c r="CS380" s="153"/>
      <c r="CT380" s="153"/>
      <c r="CU380" s="153"/>
      <c r="CV380" s="153"/>
    </row>
    <row r="381" ht="12.75" customHeight="1" spans="1:100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  <c r="AO381" s="153"/>
      <c r="AP381" s="153"/>
      <c r="AQ381" s="153"/>
      <c r="AR381" s="153"/>
      <c r="AS381" s="153"/>
      <c r="AT381" s="153"/>
      <c r="AU381" s="153"/>
      <c r="AV381" s="153"/>
      <c r="AW381" s="153"/>
      <c r="AX381" s="153"/>
      <c r="AY381" s="153"/>
      <c r="AZ381" s="153"/>
      <c r="BA381" s="153"/>
      <c r="BB381" s="153"/>
      <c r="BC381" s="153"/>
      <c r="BD381" s="153"/>
      <c r="BE381" s="153"/>
      <c r="BF381" s="153"/>
      <c r="BG381" s="153"/>
      <c r="BH381" s="153"/>
      <c r="BI381" s="153"/>
      <c r="BJ381" s="153"/>
      <c r="BK381" s="153"/>
      <c r="BL381" s="153"/>
      <c r="BM381" s="153"/>
      <c r="BN381" s="153"/>
      <c r="BO381" s="153"/>
      <c r="BP381" s="153"/>
      <c r="BQ381" s="153"/>
      <c r="BR381" s="153"/>
      <c r="BS381" s="153"/>
      <c r="BT381" s="153"/>
      <c r="BU381" s="153"/>
      <c r="BV381" s="153"/>
      <c r="BW381" s="153"/>
      <c r="BX381" s="153"/>
      <c r="BY381" s="153"/>
      <c r="BZ381" s="153"/>
      <c r="CA381" s="153"/>
      <c r="CB381" s="153"/>
      <c r="CC381" s="153"/>
      <c r="CD381" s="153"/>
      <c r="CE381" s="153"/>
      <c r="CF381" s="153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53"/>
      <c r="CQ381" s="153"/>
      <c r="CR381" s="153"/>
      <c r="CS381" s="153"/>
      <c r="CT381" s="153"/>
      <c r="CU381" s="153"/>
      <c r="CV381" s="153"/>
    </row>
    <row r="382" ht="12.75" customHeight="1" spans="1:100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  <c r="AO382" s="153"/>
      <c r="AP382" s="153"/>
      <c r="AQ382" s="153"/>
      <c r="AR382" s="153"/>
      <c r="AS382" s="153"/>
      <c r="AT382" s="153"/>
      <c r="AU382" s="153"/>
      <c r="AV382" s="153"/>
      <c r="AW382" s="153"/>
      <c r="AX382" s="153"/>
      <c r="AY382" s="153"/>
      <c r="AZ382" s="153"/>
      <c r="BA382" s="153"/>
      <c r="BB382" s="153"/>
      <c r="BC382" s="153"/>
      <c r="BD382" s="153"/>
      <c r="BE382" s="153"/>
      <c r="BF382" s="153"/>
      <c r="BG382" s="153"/>
      <c r="BH382" s="153"/>
      <c r="BI382" s="153"/>
      <c r="BJ382" s="153"/>
      <c r="BK382" s="153"/>
      <c r="BL382" s="153"/>
      <c r="BM382" s="153"/>
      <c r="BN382" s="153"/>
      <c r="BO382" s="153"/>
      <c r="BP382" s="153"/>
      <c r="BQ382" s="153"/>
      <c r="BR382" s="153"/>
      <c r="BS382" s="153"/>
      <c r="BT382" s="153"/>
      <c r="BU382" s="153"/>
      <c r="BV382" s="153"/>
      <c r="BW382" s="153"/>
      <c r="BX382" s="153"/>
      <c r="BY382" s="153"/>
      <c r="BZ382" s="153"/>
      <c r="CA382" s="153"/>
      <c r="CB382" s="153"/>
      <c r="CC382" s="153"/>
      <c r="CD382" s="153"/>
      <c r="CE382" s="153"/>
      <c r="CF382" s="153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53"/>
      <c r="CQ382" s="153"/>
      <c r="CR382" s="153"/>
      <c r="CS382" s="153"/>
      <c r="CT382" s="153"/>
      <c r="CU382" s="153"/>
      <c r="CV382" s="153"/>
    </row>
    <row r="383" ht="12.75" customHeight="1" spans="1:100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  <c r="AO383" s="153"/>
      <c r="AP383" s="153"/>
      <c r="AQ383" s="153"/>
      <c r="AR383" s="153"/>
      <c r="AS383" s="153"/>
      <c r="AT383" s="153"/>
      <c r="AU383" s="153"/>
      <c r="AV383" s="153"/>
      <c r="AW383" s="153"/>
      <c r="AX383" s="153"/>
      <c r="AY383" s="153"/>
      <c r="AZ383" s="153"/>
      <c r="BA383" s="153"/>
      <c r="BB383" s="153"/>
      <c r="BC383" s="153"/>
      <c r="BD383" s="153"/>
      <c r="BE383" s="153"/>
      <c r="BF383" s="153"/>
      <c r="BG383" s="153"/>
      <c r="BH383" s="153"/>
      <c r="BI383" s="153"/>
      <c r="BJ383" s="153"/>
      <c r="BK383" s="153"/>
      <c r="BL383" s="153"/>
      <c r="BM383" s="153"/>
      <c r="BN383" s="153"/>
      <c r="BO383" s="153"/>
      <c r="BP383" s="153"/>
      <c r="BQ383" s="153"/>
      <c r="BR383" s="153"/>
      <c r="BS383" s="153"/>
      <c r="BT383" s="153"/>
      <c r="BU383" s="153"/>
      <c r="BV383" s="153"/>
      <c r="BW383" s="153"/>
      <c r="BX383" s="153"/>
      <c r="BY383" s="153"/>
      <c r="BZ383" s="153"/>
      <c r="CA383" s="153"/>
      <c r="CB383" s="153"/>
      <c r="CC383" s="153"/>
      <c r="CD383" s="153"/>
      <c r="CE383" s="153"/>
      <c r="CF383" s="153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53"/>
      <c r="CQ383" s="153"/>
      <c r="CR383" s="153"/>
      <c r="CS383" s="153"/>
      <c r="CT383" s="153"/>
      <c r="CU383" s="153"/>
      <c r="CV383" s="153"/>
    </row>
    <row r="384" ht="12.75" customHeight="1" spans="1:100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  <c r="BH384" s="153"/>
      <c r="BI384" s="153"/>
      <c r="BJ384" s="153"/>
      <c r="BK384" s="153"/>
      <c r="BL384" s="153"/>
      <c r="BM384" s="153"/>
      <c r="BN384" s="153"/>
      <c r="BO384" s="153"/>
      <c r="BP384" s="153"/>
      <c r="BQ384" s="153"/>
      <c r="BR384" s="153"/>
      <c r="BS384" s="153"/>
      <c r="BT384" s="153"/>
      <c r="BU384" s="153"/>
      <c r="BV384" s="153"/>
      <c r="BW384" s="153"/>
      <c r="BX384" s="153"/>
      <c r="BY384" s="153"/>
      <c r="BZ384" s="153"/>
      <c r="CA384" s="153"/>
      <c r="CB384" s="153"/>
      <c r="CC384" s="153"/>
      <c r="CD384" s="153"/>
      <c r="CE384" s="153"/>
      <c r="CF384" s="153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53"/>
      <c r="CQ384" s="153"/>
      <c r="CR384" s="153"/>
      <c r="CS384" s="153"/>
      <c r="CT384" s="153"/>
      <c r="CU384" s="153"/>
      <c r="CV384" s="153"/>
    </row>
    <row r="385" ht="12.75" customHeight="1" spans="1:100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  <c r="AY385" s="153"/>
      <c r="AZ385" s="153"/>
      <c r="BA385" s="153"/>
      <c r="BB385" s="153"/>
      <c r="BC385" s="153"/>
      <c r="BD385" s="153"/>
      <c r="BE385" s="153"/>
      <c r="BF385" s="153"/>
      <c r="BG385" s="153"/>
      <c r="BH385" s="153"/>
      <c r="BI385" s="153"/>
      <c r="BJ385" s="153"/>
      <c r="BK385" s="153"/>
      <c r="BL385" s="153"/>
      <c r="BM385" s="153"/>
      <c r="BN385" s="153"/>
      <c r="BO385" s="153"/>
      <c r="BP385" s="153"/>
      <c r="BQ385" s="153"/>
      <c r="BR385" s="153"/>
      <c r="BS385" s="153"/>
      <c r="BT385" s="153"/>
      <c r="BU385" s="153"/>
      <c r="BV385" s="153"/>
      <c r="BW385" s="153"/>
      <c r="BX385" s="153"/>
      <c r="BY385" s="153"/>
      <c r="BZ385" s="153"/>
      <c r="CA385" s="153"/>
      <c r="CB385" s="153"/>
      <c r="CC385" s="153"/>
      <c r="CD385" s="153"/>
      <c r="CE385" s="153"/>
      <c r="CF385" s="153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53"/>
      <c r="CQ385" s="153"/>
      <c r="CR385" s="153"/>
      <c r="CS385" s="153"/>
      <c r="CT385" s="153"/>
      <c r="CU385" s="153"/>
      <c r="CV385" s="153"/>
    </row>
    <row r="386" ht="12.75" customHeight="1" spans="1:100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  <c r="AY386" s="153"/>
      <c r="AZ386" s="153"/>
      <c r="BA386" s="153"/>
      <c r="BB386" s="153"/>
      <c r="BC386" s="153"/>
      <c r="BD386" s="153"/>
      <c r="BE386" s="153"/>
      <c r="BF386" s="153"/>
      <c r="BG386" s="153"/>
      <c r="BH386" s="153"/>
      <c r="BI386" s="153"/>
      <c r="BJ386" s="153"/>
      <c r="BK386" s="153"/>
      <c r="BL386" s="153"/>
      <c r="BM386" s="153"/>
      <c r="BN386" s="153"/>
      <c r="BO386" s="153"/>
      <c r="BP386" s="153"/>
      <c r="BQ386" s="153"/>
      <c r="BR386" s="153"/>
      <c r="BS386" s="153"/>
      <c r="BT386" s="153"/>
      <c r="BU386" s="153"/>
      <c r="BV386" s="153"/>
      <c r="BW386" s="153"/>
      <c r="BX386" s="153"/>
      <c r="BY386" s="153"/>
      <c r="BZ386" s="153"/>
      <c r="CA386" s="153"/>
      <c r="CB386" s="153"/>
      <c r="CC386" s="153"/>
      <c r="CD386" s="153"/>
      <c r="CE386" s="153"/>
      <c r="CF386" s="153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  <c r="CT386" s="153"/>
      <c r="CU386" s="153"/>
      <c r="CV386" s="153"/>
    </row>
    <row r="387" ht="12.75" customHeight="1" spans="1:100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  <c r="AY387" s="153"/>
      <c r="AZ387" s="153"/>
      <c r="BA387" s="153"/>
      <c r="BB387" s="153"/>
      <c r="BC387" s="153"/>
      <c r="BD387" s="153"/>
      <c r="BE387" s="153"/>
      <c r="BF387" s="153"/>
      <c r="BG387" s="153"/>
      <c r="BH387" s="153"/>
      <c r="BI387" s="153"/>
      <c r="BJ387" s="153"/>
      <c r="BK387" s="153"/>
      <c r="BL387" s="153"/>
      <c r="BM387" s="153"/>
      <c r="BN387" s="153"/>
      <c r="BO387" s="153"/>
      <c r="BP387" s="153"/>
      <c r="BQ387" s="153"/>
      <c r="BR387" s="153"/>
      <c r="BS387" s="153"/>
      <c r="BT387" s="153"/>
      <c r="BU387" s="153"/>
      <c r="BV387" s="153"/>
      <c r="BW387" s="153"/>
      <c r="BX387" s="153"/>
      <c r="BY387" s="153"/>
      <c r="BZ387" s="153"/>
      <c r="CA387" s="153"/>
      <c r="CB387" s="153"/>
      <c r="CC387" s="153"/>
      <c r="CD387" s="153"/>
      <c r="CE387" s="153"/>
      <c r="CF387" s="153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53"/>
      <c r="CQ387" s="153"/>
      <c r="CR387" s="153"/>
      <c r="CS387" s="153"/>
      <c r="CT387" s="153"/>
      <c r="CU387" s="153"/>
      <c r="CV387" s="153"/>
    </row>
    <row r="388" ht="12.75" customHeight="1" spans="1:100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3"/>
      <c r="BK388" s="153"/>
      <c r="BL388" s="153"/>
      <c r="BM388" s="153"/>
      <c r="BN388" s="153"/>
      <c r="BO388" s="153"/>
      <c r="BP388" s="153"/>
      <c r="BQ388" s="153"/>
      <c r="BR388" s="153"/>
      <c r="BS388" s="153"/>
      <c r="BT388" s="153"/>
      <c r="BU388" s="153"/>
      <c r="BV388" s="153"/>
      <c r="BW388" s="153"/>
      <c r="BX388" s="153"/>
      <c r="BY388" s="153"/>
      <c r="BZ388" s="153"/>
      <c r="CA388" s="153"/>
      <c r="CB388" s="153"/>
      <c r="CC388" s="153"/>
      <c r="CD388" s="153"/>
      <c r="CE388" s="153"/>
      <c r="CF388" s="153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53"/>
      <c r="CQ388" s="153"/>
      <c r="CR388" s="153"/>
      <c r="CS388" s="153"/>
      <c r="CT388" s="153"/>
      <c r="CU388" s="153"/>
      <c r="CV388" s="153"/>
    </row>
    <row r="389" ht="12.75" customHeight="1" spans="1:100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3"/>
      <c r="BE389" s="153"/>
      <c r="BF389" s="153"/>
      <c r="BG389" s="153"/>
      <c r="BH389" s="153"/>
      <c r="BI389" s="153"/>
      <c r="BJ389" s="153"/>
      <c r="BK389" s="153"/>
      <c r="BL389" s="153"/>
      <c r="BM389" s="153"/>
      <c r="BN389" s="153"/>
      <c r="BO389" s="153"/>
      <c r="BP389" s="153"/>
      <c r="BQ389" s="153"/>
      <c r="BR389" s="153"/>
      <c r="BS389" s="153"/>
      <c r="BT389" s="153"/>
      <c r="BU389" s="153"/>
      <c r="BV389" s="153"/>
      <c r="BW389" s="153"/>
      <c r="BX389" s="153"/>
      <c r="BY389" s="153"/>
      <c r="BZ389" s="153"/>
      <c r="CA389" s="153"/>
      <c r="CB389" s="153"/>
      <c r="CC389" s="153"/>
      <c r="CD389" s="153"/>
      <c r="CE389" s="153"/>
      <c r="CF389" s="153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53"/>
      <c r="CQ389" s="153"/>
      <c r="CR389" s="153"/>
      <c r="CS389" s="153"/>
      <c r="CT389" s="153"/>
      <c r="CU389" s="153"/>
      <c r="CV389" s="153"/>
    </row>
    <row r="390" ht="12.75" customHeight="1" spans="1:100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3"/>
      <c r="BE390" s="153"/>
      <c r="BF390" s="153"/>
      <c r="BG390" s="153"/>
      <c r="BH390" s="153"/>
      <c r="BI390" s="153"/>
      <c r="BJ390" s="153"/>
      <c r="BK390" s="153"/>
      <c r="BL390" s="153"/>
      <c r="BM390" s="153"/>
      <c r="BN390" s="153"/>
      <c r="BO390" s="153"/>
      <c r="BP390" s="153"/>
      <c r="BQ390" s="153"/>
      <c r="BR390" s="153"/>
      <c r="BS390" s="153"/>
      <c r="BT390" s="153"/>
      <c r="BU390" s="153"/>
      <c r="BV390" s="153"/>
      <c r="BW390" s="153"/>
      <c r="BX390" s="153"/>
      <c r="BY390" s="153"/>
      <c r="BZ390" s="153"/>
      <c r="CA390" s="153"/>
      <c r="CB390" s="153"/>
      <c r="CC390" s="153"/>
      <c r="CD390" s="153"/>
      <c r="CE390" s="153"/>
      <c r="CF390" s="153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53"/>
      <c r="CQ390" s="153"/>
      <c r="CR390" s="153"/>
      <c r="CS390" s="153"/>
      <c r="CT390" s="153"/>
      <c r="CU390" s="153"/>
      <c r="CV390" s="153"/>
    </row>
    <row r="391" ht="12.75" customHeight="1" spans="1:100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3"/>
      <c r="BE391" s="153"/>
      <c r="BF391" s="153"/>
      <c r="BG391" s="153"/>
      <c r="BH391" s="153"/>
      <c r="BI391" s="153"/>
      <c r="BJ391" s="153"/>
      <c r="BK391" s="153"/>
      <c r="BL391" s="153"/>
      <c r="BM391" s="153"/>
      <c r="BN391" s="153"/>
      <c r="BO391" s="153"/>
      <c r="BP391" s="153"/>
      <c r="BQ391" s="153"/>
      <c r="BR391" s="153"/>
      <c r="BS391" s="153"/>
      <c r="BT391" s="153"/>
      <c r="BU391" s="153"/>
      <c r="BV391" s="153"/>
      <c r="BW391" s="153"/>
      <c r="BX391" s="153"/>
      <c r="BY391" s="153"/>
      <c r="BZ391" s="153"/>
      <c r="CA391" s="153"/>
      <c r="CB391" s="153"/>
      <c r="CC391" s="153"/>
      <c r="CD391" s="153"/>
      <c r="CE391" s="153"/>
      <c r="CF391" s="153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53"/>
      <c r="CQ391" s="153"/>
      <c r="CR391" s="153"/>
      <c r="CS391" s="153"/>
      <c r="CT391" s="153"/>
      <c r="CU391" s="153"/>
      <c r="CV391" s="153"/>
    </row>
    <row r="392" ht="12.75" customHeight="1" spans="1:100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  <c r="AY392" s="153"/>
      <c r="AZ392" s="153"/>
      <c r="BA392" s="153"/>
      <c r="BB392" s="153"/>
      <c r="BC392" s="153"/>
      <c r="BD392" s="153"/>
      <c r="BE392" s="153"/>
      <c r="BF392" s="153"/>
      <c r="BG392" s="153"/>
      <c r="BH392" s="153"/>
      <c r="BI392" s="153"/>
      <c r="BJ392" s="153"/>
      <c r="BK392" s="153"/>
      <c r="BL392" s="153"/>
      <c r="BM392" s="153"/>
      <c r="BN392" s="153"/>
      <c r="BO392" s="153"/>
      <c r="BP392" s="153"/>
      <c r="BQ392" s="153"/>
      <c r="BR392" s="153"/>
      <c r="BS392" s="153"/>
      <c r="BT392" s="153"/>
      <c r="BU392" s="153"/>
      <c r="BV392" s="153"/>
      <c r="BW392" s="153"/>
      <c r="BX392" s="153"/>
      <c r="BY392" s="153"/>
      <c r="BZ392" s="153"/>
      <c r="CA392" s="153"/>
      <c r="CB392" s="153"/>
      <c r="CC392" s="153"/>
      <c r="CD392" s="153"/>
      <c r="CE392" s="153"/>
      <c r="CF392" s="153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53"/>
      <c r="CQ392" s="153"/>
      <c r="CR392" s="153"/>
      <c r="CS392" s="153"/>
      <c r="CT392" s="153"/>
      <c r="CU392" s="153"/>
      <c r="CV392" s="153"/>
    </row>
    <row r="393" ht="12.75" customHeight="1" spans="1:100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/>
      <c r="AT393" s="153"/>
      <c r="AU393" s="153"/>
      <c r="AV393" s="153"/>
      <c r="AW393" s="153"/>
      <c r="AX393" s="153"/>
      <c r="AY393" s="153"/>
      <c r="AZ393" s="153"/>
      <c r="BA393" s="153"/>
      <c r="BB393" s="153"/>
      <c r="BC393" s="153"/>
      <c r="BD393" s="153"/>
      <c r="BE393" s="153"/>
      <c r="BF393" s="153"/>
      <c r="BG393" s="153"/>
      <c r="BH393" s="153"/>
      <c r="BI393" s="153"/>
      <c r="BJ393" s="153"/>
      <c r="BK393" s="153"/>
      <c r="BL393" s="153"/>
      <c r="BM393" s="153"/>
      <c r="BN393" s="153"/>
      <c r="BO393" s="153"/>
      <c r="BP393" s="153"/>
      <c r="BQ393" s="153"/>
      <c r="BR393" s="153"/>
      <c r="BS393" s="153"/>
      <c r="BT393" s="153"/>
      <c r="BU393" s="153"/>
      <c r="BV393" s="153"/>
      <c r="BW393" s="153"/>
      <c r="BX393" s="153"/>
      <c r="BY393" s="153"/>
      <c r="BZ393" s="153"/>
      <c r="CA393" s="153"/>
      <c r="CB393" s="153"/>
      <c r="CC393" s="153"/>
      <c r="CD393" s="153"/>
      <c r="CE393" s="153"/>
      <c r="CF393" s="153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53"/>
      <c r="CQ393" s="153"/>
      <c r="CR393" s="153"/>
      <c r="CS393" s="153"/>
      <c r="CT393" s="153"/>
      <c r="CU393" s="153"/>
      <c r="CV393" s="153"/>
    </row>
    <row r="394" ht="12.75" customHeight="1" spans="1:100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  <c r="AY394" s="153"/>
      <c r="AZ394" s="153"/>
      <c r="BA394" s="153"/>
      <c r="BB394" s="153"/>
      <c r="BC394" s="153"/>
      <c r="BD394" s="153"/>
      <c r="BE394" s="153"/>
      <c r="BF394" s="153"/>
      <c r="BG394" s="153"/>
      <c r="BH394" s="153"/>
      <c r="BI394" s="153"/>
      <c r="BJ394" s="153"/>
      <c r="BK394" s="153"/>
      <c r="BL394" s="153"/>
      <c r="BM394" s="153"/>
      <c r="BN394" s="153"/>
      <c r="BO394" s="153"/>
      <c r="BP394" s="153"/>
      <c r="BQ394" s="153"/>
      <c r="BR394" s="153"/>
      <c r="BS394" s="153"/>
      <c r="BT394" s="153"/>
      <c r="BU394" s="153"/>
      <c r="BV394" s="153"/>
      <c r="BW394" s="153"/>
      <c r="BX394" s="153"/>
      <c r="BY394" s="153"/>
      <c r="BZ394" s="153"/>
      <c r="CA394" s="153"/>
      <c r="CB394" s="153"/>
      <c r="CC394" s="153"/>
      <c r="CD394" s="153"/>
      <c r="CE394" s="153"/>
      <c r="CF394" s="153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53"/>
      <c r="CQ394" s="153"/>
      <c r="CR394" s="153"/>
      <c r="CS394" s="153"/>
      <c r="CT394" s="153"/>
      <c r="CU394" s="153"/>
      <c r="CV394" s="153"/>
    </row>
    <row r="395" ht="12.75" customHeight="1" spans="1:100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3"/>
      <c r="BE395" s="153"/>
      <c r="BF395" s="153"/>
      <c r="BG395" s="153"/>
      <c r="BH395" s="153"/>
      <c r="BI395" s="153"/>
      <c r="BJ395" s="153"/>
      <c r="BK395" s="153"/>
      <c r="BL395" s="153"/>
      <c r="BM395" s="153"/>
      <c r="BN395" s="153"/>
      <c r="BO395" s="153"/>
      <c r="BP395" s="153"/>
      <c r="BQ395" s="153"/>
      <c r="BR395" s="153"/>
      <c r="BS395" s="153"/>
      <c r="BT395" s="153"/>
      <c r="BU395" s="153"/>
      <c r="BV395" s="153"/>
      <c r="BW395" s="153"/>
      <c r="BX395" s="153"/>
      <c r="BY395" s="153"/>
      <c r="BZ395" s="153"/>
      <c r="CA395" s="153"/>
      <c r="CB395" s="153"/>
      <c r="CC395" s="153"/>
      <c r="CD395" s="153"/>
      <c r="CE395" s="153"/>
      <c r="CF395" s="153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53"/>
      <c r="CQ395" s="153"/>
      <c r="CR395" s="153"/>
      <c r="CS395" s="153"/>
      <c r="CT395" s="153"/>
      <c r="CU395" s="153"/>
      <c r="CV395" s="153"/>
    </row>
    <row r="396" ht="12.75" customHeight="1" spans="1:100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  <c r="AY396" s="153"/>
      <c r="AZ396" s="153"/>
      <c r="BA396" s="153"/>
      <c r="BB396" s="153"/>
      <c r="BC396" s="153"/>
      <c r="BD396" s="153"/>
      <c r="BE396" s="153"/>
      <c r="BF396" s="153"/>
      <c r="BG396" s="153"/>
      <c r="BH396" s="153"/>
      <c r="BI396" s="153"/>
      <c r="BJ396" s="153"/>
      <c r="BK396" s="153"/>
      <c r="BL396" s="153"/>
      <c r="BM396" s="153"/>
      <c r="BN396" s="153"/>
      <c r="BO396" s="153"/>
      <c r="BP396" s="153"/>
      <c r="BQ396" s="153"/>
      <c r="BR396" s="153"/>
      <c r="BS396" s="153"/>
      <c r="BT396" s="153"/>
      <c r="BU396" s="153"/>
      <c r="BV396" s="153"/>
      <c r="BW396" s="153"/>
      <c r="BX396" s="153"/>
      <c r="BY396" s="153"/>
      <c r="BZ396" s="153"/>
      <c r="CA396" s="153"/>
      <c r="CB396" s="153"/>
      <c r="CC396" s="153"/>
      <c r="CD396" s="153"/>
      <c r="CE396" s="153"/>
      <c r="CF396" s="153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53"/>
      <c r="CQ396" s="153"/>
      <c r="CR396" s="153"/>
      <c r="CS396" s="153"/>
      <c r="CT396" s="153"/>
      <c r="CU396" s="153"/>
      <c r="CV396" s="153"/>
    </row>
    <row r="397" ht="12.75" customHeight="1" spans="1:100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3"/>
      <c r="AT397" s="153"/>
      <c r="AU397" s="153"/>
      <c r="AV397" s="153"/>
      <c r="AW397" s="153"/>
      <c r="AX397" s="153"/>
      <c r="AY397" s="153"/>
      <c r="AZ397" s="153"/>
      <c r="BA397" s="153"/>
      <c r="BB397" s="153"/>
      <c r="BC397" s="153"/>
      <c r="BD397" s="153"/>
      <c r="BE397" s="153"/>
      <c r="BF397" s="153"/>
      <c r="BG397" s="153"/>
      <c r="BH397" s="153"/>
      <c r="BI397" s="153"/>
      <c r="BJ397" s="153"/>
      <c r="BK397" s="153"/>
      <c r="BL397" s="153"/>
      <c r="BM397" s="153"/>
      <c r="BN397" s="153"/>
      <c r="BO397" s="153"/>
      <c r="BP397" s="153"/>
      <c r="BQ397" s="153"/>
      <c r="BR397" s="153"/>
      <c r="BS397" s="153"/>
      <c r="BT397" s="153"/>
      <c r="BU397" s="153"/>
      <c r="BV397" s="153"/>
      <c r="BW397" s="153"/>
      <c r="BX397" s="153"/>
      <c r="BY397" s="153"/>
      <c r="BZ397" s="153"/>
      <c r="CA397" s="153"/>
      <c r="CB397" s="153"/>
      <c r="CC397" s="153"/>
      <c r="CD397" s="153"/>
      <c r="CE397" s="153"/>
      <c r="CF397" s="153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53"/>
      <c r="CQ397" s="153"/>
      <c r="CR397" s="153"/>
      <c r="CS397" s="153"/>
      <c r="CT397" s="153"/>
      <c r="CU397" s="153"/>
      <c r="CV397" s="153"/>
    </row>
    <row r="398" ht="12.75" customHeight="1" spans="1:100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53"/>
      <c r="AX398" s="153"/>
      <c r="AY398" s="153"/>
      <c r="AZ398" s="153"/>
      <c r="BA398" s="153"/>
      <c r="BB398" s="153"/>
      <c r="BC398" s="153"/>
      <c r="BD398" s="153"/>
      <c r="BE398" s="153"/>
      <c r="BF398" s="153"/>
      <c r="BG398" s="153"/>
      <c r="BH398" s="153"/>
      <c r="BI398" s="153"/>
      <c r="BJ398" s="153"/>
      <c r="BK398" s="153"/>
      <c r="BL398" s="153"/>
      <c r="BM398" s="153"/>
      <c r="BN398" s="153"/>
      <c r="BO398" s="153"/>
      <c r="BP398" s="153"/>
      <c r="BQ398" s="153"/>
      <c r="BR398" s="153"/>
      <c r="BS398" s="153"/>
      <c r="BT398" s="153"/>
      <c r="BU398" s="153"/>
      <c r="BV398" s="153"/>
      <c r="BW398" s="153"/>
      <c r="BX398" s="153"/>
      <c r="BY398" s="153"/>
      <c r="BZ398" s="153"/>
      <c r="CA398" s="153"/>
      <c r="CB398" s="153"/>
      <c r="CC398" s="153"/>
      <c r="CD398" s="153"/>
      <c r="CE398" s="153"/>
      <c r="CF398" s="153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53"/>
      <c r="CQ398" s="153"/>
      <c r="CR398" s="153"/>
      <c r="CS398" s="153"/>
      <c r="CT398" s="153"/>
      <c r="CU398" s="153"/>
      <c r="CV398" s="153"/>
    </row>
    <row r="399" ht="12.75" customHeight="1" spans="1:100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3"/>
      <c r="AT399" s="153"/>
      <c r="AU399" s="153"/>
      <c r="AV399" s="153"/>
      <c r="AW399" s="153"/>
      <c r="AX399" s="153"/>
      <c r="AY399" s="153"/>
      <c r="AZ399" s="153"/>
      <c r="BA399" s="153"/>
      <c r="BB399" s="153"/>
      <c r="BC399" s="153"/>
      <c r="BD399" s="153"/>
      <c r="BE399" s="153"/>
      <c r="BF399" s="153"/>
      <c r="BG399" s="153"/>
      <c r="BH399" s="153"/>
      <c r="BI399" s="153"/>
      <c r="BJ399" s="153"/>
      <c r="BK399" s="153"/>
      <c r="BL399" s="153"/>
      <c r="BM399" s="153"/>
      <c r="BN399" s="153"/>
      <c r="BO399" s="153"/>
      <c r="BP399" s="153"/>
      <c r="BQ399" s="153"/>
      <c r="BR399" s="153"/>
      <c r="BS399" s="153"/>
      <c r="BT399" s="153"/>
      <c r="BU399" s="153"/>
      <c r="BV399" s="153"/>
      <c r="BW399" s="153"/>
      <c r="BX399" s="153"/>
      <c r="BY399" s="153"/>
      <c r="BZ399" s="153"/>
      <c r="CA399" s="153"/>
      <c r="CB399" s="153"/>
      <c r="CC399" s="153"/>
      <c r="CD399" s="153"/>
      <c r="CE399" s="153"/>
      <c r="CF399" s="153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53"/>
      <c r="CQ399" s="153"/>
      <c r="CR399" s="153"/>
      <c r="CS399" s="153"/>
      <c r="CT399" s="153"/>
      <c r="CU399" s="153"/>
      <c r="CV399" s="153"/>
    </row>
    <row r="400" ht="12.75" customHeight="1" spans="1:100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3"/>
      <c r="AT400" s="153"/>
      <c r="AU400" s="153"/>
      <c r="AV400" s="153"/>
      <c r="AW400" s="153"/>
      <c r="AX400" s="153"/>
      <c r="AY400" s="153"/>
      <c r="AZ400" s="153"/>
      <c r="BA400" s="153"/>
      <c r="BB400" s="153"/>
      <c r="BC400" s="153"/>
      <c r="BD400" s="153"/>
      <c r="BE400" s="153"/>
      <c r="BF400" s="153"/>
      <c r="BG400" s="153"/>
      <c r="BH400" s="153"/>
      <c r="BI400" s="153"/>
      <c r="BJ400" s="153"/>
      <c r="BK400" s="153"/>
      <c r="BL400" s="153"/>
      <c r="BM400" s="153"/>
      <c r="BN400" s="153"/>
      <c r="BO400" s="153"/>
      <c r="BP400" s="153"/>
      <c r="BQ400" s="153"/>
      <c r="BR400" s="153"/>
      <c r="BS400" s="153"/>
      <c r="BT400" s="153"/>
      <c r="BU400" s="153"/>
      <c r="BV400" s="153"/>
      <c r="BW400" s="153"/>
      <c r="BX400" s="153"/>
      <c r="BY400" s="153"/>
      <c r="BZ400" s="153"/>
      <c r="CA400" s="153"/>
      <c r="CB400" s="153"/>
      <c r="CC400" s="153"/>
      <c r="CD400" s="153"/>
      <c r="CE400" s="153"/>
      <c r="CF400" s="153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53"/>
      <c r="CQ400" s="153"/>
      <c r="CR400" s="153"/>
      <c r="CS400" s="153"/>
      <c r="CT400" s="153"/>
      <c r="CU400" s="153"/>
      <c r="CV400" s="153"/>
    </row>
    <row r="401" ht="12.75" customHeight="1" spans="1:100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153"/>
      <c r="AT401" s="153"/>
      <c r="AU401" s="153"/>
      <c r="AV401" s="153"/>
      <c r="AW401" s="153"/>
      <c r="AX401" s="153"/>
      <c r="AY401" s="153"/>
      <c r="AZ401" s="153"/>
      <c r="BA401" s="153"/>
      <c r="BB401" s="153"/>
      <c r="BC401" s="153"/>
      <c r="BD401" s="153"/>
      <c r="BE401" s="153"/>
      <c r="BF401" s="153"/>
      <c r="BG401" s="153"/>
      <c r="BH401" s="153"/>
      <c r="BI401" s="153"/>
      <c r="BJ401" s="153"/>
      <c r="BK401" s="153"/>
      <c r="BL401" s="153"/>
      <c r="BM401" s="153"/>
      <c r="BN401" s="153"/>
      <c r="BO401" s="153"/>
      <c r="BP401" s="153"/>
      <c r="BQ401" s="153"/>
      <c r="BR401" s="153"/>
      <c r="BS401" s="153"/>
      <c r="BT401" s="153"/>
      <c r="BU401" s="153"/>
      <c r="BV401" s="153"/>
      <c r="BW401" s="153"/>
      <c r="BX401" s="153"/>
      <c r="BY401" s="153"/>
      <c r="BZ401" s="153"/>
      <c r="CA401" s="153"/>
      <c r="CB401" s="153"/>
      <c r="CC401" s="153"/>
      <c r="CD401" s="153"/>
      <c r="CE401" s="153"/>
      <c r="CF401" s="153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53"/>
      <c r="CQ401" s="153"/>
      <c r="CR401" s="153"/>
      <c r="CS401" s="153"/>
      <c r="CT401" s="153"/>
      <c r="CU401" s="153"/>
      <c r="CV401" s="153"/>
    </row>
    <row r="402" ht="12.75" customHeight="1" spans="1:100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  <c r="AY402" s="153"/>
      <c r="AZ402" s="153"/>
      <c r="BA402" s="153"/>
      <c r="BB402" s="153"/>
      <c r="BC402" s="153"/>
      <c r="BD402" s="153"/>
      <c r="BE402" s="153"/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  <c r="BS402" s="153"/>
      <c r="BT402" s="153"/>
      <c r="BU402" s="153"/>
      <c r="BV402" s="153"/>
      <c r="BW402" s="153"/>
      <c r="BX402" s="153"/>
      <c r="BY402" s="153"/>
      <c r="BZ402" s="153"/>
      <c r="CA402" s="153"/>
      <c r="CB402" s="153"/>
      <c r="CC402" s="153"/>
      <c r="CD402" s="153"/>
      <c r="CE402" s="153"/>
      <c r="CF402" s="153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53"/>
      <c r="CQ402" s="153"/>
      <c r="CR402" s="153"/>
      <c r="CS402" s="153"/>
      <c r="CT402" s="153"/>
      <c r="CU402" s="153"/>
      <c r="CV402" s="153"/>
    </row>
    <row r="403" ht="12.75" customHeight="1" spans="1:100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  <c r="AY403" s="153"/>
      <c r="AZ403" s="153"/>
      <c r="BA403" s="153"/>
      <c r="BB403" s="153"/>
      <c r="BC403" s="153"/>
      <c r="BD403" s="153"/>
      <c r="BE403" s="153"/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  <c r="BS403" s="153"/>
      <c r="BT403" s="153"/>
      <c r="BU403" s="153"/>
      <c r="BV403" s="153"/>
      <c r="BW403" s="153"/>
      <c r="BX403" s="153"/>
      <c r="BY403" s="153"/>
      <c r="BZ403" s="153"/>
      <c r="CA403" s="153"/>
      <c r="CB403" s="153"/>
      <c r="CC403" s="153"/>
      <c r="CD403" s="153"/>
      <c r="CE403" s="153"/>
      <c r="CF403" s="153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53"/>
      <c r="CQ403" s="153"/>
      <c r="CR403" s="153"/>
      <c r="CS403" s="153"/>
      <c r="CT403" s="153"/>
      <c r="CU403" s="153"/>
      <c r="CV403" s="153"/>
    </row>
    <row r="404" ht="12.75" customHeight="1" spans="1:100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  <c r="AY404" s="153"/>
      <c r="AZ404" s="153"/>
      <c r="BA404" s="153"/>
      <c r="BB404" s="153"/>
      <c r="BC404" s="153"/>
      <c r="BD404" s="153"/>
      <c r="BE404" s="153"/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  <c r="BS404" s="153"/>
      <c r="BT404" s="153"/>
      <c r="BU404" s="153"/>
      <c r="BV404" s="153"/>
      <c r="BW404" s="153"/>
      <c r="BX404" s="153"/>
      <c r="BY404" s="153"/>
      <c r="BZ404" s="153"/>
      <c r="CA404" s="153"/>
      <c r="CB404" s="153"/>
      <c r="CC404" s="153"/>
      <c r="CD404" s="153"/>
      <c r="CE404" s="153"/>
      <c r="CF404" s="153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53"/>
      <c r="CQ404" s="153"/>
      <c r="CR404" s="153"/>
      <c r="CS404" s="153"/>
      <c r="CT404" s="153"/>
      <c r="CU404" s="153"/>
      <c r="CV404" s="153"/>
    </row>
  </sheetData>
  <mergeCells count="425">
    <mergeCell ref="BC26:BC27"/>
    <mergeCell ref="BC39:BC40"/>
    <mergeCell ref="BC56:BC57"/>
    <mergeCell ref="BC71:BC72"/>
    <mergeCell ref="BC86:BC87"/>
    <mergeCell ref="BC99:BC100"/>
    <mergeCell ref="BC110:BC111"/>
    <mergeCell ref="BC121:BC122"/>
    <mergeCell ref="BC130:BC131"/>
    <mergeCell ref="BC141:BC142"/>
    <mergeCell ref="BE222:BG225"/>
    <mergeCell ref="BT222:BV225"/>
    <mergeCell ref="BJ222:BL225"/>
    <mergeCell ref="BY222:CA225"/>
    <mergeCell ref="BO222:BQ225"/>
    <mergeCell ref="A227:CA230"/>
    <mergeCell ref="BE212:BG215"/>
    <mergeCell ref="BT212:BV215"/>
    <mergeCell ref="BJ212:BL215"/>
    <mergeCell ref="BY212:CA215"/>
    <mergeCell ref="BO212:BQ215"/>
    <mergeCell ref="BE217:BG220"/>
    <mergeCell ref="BT217:BV220"/>
    <mergeCell ref="BJ217:BL220"/>
    <mergeCell ref="BY217:CA220"/>
    <mergeCell ref="BO217:BQ220"/>
    <mergeCell ref="BE202:BG205"/>
    <mergeCell ref="BT202:BV205"/>
    <mergeCell ref="BJ202:BL205"/>
    <mergeCell ref="BY202:CA205"/>
    <mergeCell ref="BO202:BQ205"/>
    <mergeCell ref="BE207:BG210"/>
    <mergeCell ref="BT207:BV210"/>
    <mergeCell ref="BJ207:BL210"/>
    <mergeCell ref="BY207:CA210"/>
    <mergeCell ref="BO207:BQ210"/>
    <mergeCell ref="BE192:BG195"/>
    <mergeCell ref="BT192:BV195"/>
    <mergeCell ref="BJ192:BL195"/>
    <mergeCell ref="BY192:CA195"/>
    <mergeCell ref="BO192:BQ195"/>
    <mergeCell ref="BE197:BG200"/>
    <mergeCell ref="BT197:BV200"/>
    <mergeCell ref="BJ197:BL200"/>
    <mergeCell ref="BY197:CA200"/>
    <mergeCell ref="BO197:BQ200"/>
    <mergeCell ref="BJ182:BL185"/>
    <mergeCell ref="BY182:CA185"/>
    <mergeCell ref="BO182:BQ185"/>
    <mergeCell ref="BE182:BG185"/>
    <mergeCell ref="BT182:BV185"/>
    <mergeCell ref="BE187:BG190"/>
    <mergeCell ref="BT187:BV190"/>
    <mergeCell ref="BJ187:BL190"/>
    <mergeCell ref="BY187:CA190"/>
    <mergeCell ref="BO187:BQ190"/>
    <mergeCell ref="BE172:BG175"/>
    <mergeCell ref="BT172:BV175"/>
    <mergeCell ref="BJ172:BL175"/>
    <mergeCell ref="BY172:CA175"/>
    <mergeCell ref="A173:BB176"/>
    <mergeCell ref="A177:BB225"/>
    <mergeCell ref="BE177:BG180"/>
    <mergeCell ref="BT177:BV180"/>
    <mergeCell ref="BJ177:BL180"/>
    <mergeCell ref="BY177:CA180"/>
    <mergeCell ref="BO177:BQ180"/>
    <mergeCell ref="AB169:AE171"/>
    <mergeCell ref="AF169:AH171"/>
    <mergeCell ref="AI169:AK171"/>
    <mergeCell ref="BO172:BQ175"/>
    <mergeCell ref="F169:I171"/>
    <mergeCell ref="J169:M171"/>
    <mergeCell ref="N169:Q171"/>
    <mergeCell ref="R169:T171"/>
    <mergeCell ref="U169:X171"/>
    <mergeCell ref="Y169:AA171"/>
    <mergeCell ref="Y163:AB168"/>
    <mergeCell ref="AD163:AG166"/>
    <mergeCell ref="AI163:AK166"/>
    <mergeCell ref="BD164:CA170"/>
    <mergeCell ref="A165:C166"/>
    <mergeCell ref="T165:W166"/>
    <mergeCell ref="AM165:BA167"/>
    <mergeCell ref="C167:S168"/>
    <mergeCell ref="AM168:BA170"/>
    <mergeCell ref="A169:E171"/>
    <mergeCell ref="J160:M162"/>
    <mergeCell ref="AD160:AG162"/>
    <mergeCell ref="AI160:AK162"/>
    <mergeCell ref="AM162:BA164"/>
    <mergeCell ref="BD162:BL163"/>
    <mergeCell ref="BM162:CA163"/>
    <mergeCell ref="A163:C164"/>
    <mergeCell ref="E163:H164"/>
    <mergeCell ref="J163:M164"/>
    <mergeCell ref="O163:R164"/>
    <mergeCell ref="T163:W164"/>
    <mergeCell ref="BO157:BU160"/>
    <mergeCell ref="BJ157:BM160"/>
    <mergeCell ref="BV157:BY160"/>
    <mergeCell ref="BZ157:CA160"/>
    <mergeCell ref="AM159:BA161"/>
    <mergeCell ref="A160:C162"/>
    <mergeCell ref="E160:H162"/>
    <mergeCell ref="Y160:AB162"/>
    <mergeCell ref="O160:R162"/>
    <mergeCell ref="T160:W162"/>
    <mergeCell ref="A155:I158"/>
    <mergeCell ref="J155:L158"/>
    <mergeCell ref="M155:O158"/>
    <mergeCell ref="P155:R158"/>
    <mergeCell ref="S155:Z158"/>
    <mergeCell ref="AA155:AD158"/>
    <mergeCell ref="AC151:AE154"/>
    <mergeCell ref="AF151:AH154"/>
    <mergeCell ref="AI151:AK154"/>
    <mergeCell ref="BD152:BI155"/>
    <mergeCell ref="BV152:CA155"/>
    <mergeCell ref="BJ152:BM155"/>
    <mergeCell ref="BO152:BU155"/>
    <mergeCell ref="AM153:BA155"/>
    <mergeCell ref="AE155:AK158"/>
    <mergeCell ref="AM156:BA158"/>
    <mergeCell ref="BD157:BI160"/>
    <mergeCell ref="AC147:AE150"/>
    <mergeCell ref="AF147:AH150"/>
    <mergeCell ref="AI147:AK150"/>
    <mergeCell ref="AM147:BA149"/>
    <mergeCell ref="AM150:BA152"/>
    <mergeCell ref="A151:I154"/>
    <mergeCell ref="J151:L154"/>
    <mergeCell ref="M151:O154"/>
    <mergeCell ref="P151:R154"/>
    <mergeCell ref="S151:AB154"/>
    <mergeCell ref="AC143:AE146"/>
    <mergeCell ref="AF143:AH146"/>
    <mergeCell ref="AI143:AK146"/>
    <mergeCell ref="AM144:BA146"/>
    <mergeCell ref="A147:I150"/>
    <mergeCell ref="J147:L150"/>
    <mergeCell ref="M147:O150"/>
    <mergeCell ref="P147:R150"/>
    <mergeCell ref="S147:AB150"/>
    <mergeCell ref="AC139:AE142"/>
    <mergeCell ref="AF139:AH142"/>
    <mergeCell ref="AI139:AK142"/>
    <mergeCell ref="AM141:BA143"/>
    <mergeCell ref="BD141:CA150"/>
    <mergeCell ref="A143:I146"/>
    <mergeCell ref="J143:L146"/>
    <mergeCell ref="M143:O146"/>
    <mergeCell ref="P143:R146"/>
    <mergeCell ref="S143:AB146"/>
    <mergeCell ref="AC135:AE138"/>
    <mergeCell ref="AF135:AH138"/>
    <mergeCell ref="AI135:AK138"/>
    <mergeCell ref="AM135:BA137"/>
    <mergeCell ref="AM138:BA140"/>
    <mergeCell ref="A139:I142"/>
    <mergeCell ref="J139:L142"/>
    <mergeCell ref="M139:O142"/>
    <mergeCell ref="P139:R142"/>
    <mergeCell ref="S139:AB142"/>
    <mergeCell ref="AC131:AE134"/>
    <mergeCell ref="AF131:AH134"/>
    <mergeCell ref="AI131:AK134"/>
    <mergeCell ref="AM132:BA134"/>
    <mergeCell ref="A135:I138"/>
    <mergeCell ref="J135:L138"/>
    <mergeCell ref="M135:O138"/>
    <mergeCell ref="P135:R138"/>
    <mergeCell ref="S135:AB138"/>
    <mergeCell ref="AC127:AE130"/>
    <mergeCell ref="AF127:AH130"/>
    <mergeCell ref="AI127:AK130"/>
    <mergeCell ref="AM129:BA131"/>
    <mergeCell ref="BD130:CA139"/>
    <mergeCell ref="A131:I134"/>
    <mergeCell ref="J131:L134"/>
    <mergeCell ref="M131:O134"/>
    <mergeCell ref="P131:R134"/>
    <mergeCell ref="S131:AB134"/>
    <mergeCell ref="AC123:AE126"/>
    <mergeCell ref="AF123:AH126"/>
    <mergeCell ref="AI123:AK126"/>
    <mergeCell ref="AM123:BA125"/>
    <mergeCell ref="AM126:BA128"/>
    <mergeCell ref="A127:I130"/>
    <mergeCell ref="J127:L130"/>
    <mergeCell ref="M127:O130"/>
    <mergeCell ref="P127:R130"/>
    <mergeCell ref="S127:AB130"/>
    <mergeCell ref="AM120:BA122"/>
    <mergeCell ref="BD121:CA128"/>
    <mergeCell ref="A123:I126"/>
    <mergeCell ref="J123:L126"/>
    <mergeCell ref="M123:O126"/>
    <mergeCell ref="P123:R126"/>
    <mergeCell ref="S123:AB126"/>
    <mergeCell ref="AC115:AE118"/>
    <mergeCell ref="AF115:AH118"/>
    <mergeCell ref="AI115:AK118"/>
    <mergeCell ref="AM117:BA119"/>
    <mergeCell ref="A119:I122"/>
    <mergeCell ref="J119:L122"/>
    <mergeCell ref="M119:O122"/>
    <mergeCell ref="P119:R122"/>
    <mergeCell ref="S119:AB122"/>
    <mergeCell ref="AC119:AE122"/>
    <mergeCell ref="AF119:AH122"/>
    <mergeCell ref="AI119:AK122"/>
    <mergeCell ref="AC111:AE114"/>
    <mergeCell ref="AF111:AH114"/>
    <mergeCell ref="AI111:AK114"/>
    <mergeCell ref="AM111:BA113"/>
    <mergeCell ref="AM114:BA116"/>
    <mergeCell ref="A115:I118"/>
    <mergeCell ref="J115:L118"/>
    <mergeCell ref="M115:O118"/>
    <mergeCell ref="P115:R118"/>
    <mergeCell ref="S115:AB118"/>
    <mergeCell ref="AM108:BA110"/>
    <mergeCell ref="BD110:CA119"/>
    <mergeCell ref="A111:I114"/>
    <mergeCell ref="J111:L114"/>
    <mergeCell ref="M111:O114"/>
    <mergeCell ref="P111:R114"/>
    <mergeCell ref="S111:AB114"/>
    <mergeCell ref="AC103:AE106"/>
    <mergeCell ref="AF103:AH106"/>
    <mergeCell ref="AI103:AK106"/>
    <mergeCell ref="AM105:BA107"/>
    <mergeCell ref="A107:I110"/>
    <mergeCell ref="J107:L110"/>
    <mergeCell ref="M107:O110"/>
    <mergeCell ref="P107:R110"/>
    <mergeCell ref="S107:AB110"/>
    <mergeCell ref="AC107:AE110"/>
    <mergeCell ref="AF107:AH110"/>
    <mergeCell ref="AI107:AK110"/>
    <mergeCell ref="BD99:CA108"/>
    <mergeCell ref="AM102:BA104"/>
    <mergeCell ref="A103:C106"/>
    <mergeCell ref="J103:L106"/>
    <mergeCell ref="M103:O106"/>
    <mergeCell ref="P103:R106"/>
    <mergeCell ref="D103:I106"/>
    <mergeCell ref="S103:AB106"/>
    <mergeCell ref="S99:AB102"/>
    <mergeCell ref="AC99:AE102"/>
    <mergeCell ref="AF99:AH102"/>
    <mergeCell ref="AI99:AK102"/>
    <mergeCell ref="AM99:BA101"/>
    <mergeCell ref="S95:AB98"/>
    <mergeCell ref="AC95:AE98"/>
    <mergeCell ref="AF95:AH98"/>
    <mergeCell ref="AI95:AK98"/>
    <mergeCell ref="AM96:BA98"/>
    <mergeCell ref="A99:C102"/>
    <mergeCell ref="J99:L102"/>
    <mergeCell ref="M99:O102"/>
    <mergeCell ref="P99:R102"/>
    <mergeCell ref="D99:I102"/>
    <mergeCell ref="S91:AB94"/>
    <mergeCell ref="AC91:AE94"/>
    <mergeCell ref="AF91:AH94"/>
    <mergeCell ref="AI91:AK94"/>
    <mergeCell ref="AM93:BA95"/>
    <mergeCell ref="A95:C98"/>
    <mergeCell ref="J95:L98"/>
    <mergeCell ref="M95:O98"/>
    <mergeCell ref="P95:R98"/>
    <mergeCell ref="D95:I98"/>
    <mergeCell ref="AC87:AE90"/>
    <mergeCell ref="AF87:AH90"/>
    <mergeCell ref="AI87:AK90"/>
    <mergeCell ref="AM87:BA89"/>
    <mergeCell ref="AM90:BA92"/>
    <mergeCell ref="A91:C94"/>
    <mergeCell ref="J91:L94"/>
    <mergeCell ref="M91:O94"/>
    <mergeCell ref="P91:R94"/>
    <mergeCell ref="D91:I94"/>
    <mergeCell ref="AC83:AE86"/>
    <mergeCell ref="AF83:AH86"/>
    <mergeCell ref="AI83:AK86"/>
    <mergeCell ref="AM84:BA86"/>
    <mergeCell ref="BD86:CA97"/>
    <mergeCell ref="A87:C90"/>
    <mergeCell ref="J87:L90"/>
    <mergeCell ref="M87:O90"/>
    <mergeCell ref="P87:R90"/>
    <mergeCell ref="D87:I90"/>
    <mergeCell ref="S87:AB90"/>
    <mergeCell ref="AC79:AE82"/>
    <mergeCell ref="AF79:AH82"/>
    <mergeCell ref="AI79:AK82"/>
    <mergeCell ref="AM81:BA83"/>
    <mergeCell ref="A83:C86"/>
    <mergeCell ref="J83:L86"/>
    <mergeCell ref="M83:O86"/>
    <mergeCell ref="P83:R86"/>
    <mergeCell ref="D83:I86"/>
    <mergeCell ref="S83:AB86"/>
    <mergeCell ref="AC75:AE78"/>
    <mergeCell ref="AF75:AH78"/>
    <mergeCell ref="AI75:AK78"/>
    <mergeCell ref="AM77:BA80"/>
    <mergeCell ref="A79:C82"/>
    <mergeCell ref="J79:L82"/>
    <mergeCell ref="M79:O82"/>
    <mergeCell ref="P79:R82"/>
    <mergeCell ref="D79:I82"/>
    <mergeCell ref="S79:AB82"/>
    <mergeCell ref="BD71:CA84"/>
    <mergeCell ref="A75:C78"/>
    <mergeCell ref="J75:L78"/>
    <mergeCell ref="M75:O78"/>
    <mergeCell ref="P75:R78"/>
    <mergeCell ref="D75:I78"/>
    <mergeCell ref="S75:AB78"/>
    <mergeCell ref="AM70:BA73"/>
    <mergeCell ref="A71:C74"/>
    <mergeCell ref="J71:L74"/>
    <mergeCell ref="M71:O74"/>
    <mergeCell ref="P71:R74"/>
    <mergeCell ref="D71:I74"/>
    <mergeCell ref="S71:AB74"/>
    <mergeCell ref="AC71:AE74"/>
    <mergeCell ref="AF71:AH74"/>
    <mergeCell ref="AI71:AK74"/>
    <mergeCell ref="AA64:AK67"/>
    <mergeCell ref="AM66:BA69"/>
    <mergeCell ref="A68:I70"/>
    <mergeCell ref="J68:L70"/>
    <mergeCell ref="M68:O70"/>
    <mergeCell ref="P68:R70"/>
    <mergeCell ref="S68:AB70"/>
    <mergeCell ref="AC68:AE70"/>
    <mergeCell ref="AF68:AH70"/>
    <mergeCell ref="AI68:AK70"/>
    <mergeCell ref="BD56:CA69"/>
    <mergeCell ref="A57:M61"/>
    <mergeCell ref="N57:S61"/>
    <mergeCell ref="T57:V61"/>
    <mergeCell ref="W57:Y61"/>
    <mergeCell ref="Z57:AK61"/>
    <mergeCell ref="AM58:BA61"/>
    <mergeCell ref="AM62:BA65"/>
    <mergeCell ref="A64:Z67"/>
    <mergeCell ref="T46:V50"/>
    <mergeCell ref="W46:Y50"/>
    <mergeCell ref="Z46:AK50"/>
    <mergeCell ref="AM46:BA49"/>
    <mergeCell ref="AM50:BA53"/>
    <mergeCell ref="A53:M56"/>
    <mergeCell ref="N54:S56"/>
    <mergeCell ref="T54:V56"/>
    <mergeCell ref="W54:Y56"/>
    <mergeCell ref="Z54:AK56"/>
    <mergeCell ref="AM54:BA57"/>
    <mergeCell ref="BD39:CA54"/>
    <mergeCell ref="A42:M45"/>
    <mergeCell ref="AM42:BA45"/>
    <mergeCell ref="N43:S45"/>
    <mergeCell ref="T43:V45"/>
    <mergeCell ref="W43:Y45"/>
    <mergeCell ref="Z43:AK45"/>
    <mergeCell ref="A46:M50"/>
    <mergeCell ref="N46:S50"/>
    <mergeCell ref="K32:AK34"/>
    <mergeCell ref="A35:G39"/>
    <mergeCell ref="H35:J39"/>
    <mergeCell ref="K35:AK39"/>
    <mergeCell ref="AM38:BA41"/>
    <mergeCell ref="AM26:BA29"/>
    <mergeCell ref="BD26:CA37"/>
    <mergeCell ref="A27:M31"/>
    <mergeCell ref="N27:V31"/>
    <mergeCell ref="W27:Z31"/>
    <mergeCell ref="AA27:AC31"/>
    <mergeCell ref="AD27:AK31"/>
    <mergeCell ref="AM30:BA33"/>
    <mergeCell ref="A32:J34"/>
    <mergeCell ref="BD17:CA19"/>
    <mergeCell ref="AM18:BA21"/>
    <mergeCell ref="BC20:CA21"/>
    <mergeCell ref="AM22:BA25"/>
    <mergeCell ref="BD22:CA24"/>
    <mergeCell ref="A23:M26"/>
    <mergeCell ref="N24:V26"/>
    <mergeCell ref="W24:Z26"/>
    <mergeCell ref="AA24:AC26"/>
    <mergeCell ref="AD24:AK26"/>
    <mergeCell ref="G16:I20"/>
    <mergeCell ref="J16:L20"/>
    <mergeCell ref="M16:Q20"/>
    <mergeCell ref="R16:T20"/>
    <mergeCell ref="U16:W20"/>
    <mergeCell ref="X16:AK20"/>
    <mergeCell ref="AD8:AK12"/>
    <mergeCell ref="AM10:BA13"/>
    <mergeCell ref="A13:F15"/>
    <mergeCell ref="G13:L15"/>
    <mergeCell ref="M13:Q15"/>
    <mergeCell ref="R13:T15"/>
    <mergeCell ref="U13:W15"/>
    <mergeCell ref="X13:AK15"/>
    <mergeCell ref="AM14:BA17"/>
    <mergeCell ref="A16:F20"/>
    <mergeCell ref="AM3:BA5"/>
    <mergeCell ref="BD3:CA15"/>
    <mergeCell ref="A4:M7"/>
    <mergeCell ref="N5:T7"/>
    <mergeCell ref="U5:AC7"/>
    <mergeCell ref="AD5:AK7"/>
    <mergeCell ref="AM6:BA9"/>
    <mergeCell ref="A8:M12"/>
    <mergeCell ref="N8:T12"/>
    <mergeCell ref="U8:AC12"/>
    <mergeCell ref="A1:T2"/>
    <mergeCell ref="U1:AK2"/>
    <mergeCell ref="AM1:BA2"/>
    <mergeCell ref="BD1:CA2"/>
  </mergeCells>
  <dataValidations count="2">
    <dataValidation type="decimal" operator="between" allowBlank="1" showInputMessage="1" showErrorMessage="1" error="僅填0以下" prompt="僅填0以下" sqref="A16:F20 AD27:AK31">
      <formula1>-20</formula1>
      <formula2>0</formula2>
    </dataValidation>
    <dataValidation type="list" allowBlank="1" showInputMessage="1" showErrorMessage="1" sqref="BJ152:BM155">
      <formula1>"-,STR,DEX,CON,INT,WIS,CHA"</formula1>
    </dataValidation>
  </dataValidations>
  <printOptions horizontalCentered="1"/>
  <pageMargins left="0.393700787401575" right="0.393700787401575" top="0.196850393700787" bottom="0.196850393700787" header="0" footer="0"/>
  <pageSetup paperSize="9" scale="56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2">
    <outlinePr summaryBelow="0" summaryRight="0"/>
    <pageSetUpPr fitToPage="1"/>
  </sheetPr>
  <dimension ref="A1:DB596"/>
  <sheetViews>
    <sheetView showGridLines="0" zoomScale="85" zoomScaleNormal="85" workbookViewId="0">
      <selection activeCell="A1" sqref="A1:J2"/>
    </sheetView>
  </sheetViews>
  <sheetFormatPr defaultColWidth="12.625" defaultRowHeight="15" customHeight="1"/>
  <cols>
    <col min="1" max="53" width="2" style="12" customWidth="1"/>
    <col min="54" max="54" width="2.125" style="12" customWidth="1"/>
    <col min="55" max="79" width="2" style="12" customWidth="1"/>
    <col min="80" max="80" width="2.25" style="12" customWidth="1"/>
    <col min="81" max="101" width="1.5" style="12" customWidth="1"/>
    <col min="102" max="106" width="5.625" style="2" customWidth="1"/>
    <col min="107" max="119" width="5.625" style="12" customWidth="1"/>
    <col min="120" max="16384" width="12.625" style="12"/>
  </cols>
  <sheetData>
    <row r="1" ht="12.75" customHeight="1" spans="1:106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64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64"/>
      <c r="W1" s="193"/>
      <c r="X1" s="193"/>
      <c r="Y1" s="193"/>
      <c r="Z1" s="193"/>
      <c r="AA1" s="193"/>
      <c r="AB1" s="193"/>
      <c r="AC1" s="193"/>
      <c r="AD1" s="193"/>
      <c r="AE1" s="193"/>
      <c r="AF1" s="164"/>
      <c r="AG1" s="263"/>
      <c r="AH1" s="263"/>
      <c r="AI1" s="263"/>
      <c r="AJ1" s="263"/>
      <c r="AK1" s="263"/>
      <c r="AL1" s="263"/>
      <c r="AM1" s="263"/>
      <c r="AO1" s="292" t="s">
        <v>1</v>
      </c>
      <c r="AP1" s="292"/>
      <c r="AQ1" s="292"/>
      <c r="AR1" s="292"/>
      <c r="AS1" s="292"/>
      <c r="AT1" s="292"/>
      <c r="AU1" s="292"/>
      <c r="AV1" s="164"/>
      <c r="AW1" s="195" t="s">
        <v>2</v>
      </c>
      <c r="AX1" s="195"/>
      <c r="AY1" s="195"/>
      <c r="AZ1" s="195"/>
      <c r="BA1" s="195"/>
      <c r="BB1" s="195"/>
      <c r="BC1" s="195"/>
      <c r="BD1" s="164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53"/>
      <c r="CC1" s="153"/>
      <c r="CD1" s="153"/>
      <c r="CE1" s="153"/>
      <c r="CF1" s="153"/>
      <c r="CG1" s="153"/>
      <c r="CH1" s="153"/>
      <c r="CI1" s="153"/>
      <c r="CJ1" s="153"/>
      <c r="CK1" s="153"/>
      <c r="CL1" s="153"/>
      <c r="CM1" s="153"/>
      <c r="CN1" s="153"/>
      <c r="CO1" s="153"/>
      <c r="CP1" s="153"/>
      <c r="CQ1" s="153"/>
      <c r="CR1" s="153"/>
      <c r="CS1" s="153"/>
      <c r="CT1" s="153"/>
      <c r="CU1" s="153"/>
      <c r="CV1" s="153"/>
      <c r="CW1" s="153"/>
      <c r="CX1" s="374" t="s">
        <v>121</v>
      </c>
      <c r="CY1" s="374" t="s">
        <v>240</v>
      </c>
      <c r="CZ1" s="374" t="s">
        <v>241</v>
      </c>
      <c r="DA1" s="374" t="s">
        <v>68</v>
      </c>
      <c r="DB1" s="374"/>
    </row>
    <row r="2" ht="12.75" customHeight="1" spans="1:106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64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4"/>
      <c r="W2" s="194"/>
      <c r="X2" s="194"/>
      <c r="Y2" s="194"/>
      <c r="Z2" s="194"/>
      <c r="AA2" s="194"/>
      <c r="AB2" s="194"/>
      <c r="AC2" s="194" t="s">
        <v>242</v>
      </c>
      <c r="AD2" s="194"/>
      <c r="AE2" s="194"/>
      <c r="AF2" s="164"/>
      <c r="AG2" s="264"/>
      <c r="AH2" s="264"/>
      <c r="AI2" s="264"/>
      <c r="AJ2" s="264"/>
      <c r="AK2" s="264"/>
      <c r="AL2" s="264"/>
      <c r="AM2" s="264"/>
      <c r="AO2" s="293"/>
      <c r="AP2" s="293"/>
      <c r="AQ2" s="293"/>
      <c r="AR2" s="293"/>
      <c r="AS2" s="293"/>
      <c r="AT2" s="293"/>
      <c r="AU2" s="293"/>
      <c r="AV2" s="147"/>
      <c r="AW2" s="272"/>
      <c r="AX2" s="272"/>
      <c r="AY2" s="272"/>
      <c r="AZ2" s="272"/>
      <c r="BA2" s="272"/>
      <c r="BB2" s="272"/>
      <c r="BC2" s="272"/>
      <c r="BD2" s="147"/>
      <c r="BE2" s="349"/>
      <c r="BF2" s="349"/>
      <c r="BG2" s="349"/>
      <c r="BH2" s="349"/>
      <c r="BI2" s="349"/>
      <c r="BJ2" s="349"/>
      <c r="BK2" s="349"/>
      <c r="BL2" s="349"/>
      <c r="BM2" s="349"/>
      <c r="BN2" s="349"/>
      <c r="BO2" s="349"/>
      <c r="BP2" s="349"/>
      <c r="BQ2" s="349"/>
      <c r="BR2" s="349"/>
      <c r="BS2" s="349"/>
      <c r="BT2" s="349"/>
      <c r="BU2" s="349"/>
      <c r="BV2" s="349"/>
      <c r="BW2" s="349"/>
      <c r="BX2" s="349"/>
      <c r="BY2" s="349"/>
      <c r="BZ2" s="349"/>
      <c r="CA2" s="349"/>
      <c r="CB2" s="153"/>
      <c r="CC2" s="371"/>
      <c r="CD2" s="372" t="s">
        <v>3</v>
      </c>
      <c r="CG2" s="372"/>
      <c r="CH2" s="372"/>
      <c r="CI2" s="372"/>
      <c r="CJ2" s="372"/>
      <c r="CK2" s="372"/>
      <c r="CL2" s="372"/>
      <c r="CM2" s="372"/>
      <c r="CN2" s="372"/>
      <c r="CO2" s="372"/>
      <c r="CP2" s="372"/>
      <c r="CQ2" s="372"/>
      <c r="CR2" s="372"/>
      <c r="CS2" s="372"/>
      <c r="CT2" s="372"/>
      <c r="CU2" s="372"/>
      <c r="CV2" s="372"/>
      <c r="CW2" s="372"/>
      <c r="CX2" s="374" t="s">
        <v>60</v>
      </c>
      <c r="CY2" s="374">
        <f>$L$16+$X$16</f>
        <v>0</v>
      </c>
      <c r="CZ2" s="374">
        <f>CY2+($A$208+$AD$219)</f>
        <v>0</v>
      </c>
      <c r="DA2" s="374">
        <f>CY2</f>
        <v>0</v>
      </c>
      <c r="DB2" s="374"/>
    </row>
    <row r="3" ht="12.75" customHeight="1" spans="1:106">
      <c r="A3" s="144" t="s">
        <v>243</v>
      </c>
      <c r="B3" s="144"/>
      <c r="C3" s="144"/>
      <c r="D3" s="144"/>
      <c r="E3" s="144"/>
      <c r="F3" s="144"/>
      <c r="G3" s="145"/>
      <c r="H3" s="145"/>
      <c r="I3" s="145"/>
      <c r="J3" s="145"/>
      <c r="K3" s="145"/>
      <c r="L3" s="166" t="s">
        <v>5</v>
      </c>
      <c r="M3" s="166"/>
      <c r="N3" s="166"/>
      <c r="O3" s="166"/>
      <c r="P3" s="166"/>
      <c r="Q3" s="145"/>
      <c r="R3" s="145"/>
      <c r="S3" s="145"/>
      <c r="T3" s="145"/>
      <c r="U3" s="145"/>
      <c r="V3" s="145"/>
      <c r="W3" s="166" t="s">
        <v>6</v>
      </c>
      <c r="X3" s="166"/>
      <c r="Y3" s="166"/>
      <c r="Z3" s="166"/>
      <c r="AA3" s="166"/>
      <c r="AB3" s="166"/>
      <c r="AC3" s="166"/>
      <c r="AD3" s="166"/>
      <c r="AE3" s="166"/>
      <c r="AF3" s="145"/>
      <c r="AG3" s="265" t="s">
        <v>7</v>
      </c>
      <c r="AH3" s="265"/>
      <c r="AI3" s="265"/>
      <c r="AJ3" s="265"/>
      <c r="AK3" s="265"/>
      <c r="AL3" s="265"/>
      <c r="AM3" s="265"/>
      <c r="AN3" s="200"/>
      <c r="AO3" s="265" t="s">
        <v>8</v>
      </c>
      <c r="AP3" s="265"/>
      <c r="AQ3" s="265"/>
      <c r="AR3" s="265"/>
      <c r="AS3" s="265"/>
      <c r="AT3" s="145"/>
      <c r="AU3" s="145"/>
      <c r="AV3" s="145"/>
      <c r="AW3" s="341" t="s">
        <v>9</v>
      </c>
      <c r="AX3" s="341"/>
      <c r="AY3" s="341"/>
      <c r="AZ3" s="341"/>
      <c r="BA3" s="341"/>
      <c r="BB3" s="341"/>
      <c r="BC3" s="341"/>
      <c r="BD3" s="145"/>
      <c r="BE3" s="144" t="s">
        <v>10</v>
      </c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53"/>
      <c r="CC3" s="371"/>
      <c r="CD3" s="372"/>
      <c r="CE3" s="372"/>
      <c r="CF3" s="372"/>
      <c r="CG3" s="372"/>
      <c r="CH3" s="372"/>
      <c r="CI3" s="372"/>
      <c r="CJ3" s="372"/>
      <c r="CK3" s="372"/>
      <c r="CL3" s="372"/>
      <c r="CM3" s="372"/>
      <c r="CN3" s="372"/>
      <c r="CO3" s="372"/>
      <c r="CP3" s="372"/>
      <c r="CQ3" s="372"/>
      <c r="CR3" s="372"/>
      <c r="CS3" s="372"/>
      <c r="CT3" s="372"/>
      <c r="CU3" s="372"/>
      <c r="CV3" s="372"/>
      <c r="CW3" s="372"/>
      <c r="CX3" s="374" t="s">
        <v>67</v>
      </c>
      <c r="CY3" s="374">
        <f>$L$19+$X$19</f>
        <v>0</v>
      </c>
      <c r="CZ3" s="374">
        <f>CY3+($A$208+$AD$219)</f>
        <v>0</v>
      </c>
      <c r="DA3" s="374">
        <f>IF(AND((($L$19+$X$19)&gt;$AD$200),$AD$200&lt;&gt;""),$AD$200,($L$19+$X$19))</f>
        <v>0</v>
      </c>
      <c r="DB3" s="374"/>
    </row>
    <row r="4" ht="12.75" customHeight="1" spans="1:106">
      <c r="A4" s="146" t="s">
        <v>1</v>
      </c>
      <c r="B4" s="147"/>
      <c r="C4" s="147"/>
      <c r="D4" s="147"/>
      <c r="E4" s="147"/>
      <c r="F4" s="147"/>
      <c r="G4" s="147"/>
      <c r="H4" s="147"/>
      <c r="I4" s="153"/>
      <c r="J4" s="146" t="s">
        <v>1</v>
      </c>
      <c r="K4" s="147"/>
      <c r="L4" s="147"/>
      <c r="M4" s="147"/>
      <c r="N4" s="147"/>
      <c r="O4" s="147"/>
      <c r="P4" s="147"/>
      <c r="Q4" s="147"/>
      <c r="S4" s="195">
        <v>0</v>
      </c>
      <c r="T4" s="195"/>
      <c r="U4" s="195"/>
      <c r="V4" s="196"/>
      <c r="W4" s="195">
        <v>0</v>
      </c>
      <c r="X4" s="195"/>
      <c r="Y4" s="195"/>
      <c r="Z4" s="196"/>
      <c r="AA4" s="195">
        <v>0</v>
      </c>
      <c r="AB4" s="195"/>
      <c r="AC4" s="195"/>
      <c r="AE4" s="195">
        <v>0</v>
      </c>
      <c r="AF4" s="195"/>
      <c r="AG4" s="195"/>
      <c r="AI4" s="266" t="s">
        <v>1</v>
      </c>
      <c r="AJ4" s="266"/>
      <c r="AK4" s="266"/>
      <c r="AL4" s="266"/>
      <c r="AM4" s="266"/>
      <c r="AN4" s="266"/>
      <c r="AO4" s="266"/>
      <c r="AP4" s="153"/>
      <c r="AQ4" s="294" t="s">
        <v>244</v>
      </c>
      <c r="AR4" s="295"/>
      <c r="AS4" s="295"/>
      <c r="AT4" s="295"/>
      <c r="AU4" s="295"/>
      <c r="AV4" s="196"/>
      <c r="AW4" s="342"/>
      <c r="BD4" s="196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53"/>
      <c r="CC4" s="371"/>
      <c r="CD4" s="373" t="s">
        <v>13</v>
      </c>
      <c r="CX4" s="374" t="s">
        <v>83</v>
      </c>
      <c r="CY4" s="374">
        <f>$L$22+$X$22</f>
        <v>0</v>
      </c>
      <c r="CZ4" s="374">
        <f>CY4</f>
        <v>0</v>
      </c>
      <c r="DA4" s="374">
        <f t="shared" ref="DA4:DA7" si="0">CY4</f>
        <v>0</v>
      </c>
      <c r="DB4" s="374"/>
    </row>
    <row r="5" ht="12.75" customHeight="1" spans="1:106">
      <c r="A5" s="148"/>
      <c r="B5" s="148"/>
      <c r="C5" s="148"/>
      <c r="D5" s="148"/>
      <c r="E5" s="148"/>
      <c r="F5" s="148"/>
      <c r="G5" s="148"/>
      <c r="H5" s="148"/>
      <c r="I5" s="153"/>
      <c r="J5" s="148"/>
      <c r="K5" s="148"/>
      <c r="L5" s="148"/>
      <c r="M5" s="148"/>
      <c r="N5" s="148"/>
      <c r="O5" s="148"/>
      <c r="P5" s="148"/>
      <c r="Q5" s="148"/>
      <c r="S5" s="197"/>
      <c r="T5" s="197"/>
      <c r="U5" s="197"/>
      <c r="V5" s="196"/>
      <c r="W5" s="197"/>
      <c r="X5" s="197"/>
      <c r="Y5" s="197"/>
      <c r="Z5" s="196"/>
      <c r="AA5" s="197"/>
      <c r="AB5" s="197"/>
      <c r="AC5" s="197"/>
      <c r="AE5" s="197"/>
      <c r="AF5" s="197"/>
      <c r="AG5" s="197"/>
      <c r="AI5" s="267"/>
      <c r="AJ5" s="267"/>
      <c r="AK5" s="267"/>
      <c r="AL5" s="267"/>
      <c r="AM5" s="267"/>
      <c r="AN5" s="267"/>
      <c r="AO5" s="267"/>
      <c r="AP5" s="153"/>
      <c r="AQ5" s="296"/>
      <c r="AR5" s="296"/>
      <c r="AS5" s="296"/>
      <c r="AT5" s="296"/>
      <c r="AU5" s="296"/>
      <c r="AV5" s="196"/>
      <c r="AW5" s="148"/>
      <c r="AX5" s="148"/>
      <c r="AY5" s="148"/>
      <c r="AZ5" s="148"/>
      <c r="BA5" s="148"/>
      <c r="BB5" s="148"/>
      <c r="BC5" s="148"/>
      <c r="BD5" s="196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371"/>
      <c r="CD5" s="373" t="s">
        <v>14</v>
      </c>
      <c r="CX5" s="374" t="s">
        <v>90</v>
      </c>
      <c r="CY5" s="374">
        <f>$L$25+$X$25</f>
        <v>0</v>
      </c>
      <c r="CZ5" s="374">
        <f>CY5</f>
        <v>0</v>
      </c>
      <c r="DA5" s="374">
        <f t="shared" si="0"/>
        <v>0</v>
      </c>
      <c r="DB5" s="374"/>
    </row>
    <row r="6" ht="12.75" customHeight="1" spans="1:106">
      <c r="A6" s="144" t="s">
        <v>15</v>
      </c>
      <c r="B6" s="144"/>
      <c r="C6" s="144"/>
      <c r="D6" s="144"/>
      <c r="E6" s="144"/>
      <c r="F6" s="144"/>
      <c r="G6" s="144"/>
      <c r="H6" s="144"/>
      <c r="I6" s="153"/>
      <c r="J6" s="167" t="s">
        <v>16</v>
      </c>
      <c r="K6" s="167"/>
      <c r="L6" s="167"/>
      <c r="M6" s="167"/>
      <c r="N6" s="167"/>
      <c r="O6" s="167"/>
      <c r="P6" s="167"/>
      <c r="Q6" s="167"/>
      <c r="R6" s="198"/>
      <c r="S6" s="199" t="s">
        <v>17</v>
      </c>
      <c r="T6" s="200"/>
      <c r="U6" s="200"/>
      <c r="V6" s="198"/>
      <c r="W6" s="201" t="s">
        <v>18</v>
      </c>
      <c r="X6" s="202"/>
      <c r="Y6" s="202"/>
      <c r="Z6" s="228"/>
      <c r="AA6" s="201" t="s">
        <v>245</v>
      </c>
      <c r="AB6" s="202"/>
      <c r="AC6" s="202"/>
      <c r="AD6" s="200"/>
      <c r="AE6" s="201" t="s">
        <v>246</v>
      </c>
      <c r="AF6" s="202"/>
      <c r="AG6" s="202"/>
      <c r="AH6" s="268"/>
      <c r="AI6" s="269" t="s">
        <v>21</v>
      </c>
      <c r="AJ6" s="269"/>
      <c r="AK6" s="269"/>
      <c r="AL6" s="269"/>
      <c r="AM6" s="269"/>
      <c r="AN6" s="269"/>
      <c r="AO6" s="269"/>
      <c r="AP6" s="297"/>
      <c r="AQ6" s="298" t="s">
        <v>22</v>
      </c>
      <c r="AR6" s="298"/>
      <c r="AS6" s="298"/>
      <c r="AT6" s="298"/>
      <c r="AU6" s="298"/>
      <c r="AV6" s="198"/>
      <c r="AW6" s="198" t="s">
        <v>23</v>
      </c>
      <c r="AX6" s="198"/>
      <c r="AY6" s="198"/>
      <c r="AZ6" s="198"/>
      <c r="BA6" s="198"/>
      <c r="BB6" s="198"/>
      <c r="BC6" s="153"/>
      <c r="BD6" s="198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371"/>
      <c r="CD6" s="373" t="s">
        <v>24</v>
      </c>
      <c r="CX6" s="374" t="s">
        <v>108</v>
      </c>
      <c r="CY6" s="374">
        <f>$L$28+$X$28</f>
        <v>0</v>
      </c>
      <c r="CZ6" s="374">
        <f>CY6</f>
        <v>0</v>
      </c>
      <c r="DA6" s="374">
        <f t="shared" si="0"/>
        <v>0</v>
      </c>
      <c r="DB6" s="374"/>
    </row>
    <row r="7" ht="12.75" customHeight="1" spans="1:106">
      <c r="A7" s="146" t="s">
        <v>1</v>
      </c>
      <c r="B7" s="147"/>
      <c r="C7" s="147"/>
      <c r="D7" s="147"/>
      <c r="E7" s="147"/>
      <c r="F7" s="147"/>
      <c r="G7" s="147"/>
      <c r="H7" s="147"/>
      <c r="I7" s="153"/>
      <c r="J7" s="168"/>
      <c r="K7" s="168"/>
      <c r="L7" s="168"/>
      <c r="M7" s="168"/>
      <c r="N7" s="168"/>
      <c r="O7" s="168"/>
      <c r="P7" s="168"/>
      <c r="Q7" s="168"/>
      <c r="S7" s="203" t="s">
        <v>25</v>
      </c>
      <c r="T7" s="163"/>
      <c r="U7" s="163"/>
      <c r="W7" s="204"/>
      <c r="X7" s="205"/>
      <c r="Y7" s="205"/>
      <c r="Z7" s="205"/>
      <c r="AA7" s="205"/>
      <c r="AB7" s="205"/>
      <c r="AC7" s="229"/>
      <c r="AE7" s="204"/>
      <c r="AF7" s="205"/>
      <c r="AG7" s="205"/>
      <c r="AH7" s="205"/>
      <c r="AI7" s="205"/>
      <c r="AJ7" s="205"/>
      <c r="AK7" s="229"/>
      <c r="AM7" s="270"/>
      <c r="AN7" s="241"/>
      <c r="AO7" s="241"/>
      <c r="AP7" s="241"/>
      <c r="AQ7" s="299"/>
      <c r="AS7" s="270"/>
      <c r="AT7" s="241"/>
      <c r="AU7" s="241"/>
      <c r="AV7" s="241"/>
      <c r="AW7" s="299"/>
      <c r="AY7" s="270"/>
      <c r="AZ7" s="241"/>
      <c r="BA7" s="241"/>
      <c r="BB7" s="241"/>
      <c r="BC7" s="299"/>
      <c r="BD7" s="196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371"/>
      <c r="CD7" s="373" t="s">
        <v>27</v>
      </c>
      <c r="CX7" s="374" t="s">
        <v>112</v>
      </c>
      <c r="CY7" s="374">
        <f>$L$31+$X$31</f>
        <v>0</v>
      </c>
      <c r="CZ7" s="374">
        <f>CY7</f>
        <v>0</v>
      </c>
      <c r="DA7" s="374">
        <f t="shared" si="0"/>
        <v>0</v>
      </c>
      <c r="DB7" s="374"/>
    </row>
    <row r="8" ht="12.75" customHeight="1" spans="1:106">
      <c r="A8" s="148"/>
      <c r="B8" s="148"/>
      <c r="C8" s="148"/>
      <c r="D8" s="148"/>
      <c r="E8" s="148"/>
      <c r="F8" s="148"/>
      <c r="G8" s="148"/>
      <c r="H8" s="148"/>
      <c r="I8" s="153"/>
      <c r="J8" s="169"/>
      <c r="K8" s="169"/>
      <c r="L8" s="169"/>
      <c r="M8" s="169"/>
      <c r="N8" s="169"/>
      <c r="O8" s="169"/>
      <c r="P8" s="169"/>
      <c r="Q8" s="169"/>
      <c r="S8" s="163"/>
      <c r="T8" s="163"/>
      <c r="U8" s="163"/>
      <c r="W8" s="206"/>
      <c r="X8" s="207"/>
      <c r="Y8" s="207"/>
      <c r="Z8" s="207"/>
      <c r="AA8" s="207"/>
      <c r="AB8" s="207"/>
      <c r="AC8" s="230"/>
      <c r="AE8" s="206"/>
      <c r="AF8" s="207"/>
      <c r="AG8" s="207"/>
      <c r="AH8" s="207"/>
      <c r="AI8" s="207"/>
      <c r="AJ8" s="207"/>
      <c r="AK8" s="230"/>
      <c r="AM8" s="271"/>
      <c r="AN8" s="272"/>
      <c r="AO8" s="272"/>
      <c r="AP8" s="272"/>
      <c r="AQ8" s="300"/>
      <c r="AS8" s="271"/>
      <c r="AT8" s="272"/>
      <c r="AU8" s="272"/>
      <c r="AV8" s="272"/>
      <c r="AW8" s="300"/>
      <c r="AY8" s="271"/>
      <c r="AZ8" s="272"/>
      <c r="BA8" s="272"/>
      <c r="BB8" s="272"/>
      <c r="BC8" s="300"/>
      <c r="BD8" s="196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53"/>
      <c r="CB8" s="153"/>
      <c r="CC8" s="371"/>
      <c r="CD8" s="373" t="s">
        <v>28</v>
      </c>
      <c r="CX8" s="374"/>
      <c r="CY8" s="374"/>
      <c r="CZ8" s="374"/>
      <c r="DA8" s="374"/>
      <c r="DB8" s="374"/>
    </row>
    <row r="9" ht="12.75" customHeight="1" spans="1:106">
      <c r="A9" s="144" t="s">
        <v>247</v>
      </c>
      <c r="B9" s="144"/>
      <c r="C9" s="144"/>
      <c r="D9" s="144"/>
      <c r="E9" s="144"/>
      <c r="F9" s="144"/>
      <c r="G9" s="144"/>
      <c r="H9" s="144"/>
      <c r="I9" s="153"/>
      <c r="J9" s="167" t="s">
        <v>55</v>
      </c>
      <c r="K9" s="167"/>
      <c r="L9" s="167"/>
      <c r="M9" s="167"/>
      <c r="N9" s="167"/>
      <c r="O9" s="167"/>
      <c r="P9" s="167"/>
      <c r="Q9" s="167"/>
      <c r="R9" s="198"/>
      <c r="S9" s="163"/>
      <c r="T9" s="163"/>
      <c r="U9" s="163"/>
      <c r="W9" s="208" t="s">
        <v>31</v>
      </c>
      <c r="X9" s="208"/>
      <c r="Y9" s="208"/>
      <c r="Z9" s="208"/>
      <c r="AA9" s="208"/>
      <c r="AB9" s="208"/>
      <c r="AC9" s="208"/>
      <c r="AD9" s="231"/>
      <c r="AE9" s="208" t="s">
        <v>32</v>
      </c>
      <c r="AF9" s="208"/>
      <c r="AG9" s="208"/>
      <c r="AH9" s="208"/>
      <c r="AI9" s="208"/>
      <c r="AJ9" s="208"/>
      <c r="AK9" s="208"/>
      <c r="AM9" s="241" t="s">
        <v>33</v>
      </c>
      <c r="AN9" s="241"/>
      <c r="AO9" s="241"/>
      <c r="AP9" s="241"/>
      <c r="AQ9" s="241"/>
      <c r="AS9" s="241" t="s">
        <v>34</v>
      </c>
      <c r="AT9" s="241"/>
      <c r="AU9" s="241"/>
      <c r="AV9" s="241"/>
      <c r="AW9" s="241"/>
      <c r="AY9" s="241" t="s">
        <v>35</v>
      </c>
      <c r="AZ9" s="241"/>
      <c r="BA9" s="241"/>
      <c r="BB9" s="241"/>
      <c r="BC9" s="241"/>
      <c r="BD9" s="198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371"/>
      <c r="CD9" s="373" t="s">
        <v>36</v>
      </c>
      <c r="CX9" s="374"/>
      <c r="CY9" s="374"/>
      <c r="CZ9" s="374"/>
      <c r="DA9" s="374"/>
      <c r="DB9" s="374"/>
    </row>
    <row r="10" ht="12.75" customHeight="1" spans="1:106">
      <c r="A10" s="149" t="s">
        <v>37</v>
      </c>
      <c r="B10" s="147"/>
      <c r="C10" s="147"/>
      <c r="D10" s="147"/>
      <c r="E10" s="147"/>
      <c r="F10" s="150"/>
      <c r="G10" s="150"/>
      <c r="L10" s="150"/>
      <c r="M10" s="150"/>
      <c r="R10" s="150"/>
      <c r="S10" s="150"/>
      <c r="X10" s="150"/>
      <c r="Y10" s="150"/>
      <c r="AD10" s="150"/>
      <c r="AE10" s="232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  <c r="BX10" s="153"/>
      <c r="BY10" s="153"/>
      <c r="BZ10" s="153"/>
      <c r="CA10" s="153"/>
      <c r="CB10" s="153"/>
      <c r="CC10" s="371"/>
      <c r="CD10" s="373"/>
      <c r="CX10" s="374"/>
      <c r="CY10" s="374" t="s">
        <v>248</v>
      </c>
      <c r="CZ10" s="374" t="s">
        <v>249</v>
      </c>
      <c r="DA10" s="374" t="s">
        <v>247</v>
      </c>
      <c r="DB10" s="374" t="s">
        <v>55</v>
      </c>
    </row>
    <row r="11" ht="12.75" customHeight="1" spans="1:106">
      <c r="A11" s="148"/>
      <c r="B11" s="148"/>
      <c r="C11" s="148"/>
      <c r="D11" s="148"/>
      <c r="E11" s="148"/>
      <c r="F11" s="150"/>
      <c r="G11" s="148"/>
      <c r="H11" s="148"/>
      <c r="I11" s="148"/>
      <c r="J11" s="148"/>
      <c r="K11" s="148"/>
      <c r="L11" s="150"/>
      <c r="M11" s="148"/>
      <c r="N11" s="148"/>
      <c r="O11" s="148"/>
      <c r="P11" s="148"/>
      <c r="Q11" s="148"/>
      <c r="R11" s="150"/>
      <c r="S11" s="148"/>
      <c r="T11" s="148"/>
      <c r="U11" s="148"/>
      <c r="V11" s="148"/>
      <c r="W11" s="148"/>
      <c r="X11" s="150"/>
      <c r="Y11" s="148"/>
      <c r="Z11" s="148"/>
      <c r="AA11" s="148"/>
      <c r="AB11" s="148"/>
      <c r="AC11" s="148"/>
      <c r="AD11" s="150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  <c r="BX11" s="153"/>
      <c r="BY11" s="153"/>
      <c r="BZ11" s="153"/>
      <c r="CA11" s="153"/>
      <c r="CB11" s="153"/>
      <c r="CC11" s="371"/>
      <c r="CD11" s="373"/>
      <c r="CX11" s="374" t="s">
        <v>150</v>
      </c>
      <c r="CY11" s="375">
        <f>IF(S4=0,0,(INDEX(附表.職業加值表!$C$2:$V$4,VLOOKUP(A4,附表.職業加值表!$A$23:$C$212,3,0),MATCH(S4,附表.職業加值表!$C$1:$V$1,0))))</f>
        <v>0</v>
      </c>
      <c r="CZ11" s="375">
        <f>IF(W4=0,0,(INDEX(附表.職業加值表!$C$2:$V$4,VLOOKUP(J4,附表.職業加值表!$A$23:$C$212,3,0),MATCH(W4,附表.職業加值表!$C$1:$V$1,0))))</f>
        <v>0</v>
      </c>
      <c r="DA11" s="375">
        <f>IF(OR(A7="-",AA4=0),0,(INDEX(附表.職業加值表!$C$2:$V$4,VLOOKUP(A7,附表.職業加值表!$A$223:$C$232,3,0),MATCH(AA4,附表.職業加值表!$C$1:$V$1,0))))</f>
        <v>0</v>
      </c>
      <c r="DB11" s="375">
        <f>IF(AE4=0,0,(HLOOKUP(AE4,C166:AP185,5,FALSE)))</f>
        <v>0</v>
      </c>
    </row>
    <row r="12" ht="12.75" customHeight="1" spans="1:106">
      <c r="A12" s="151" t="s">
        <v>42</v>
      </c>
      <c r="B12" s="152"/>
      <c r="C12" s="152"/>
      <c r="D12" s="152"/>
      <c r="E12" s="152"/>
      <c r="F12" s="153"/>
      <c r="G12" s="151" t="s">
        <v>43</v>
      </c>
      <c r="H12" s="152"/>
      <c r="I12" s="152"/>
      <c r="J12" s="152"/>
      <c r="K12" s="152"/>
      <c r="L12" s="153"/>
      <c r="M12" s="151" t="s">
        <v>44</v>
      </c>
      <c r="N12" s="152"/>
      <c r="O12" s="152"/>
      <c r="P12" s="152"/>
      <c r="Q12" s="152"/>
      <c r="R12" s="153"/>
      <c r="S12" s="151" t="s">
        <v>45</v>
      </c>
      <c r="T12" s="152"/>
      <c r="U12" s="152"/>
      <c r="V12" s="152"/>
      <c r="W12" s="152"/>
      <c r="X12" s="153"/>
      <c r="Y12" s="151" t="s">
        <v>46</v>
      </c>
      <c r="Z12" s="152"/>
      <c r="AA12" s="152"/>
      <c r="AB12" s="152"/>
      <c r="AC12" s="152"/>
      <c r="AD12" s="153"/>
      <c r="AE12" s="150" t="s">
        <v>47</v>
      </c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153"/>
      <c r="CC12" s="371"/>
      <c r="CD12" s="373"/>
      <c r="CX12" s="376" t="s">
        <v>250</v>
      </c>
      <c r="CY12" s="375">
        <f>IF(S4=0,0,(INDEX(附表.職業加值表!$C$8:$V$11,VLOOKUP(A4,附表.職業加值表!$A$23:$D$212,4,0),MATCH(S4,附表.職業加值表!$C$1:$V$1,0))))</f>
        <v>0</v>
      </c>
      <c r="CZ12" s="375">
        <f>IF(W4=0,0,(INDEX(附表.職業加值表!$C$8:$V$11,VLOOKUP(J4,附表.職業加值表!$A$23:$D$212,4,0),MATCH(W4,附表.職業加值表!$C$1:$V$1,0))))</f>
        <v>0</v>
      </c>
      <c r="DA12" s="375">
        <f>IF(OR(A7="-",AA4=0),0,(INDEX(附表.職業加值表!$C$8:$V$11,I157,MATCH(AA4,附表.職業加值表!$C$1:$V$1,0))))</f>
        <v>0</v>
      </c>
      <c r="DB12" s="375">
        <f>IF(AE4=0,0,(HLOOKUP(AE4,C166:AP185,9,FALSE)))</f>
        <v>0</v>
      </c>
    </row>
    <row r="13" ht="12.75" customHeight="1" spans="1:106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233" t="s">
        <v>48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  <c r="BX13" s="153"/>
      <c r="BY13" s="153"/>
      <c r="BZ13" s="153"/>
      <c r="CA13" s="153"/>
      <c r="CB13" s="153"/>
      <c r="CC13" s="153"/>
      <c r="CX13" s="376" t="s">
        <v>251</v>
      </c>
      <c r="CY13" s="375">
        <f>IF(S4=0,0,(INDEX(附表.職業加值表!$C$8:$V$11,VLOOKUP(A4,附表.職業加值表!$A$23:$E$212,5,0),MATCH(S4,附表.職業加值表!$C$1:$V$1,0))))</f>
        <v>0</v>
      </c>
      <c r="CZ13" s="375">
        <f>IF(W4=0,0,(INDEX(附表.職業加值表!$C$8:$V$11,VLOOKUP(J4,附表.職業加值表!$A$23:$E$212,5,0),MATCH(W4,附表.職業加值表!$C$1:$V$1,0))))</f>
        <v>0</v>
      </c>
      <c r="DA13" s="375">
        <f>IF(OR(A7="-",AA4=0),0,(INDEX(附表.職業加值表!$C$8:$V$11,K157,MATCH(AA4,附表.職業加值表!$C$1:$V$1,0))))</f>
        <v>0</v>
      </c>
      <c r="DB13" s="375">
        <f>IF(AE4=0,0,(HLOOKUP(AE4,C166:AP185,13,FALSE)))</f>
        <v>0</v>
      </c>
    </row>
    <row r="14" ht="12.75" customHeight="1" spans="1:106">
      <c r="A14" s="154" t="s">
        <v>49</v>
      </c>
      <c r="G14" s="153"/>
      <c r="H14" s="154" t="s">
        <v>50</v>
      </c>
      <c r="K14" s="153"/>
      <c r="L14" s="154" t="s">
        <v>51</v>
      </c>
      <c r="O14" s="153"/>
      <c r="P14" s="170" t="s">
        <v>21</v>
      </c>
      <c r="S14" s="16"/>
      <c r="T14" s="170" t="s">
        <v>52</v>
      </c>
      <c r="W14" s="209"/>
      <c r="X14" s="170" t="s">
        <v>52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X14" s="376" t="s">
        <v>252</v>
      </c>
      <c r="CY14" s="375">
        <f>IF(S4=0,0,(INDEX(附表.職業加值表!$C$8:$V$11,VLOOKUP(A4,附表.職業加值表!$A$23:$F$212,6,0),MATCH(S4,附表.職業加值表!$C$1:$V$1,0))))</f>
        <v>0</v>
      </c>
      <c r="CZ14" s="375">
        <f>IF(W4=0,0,(INDEX(附表.職業加值表!$C$8:$V$11,VLOOKUP(J4,附表.職業加值表!$A$23:$F$212,6,0),MATCH(W4,附表.職業加值表!$C$1:$V$1,0))))</f>
        <v>0</v>
      </c>
      <c r="DA14" s="375">
        <f>IF(OR(A7="-",AA4=0),0,(INDEX(附表.職業加值表!$C$8:$V$11,M157,MATCH(AA4,附表.職業加值表!$C$1:$V$1,0))))</f>
        <v>0</v>
      </c>
      <c r="DB14" s="375">
        <f>IF(AE4=0,0,(HLOOKUP(AE4,C166:AP185,17,FALSE)))</f>
        <v>0</v>
      </c>
    </row>
    <row r="15" ht="12.75" customHeight="1" spans="7:106">
      <c r="G15" s="153"/>
      <c r="H15" s="148"/>
      <c r="I15" s="148"/>
      <c r="J15" s="148"/>
      <c r="K15" s="153"/>
      <c r="L15" s="148"/>
      <c r="M15" s="148"/>
      <c r="N15" s="148"/>
      <c r="O15" s="153"/>
      <c r="P15" s="170" t="s">
        <v>51</v>
      </c>
      <c r="S15" s="16"/>
      <c r="T15" s="210" t="s">
        <v>50</v>
      </c>
      <c r="U15" s="211"/>
      <c r="V15" s="211"/>
      <c r="W15" s="209"/>
      <c r="X15" s="170" t="s">
        <v>51</v>
      </c>
      <c r="AA15" s="153"/>
      <c r="AB15" s="153"/>
      <c r="AC15" s="153"/>
      <c r="AD15" s="153"/>
      <c r="AE15" s="234" t="s">
        <v>53</v>
      </c>
      <c r="AF15" s="148"/>
      <c r="AG15" s="148"/>
      <c r="AH15" s="148"/>
      <c r="AI15" s="153"/>
      <c r="AJ15" s="273" t="s">
        <v>54</v>
      </c>
      <c r="AK15" s="273"/>
      <c r="AL15" s="273"/>
      <c r="AM15" s="147"/>
      <c r="AN15" s="274" t="s">
        <v>55</v>
      </c>
      <c r="AO15" s="274"/>
      <c r="AP15" s="274"/>
      <c r="AQ15" s="147"/>
      <c r="AR15" s="273" t="s">
        <v>56</v>
      </c>
      <c r="AS15" s="273"/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K15" s="234" t="s">
        <v>57</v>
      </c>
      <c r="BL15" s="148"/>
      <c r="BM15" s="148"/>
      <c r="BN15" s="148"/>
      <c r="BO15" s="148"/>
      <c r="BQ15" s="2" t="s">
        <v>58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153"/>
      <c r="CC15" s="153"/>
      <c r="CX15" s="374" t="s">
        <v>241</v>
      </c>
      <c r="CY15" s="374">
        <f>IF(S4=0,0,(IF(AND(((VLOOKUP(A4,附表.職業加值表!$A$23:$G$212,7,0)+L25)*S4)&lt;=0,S4&gt;=1),S4,((VLOOKUP(A4,附表.職業加值表!$A$23:$G$212,7,0)+L25)*S4))))</f>
        <v>0</v>
      </c>
      <c r="CZ15" s="374">
        <f>IF(W4=0,0,(IF(AND(((VLOOKUP(J4,附表.職業加值表!$A$23:$G$212,7,0)+L25)*W4)&lt;=0,W4&gt;=1),W4,((VLOOKUP(J4,附表.職業加值表!$A$23:$G$212,7,0)+L25)*W4))))</f>
        <v>0</v>
      </c>
      <c r="DA15" s="374">
        <f>IF(A7="-",0,(IF(OR(AND(((VLOOKUP(A7,附表.職業加值表!$A$223:$G$232,7,0)+L25)*AA4)&lt;=0,AA4&gt;=1),A7="動物夥伴"),AA4,((VLOOKUP(A7,附表.職業加值表!$A$223:$G$232,7,0)+L25)*AA4))))</f>
        <v>0</v>
      </c>
      <c r="DB15" s="374">
        <f>IF(AND(((G187+L25)*AE4)&lt;=0,AE4&gt;=1),AE4,((G187+L25)*AE4))</f>
        <v>0</v>
      </c>
    </row>
    <row r="16" ht="12.75" customHeight="1" spans="1:102">
      <c r="A16" s="155" t="s">
        <v>59</v>
      </c>
      <c r="B16" s="155"/>
      <c r="C16" s="155"/>
      <c r="D16" s="155" t="s">
        <v>60</v>
      </c>
      <c r="E16" s="155"/>
      <c r="F16" s="155"/>
      <c r="G16" s="153"/>
      <c r="H16" s="156">
        <v>10</v>
      </c>
      <c r="I16" s="152"/>
      <c r="J16" s="171"/>
      <c r="K16" s="159"/>
      <c r="L16" s="172">
        <f>INT((H16-10)/2)</f>
        <v>0</v>
      </c>
      <c r="M16" s="152"/>
      <c r="N16" s="171"/>
      <c r="O16" s="159"/>
      <c r="P16" s="173" t="str">
        <f>IF(ISNA(VLOOKUP(AI4,附表.種族屬性調整!A:B,2,FALSE)),"",VLOOKUP(AI4,附表.種族屬性調整!A:B,2,FALSE))</f>
        <v/>
      </c>
      <c r="Q16" s="212"/>
      <c r="R16" s="213"/>
      <c r="S16" s="159"/>
      <c r="T16" s="214">
        <v>0</v>
      </c>
      <c r="U16" s="215"/>
      <c r="V16" s="216"/>
      <c r="W16" s="153"/>
      <c r="X16" s="217">
        <f>INT((H16+T16-10)/2-L16)</f>
        <v>0</v>
      </c>
      <c r="Y16" s="215"/>
      <c r="Z16" s="216"/>
      <c r="AA16" s="153"/>
      <c r="AB16" s="155" t="s">
        <v>61</v>
      </c>
      <c r="AC16" s="147"/>
      <c r="AD16" s="235"/>
      <c r="AE16" s="236">
        <f>AJ16+AN16-AR16-AU16-AX16-BA16-BD16</f>
        <v>0</v>
      </c>
      <c r="AF16" s="152"/>
      <c r="AG16" s="152"/>
      <c r="AH16" s="171"/>
      <c r="AI16" s="275" t="s">
        <v>63</v>
      </c>
      <c r="AJ16" s="276">
        <v>0</v>
      </c>
      <c r="AK16" s="152"/>
      <c r="AL16" s="152"/>
      <c r="AM16" s="249" t="s">
        <v>65</v>
      </c>
      <c r="AN16" s="277"/>
      <c r="AO16" s="301"/>
      <c r="AP16" s="302"/>
      <c r="AQ16" s="280" t="s">
        <v>1</v>
      </c>
      <c r="AR16" s="277"/>
      <c r="AS16" s="301"/>
      <c r="AT16" s="302"/>
      <c r="AU16" s="277"/>
      <c r="AV16" s="301"/>
      <c r="AW16" s="302"/>
      <c r="AX16" s="277"/>
      <c r="AY16" s="301"/>
      <c r="AZ16" s="302"/>
      <c r="BA16" s="277"/>
      <c r="BB16" s="301"/>
      <c r="BC16" s="302"/>
      <c r="BD16" s="277"/>
      <c r="BE16" s="301"/>
      <c r="BF16" s="302"/>
      <c r="BG16" s="277"/>
      <c r="BH16" s="301"/>
      <c r="BI16" s="302"/>
      <c r="BK16" s="350" t="s">
        <v>64</v>
      </c>
      <c r="BL16" s="152"/>
      <c r="BM16" s="152"/>
      <c r="BN16" s="152"/>
      <c r="BO16" s="171"/>
      <c r="BQ16" s="270"/>
      <c r="BR16" s="241"/>
      <c r="BS16" s="241"/>
      <c r="BT16" s="241"/>
      <c r="BU16" s="241"/>
      <c r="BV16" s="241"/>
      <c r="BW16" s="241"/>
      <c r="BX16" s="241"/>
      <c r="BY16" s="241"/>
      <c r="BZ16" s="241"/>
      <c r="CA16" s="299"/>
      <c r="CB16" s="153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3"/>
      <c r="CO16" s="153"/>
      <c r="CP16" s="153"/>
      <c r="CQ16" s="153"/>
      <c r="CR16" s="153"/>
      <c r="CS16" s="153"/>
      <c r="CT16" s="153"/>
      <c r="CU16" s="153"/>
      <c r="CV16" s="153"/>
      <c r="CW16" s="153"/>
      <c r="CX16" s="154"/>
    </row>
    <row r="17" ht="12.75" customHeight="1" spans="1:102">
      <c r="A17" s="155"/>
      <c r="B17" s="155"/>
      <c r="C17" s="155"/>
      <c r="D17" s="155"/>
      <c r="E17" s="155"/>
      <c r="F17" s="155"/>
      <c r="G17" s="153"/>
      <c r="H17" s="157"/>
      <c r="I17" s="148"/>
      <c r="J17" s="174"/>
      <c r="K17" s="159"/>
      <c r="L17" s="157"/>
      <c r="M17" s="148"/>
      <c r="N17" s="174"/>
      <c r="O17" s="159"/>
      <c r="P17" s="175"/>
      <c r="Q17" s="218"/>
      <c r="R17" s="219"/>
      <c r="S17" s="159"/>
      <c r="T17" s="220"/>
      <c r="U17" s="211"/>
      <c r="V17" s="221"/>
      <c r="W17" s="153"/>
      <c r="X17" s="220"/>
      <c r="Y17" s="211"/>
      <c r="Z17" s="221"/>
      <c r="AA17" s="153"/>
      <c r="AB17" s="147"/>
      <c r="AD17" s="235"/>
      <c r="AE17" s="157"/>
      <c r="AF17" s="148"/>
      <c r="AG17" s="148"/>
      <c r="AH17" s="174"/>
      <c r="AI17" s="275"/>
      <c r="AJ17" s="157"/>
      <c r="AK17" s="148"/>
      <c r="AL17" s="148"/>
      <c r="AM17" s="162"/>
      <c r="AN17" s="278"/>
      <c r="AO17" s="303"/>
      <c r="AP17" s="304"/>
      <c r="AQ17" s="147"/>
      <c r="AR17" s="278"/>
      <c r="AS17" s="303"/>
      <c r="AT17" s="304"/>
      <c r="AU17" s="278"/>
      <c r="AV17" s="303"/>
      <c r="AW17" s="304"/>
      <c r="AX17" s="278"/>
      <c r="AY17" s="303"/>
      <c r="AZ17" s="304"/>
      <c r="BA17" s="278"/>
      <c r="BB17" s="303"/>
      <c r="BC17" s="304"/>
      <c r="BD17" s="278"/>
      <c r="BE17" s="303"/>
      <c r="BF17" s="304"/>
      <c r="BG17" s="278"/>
      <c r="BH17" s="303"/>
      <c r="BI17" s="304"/>
      <c r="BK17" s="157"/>
      <c r="BL17" s="148"/>
      <c r="BM17" s="148"/>
      <c r="BN17" s="148"/>
      <c r="BO17" s="174"/>
      <c r="BQ17" s="271"/>
      <c r="BR17" s="272"/>
      <c r="BS17" s="272"/>
      <c r="BT17" s="272"/>
      <c r="BU17" s="272"/>
      <c r="BV17" s="272"/>
      <c r="BW17" s="272"/>
      <c r="BX17" s="272"/>
      <c r="BY17" s="272"/>
      <c r="BZ17" s="272"/>
      <c r="CA17" s="300"/>
      <c r="CB17" s="153"/>
      <c r="CC17" s="153"/>
      <c r="CD17" s="153"/>
      <c r="CE17" s="153"/>
      <c r="CF17" s="153"/>
      <c r="CG17" s="153"/>
      <c r="CH17" s="153"/>
      <c r="CI17" s="153"/>
      <c r="CJ17" s="153"/>
      <c r="CK17" s="153"/>
      <c r="CL17" s="153"/>
      <c r="CM17" s="153"/>
      <c r="CN17" s="153"/>
      <c r="CO17" s="153"/>
      <c r="CP17" s="153"/>
      <c r="CQ17" s="153"/>
      <c r="CR17" s="153"/>
      <c r="CS17" s="153"/>
      <c r="CT17" s="153"/>
      <c r="CU17" s="153"/>
      <c r="CV17" s="153"/>
      <c r="CW17" s="153"/>
      <c r="CX17" s="154"/>
    </row>
    <row r="18" ht="12.75" customHeight="1" spans="1:102">
      <c r="A18" s="158"/>
      <c r="B18" s="158"/>
      <c r="C18" s="158"/>
      <c r="D18" s="158"/>
      <c r="E18" s="158"/>
      <c r="F18" s="158"/>
      <c r="G18" s="153"/>
      <c r="H18" s="159"/>
      <c r="I18" s="159"/>
      <c r="J18" s="159"/>
      <c r="K18" s="159"/>
      <c r="L18" s="159"/>
      <c r="M18" s="159"/>
      <c r="N18" s="159"/>
      <c r="O18" s="159"/>
      <c r="P18" s="176"/>
      <c r="Q18" s="176"/>
      <c r="R18" s="176"/>
      <c r="S18" s="159"/>
      <c r="T18" s="159"/>
      <c r="U18" s="159"/>
      <c r="V18" s="159"/>
      <c r="W18" s="153"/>
      <c r="X18" s="153"/>
      <c r="Y18" s="158"/>
      <c r="Z18" s="158"/>
      <c r="AA18" s="158"/>
      <c r="AB18" s="158"/>
      <c r="AC18" s="158"/>
      <c r="AD18" s="153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  <c r="CS18" s="153"/>
      <c r="CT18" s="153"/>
      <c r="CU18" s="153"/>
      <c r="CV18" s="153"/>
      <c r="CW18" s="153"/>
      <c r="CX18" s="154"/>
    </row>
    <row r="19" ht="12.75" customHeight="1" spans="1:82">
      <c r="A19" s="155" t="s">
        <v>66</v>
      </c>
      <c r="B19" s="155"/>
      <c r="C19" s="155"/>
      <c r="D19" s="155" t="s">
        <v>67</v>
      </c>
      <c r="E19" s="155"/>
      <c r="F19" s="155"/>
      <c r="G19" s="153"/>
      <c r="H19" s="156">
        <v>10</v>
      </c>
      <c r="I19" s="152"/>
      <c r="J19" s="171"/>
      <c r="K19" s="159"/>
      <c r="L19" s="172">
        <f>INT((H19-10)/2)</f>
        <v>0</v>
      </c>
      <c r="M19" s="152"/>
      <c r="N19" s="171"/>
      <c r="O19" s="159"/>
      <c r="P19" s="173" t="str">
        <f>IF(ISNA(VLOOKUP(AI4,附表.種族屬性調整!A:C,3,FALSE)),"",VLOOKUP(AI4,附表.種族屬性調整!A:C,3,FALSE))</f>
        <v/>
      </c>
      <c r="Q19" s="212"/>
      <c r="R19" s="213"/>
      <c r="S19" s="159"/>
      <c r="T19" s="214">
        <v>0</v>
      </c>
      <c r="U19" s="215"/>
      <c r="V19" s="216"/>
      <c r="W19" s="153"/>
      <c r="X19" s="217">
        <f>INT((H19+T19-10)/2-L19)</f>
        <v>0</v>
      </c>
      <c r="Y19" s="215"/>
      <c r="Z19" s="216"/>
      <c r="AA19" s="153"/>
      <c r="AB19" s="155" t="s">
        <v>68</v>
      </c>
      <c r="AC19" s="147"/>
      <c r="AD19" s="153"/>
      <c r="AE19" s="237">
        <f>10+AJ19+AM19+AP19+AS19+AV19+AY19+BB19+BE19+BH19+BK19+BN19+BQ19+BT19+BW19+BZ19</f>
        <v>10</v>
      </c>
      <c r="AF19" s="238"/>
      <c r="AG19" s="279" t="s">
        <v>69</v>
      </c>
      <c r="AH19" s="280"/>
      <c r="AI19" s="280"/>
      <c r="AJ19" s="281">
        <f>U200</f>
        <v>0</v>
      </c>
      <c r="AK19" s="238"/>
      <c r="AL19" s="249" t="s">
        <v>65</v>
      </c>
      <c r="AM19" s="281">
        <f>N219</f>
        <v>0</v>
      </c>
      <c r="AN19" s="238"/>
      <c r="AO19" s="305" t="s">
        <v>65</v>
      </c>
      <c r="AP19" s="172">
        <f>IF(ISNA(VLOOKUP($AP21,CX:DA,4,FALSE)),0,VLOOKUP($AP21,CX:DA,4,FALSE))</f>
        <v>0</v>
      </c>
      <c r="AQ19" s="250"/>
      <c r="AR19" s="180" t="s">
        <v>65</v>
      </c>
      <c r="AS19" s="172">
        <f>IF(ISNA(VLOOKUP(A10,附表.體型負重!A:D,3,FALSE)),"0",VLOOKUP(A10,附表.體型負重!A:D,3,FALSE))</f>
        <v>0</v>
      </c>
      <c r="AT19" s="250"/>
      <c r="AU19" s="249" t="s">
        <v>65</v>
      </c>
      <c r="AV19" s="270"/>
      <c r="AW19" s="299"/>
      <c r="AX19" s="180" t="s">
        <v>65</v>
      </c>
      <c r="AY19" s="270"/>
      <c r="AZ19" s="299"/>
      <c r="BA19" s="180" t="s">
        <v>65</v>
      </c>
      <c r="BB19" s="270"/>
      <c r="BC19" s="299"/>
      <c r="BD19" s="180" t="s">
        <v>65</v>
      </c>
      <c r="BE19" s="270"/>
      <c r="BF19" s="299"/>
      <c r="BG19" s="180" t="s">
        <v>65</v>
      </c>
      <c r="BH19" s="270"/>
      <c r="BI19" s="299"/>
      <c r="BJ19" s="180" t="s">
        <v>65</v>
      </c>
      <c r="BK19" s="270"/>
      <c r="BL19" s="299"/>
      <c r="BM19" s="180" t="s">
        <v>65</v>
      </c>
      <c r="BN19" s="270"/>
      <c r="BO19" s="299"/>
      <c r="BP19" s="180" t="s">
        <v>65</v>
      </c>
      <c r="BQ19" s="270"/>
      <c r="BR19" s="299"/>
      <c r="BS19" s="180" t="s">
        <v>65</v>
      </c>
      <c r="BT19" s="270"/>
      <c r="BU19" s="299"/>
      <c r="BV19" s="180" t="s">
        <v>65</v>
      </c>
      <c r="BW19" s="270"/>
      <c r="BX19" s="299"/>
      <c r="BY19" s="180" t="s">
        <v>65</v>
      </c>
      <c r="BZ19" s="270"/>
      <c r="CA19" s="299"/>
      <c r="CB19" s="153"/>
      <c r="CC19" s="153"/>
      <c r="CD19" s="153"/>
    </row>
    <row r="20" ht="12.75" customHeight="1" spans="1:82">
      <c r="A20" s="155"/>
      <c r="B20" s="155"/>
      <c r="C20" s="155"/>
      <c r="D20" s="155"/>
      <c r="E20" s="155"/>
      <c r="F20" s="155"/>
      <c r="G20" s="153"/>
      <c r="H20" s="157"/>
      <c r="I20" s="148"/>
      <c r="J20" s="174"/>
      <c r="K20" s="159"/>
      <c r="L20" s="157"/>
      <c r="M20" s="148"/>
      <c r="N20" s="174"/>
      <c r="O20" s="159"/>
      <c r="P20" s="175"/>
      <c r="Q20" s="218"/>
      <c r="R20" s="219"/>
      <c r="S20" s="159"/>
      <c r="T20" s="220"/>
      <c r="U20" s="211"/>
      <c r="V20" s="221"/>
      <c r="W20" s="153"/>
      <c r="X20" s="220"/>
      <c r="Y20" s="211"/>
      <c r="Z20" s="221"/>
      <c r="AA20" s="153"/>
      <c r="AB20" s="147"/>
      <c r="AD20" s="153"/>
      <c r="AE20" s="239"/>
      <c r="AF20" s="240"/>
      <c r="AG20" s="279"/>
      <c r="AH20" s="280"/>
      <c r="AI20" s="280"/>
      <c r="AJ20" s="239"/>
      <c r="AK20" s="240"/>
      <c r="AL20" s="162"/>
      <c r="AM20" s="239"/>
      <c r="AN20" s="240"/>
      <c r="AO20" s="178"/>
      <c r="AP20" s="255"/>
      <c r="AQ20" s="256"/>
      <c r="AR20" s="181"/>
      <c r="AS20" s="255"/>
      <c r="AT20" s="256"/>
      <c r="AU20" s="162"/>
      <c r="AV20" s="271"/>
      <c r="AW20" s="300"/>
      <c r="AX20" s="181"/>
      <c r="AY20" s="271"/>
      <c r="AZ20" s="300"/>
      <c r="BA20" s="181"/>
      <c r="BB20" s="271"/>
      <c r="BC20" s="300"/>
      <c r="BD20" s="181"/>
      <c r="BE20" s="271"/>
      <c r="BF20" s="300"/>
      <c r="BG20" s="181"/>
      <c r="BH20" s="271"/>
      <c r="BI20" s="300"/>
      <c r="BJ20" s="181"/>
      <c r="BK20" s="271"/>
      <c r="BL20" s="300"/>
      <c r="BM20" s="181"/>
      <c r="BN20" s="271"/>
      <c r="BO20" s="300"/>
      <c r="BP20" s="181"/>
      <c r="BQ20" s="271"/>
      <c r="BR20" s="300"/>
      <c r="BS20" s="181"/>
      <c r="BT20" s="271"/>
      <c r="BU20" s="300"/>
      <c r="BV20" s="181"/>
      <c r="BW20" s="271"/>
      <c r="BX20" s="300"/>
      <c r="BY20" s="181"/>
      <c r="BZ20" s="271"/>
      <c r="CA20" s="300"/>
      <c r="CB20" s="153"/>
      <c r="CC20" s="153"/>
      <c r="CD20" s="153"/>
    </row>
    <row r="21" ht="12.75" customHeight="1" spans="1:82">
      <c r="A21" s="158"/>
      <c r="B21" s="158"/>
      <c r="C21" s="158"/>
      <c r="D21" s="158"/>
      <c r="E21" s="158"/>
      <c r="F21" s="158"/>
      <c r="G21" s="153"/>
      <c r="H21" s="159"/>
      <c r="I21" s="159"/>
      <c r="J21" s="159"/>
      <c r="K21" s="159"/>
      <c r="L21" s="159"/>
      <c r="M21" s="159"/>
      <c r="N21" s="159"/>
      <c r="O21" s="159"/>
      <c r="P21" s="176"/>
      <c r="Q21" s="176"/>
      <c r="R21" s="176"/>
      <c r="S21" s="159"/>
      <c r="T21" s="159"/>
      <c r="U21" s="159"/>
      <c r="V21" s="159"/>
      <c r="W21" s="153"/>
      <c r="X21" s="153"/>
      <c r="Y21" s="153"/>
      <c r="Z21" s="153"/>
      <c r="AA21" s="153"/>
      <c r="AB21" s="153"/>
      <c r="AC21" s="153"/>
      <c r="AD21" s="153"/>
      <c r="AE21" s="241" t="s">
        <v>53</v>
      </c>
      <c r="AF21" s="241"/>
      <c r="AG21" s="147"/>
      <c r="AH21" s="196"/>
      <c r="AI21" s="196"/>
      <c r="AJ21" s="241" t="s">
        <v>70</v>
      </c>
      <c r="AK21" s="241"/>
      <c r="AM21" s="241" t="s">
        <v>71</v>
      </c>
      <c r="AN21" s="241"/>
      <c r="AP21" s="306" t="s">
        <v>67</v>
      </c>
      <c r="AQ21" s="306"/>
      <c r="AR21" s="196"/>
      <c r="AS21" s="307" t="s">
        <v>42</v>
      </c>
      <c r="AT21" s="307"/>
      <c r="AV21" s="205" t="s">
        <v>72</v>
      </c>
      <c r="AW21" s="205"/>
      <c r="AY21" s="205" t="s">
        <v>73</v>
      </c>
      <c r="AZ21" s="205"/>
      <c r="BB21" s="205" t="s">
        <v>74</v>
      </c>
      <c r="BC21" s="205"/>
      <c r="BE21" s="205" t="s">
        <v>75</v>
      </c>
      <c r="BF21" s="205"/>
      <c r="BH21" s="205" t="s">
        <v>76</v>
      </c>
      <c r="BI21" s="205"/>
      <c r="BK21" s="205" t="s">
        <v>77</v>
      </c>
      <c r="BL21" s="205"/>
      <c r="BN21" s="205" t="s">
        <v>78</v>
      </c>
      <c r="BO21" s="205"/>
      <c r="BQ21" s="205" t="s">
        <v>79</v>
      </c>
      <c r="BR21" s="205"/>
      <c r="BT21" s="205" t="s">
        <v>80</v>
      </c>
      <c r="BU21" s="205"/>
      <c r="BW21" s="205" t="s">
        <v>81</v>
      </c>
      <c r="BX21" s="205"/>
      <c r="BZ21" s="205" t="s">
        <v>55</v>
      </c>
      <c r="CA21" s="205"/>
      <c r="CB21" s="153"/>
      <c r="CC21" s="153"/>
      <c r="CD21" s="153"/>
    </row>
    <row r="22" ht="12.75" customHeight="1" spans="1:82">
      <c r="A22" s="155" t="s">
        <v>82</v>
      </c>
      <c r="B22" s="155"/>
      <c r="C22" s="155"/>
      <c r="D22" s="155" t="s">
        <v>83</v>
      </c>
      <c r="E22" s="155"/>
      <c r="F22" s="155"/>
      <c r="G22" s="153"/>
      <c r="H22" s="156">
        <v>10</v>
      </c>
      <c r="I22" s="152"/>
      <c r="J22" s="171"/>
      <c r="K22" s="159"/>
      <c r="L22" s="172">
        <f>INT((H22-10)/2)</f>
        <v>0</v>
      </c>
      <c r="M22" s="152"/>
      <c r="N22" s="171"/>
      <c r="O22" s="159"/>
      <c r="P22" s="173" t="str">
        <f>IF(ISNA(VLOOKUP(AI4,附表.種族屬性調整!A:D,4,FALSE)),"",VLOOKUP(AI4,附表.種族屬性調整!A:D,4,FALSE))</f>
        <v/>
      </c>
      <c r="Q22" s="212"/>
      <c r="R22" s="213"/>
      <c r="S22" s="159"/>
      <c r="T22" s="214">
        <v>0</v>
      </c>
      <c r="U22" s="215"/>
      <c r="V22" s="216"/>
      <c r="W22" s="153"/>
      <c r="X22" s="217">
        <f>INT((H22+T22-10)/2-L22)</f>
        <v>0</v>
      </c>
      <c r="Y22" s="215"/>
      <c r="Z22" s="216"/>
      <c r="AA22" s="153"/>
      <c r="AB22" s="153"/>
      <c r="AC22" s="153"/>
      <c r="AD22" s="153"/>
      <c r="AE22" s="195"/>
      <c r="AF22" s="195"/>
      <c r="AG22" s="164"/>
      <c r="AH22" s="196"/>
      <c r="AI22" s="196"/>
      <c r="AJ22" s="195"/>
      <c r="AK22" s="195"/>
      <c r="AM22" s="195"/>
      <c r="AN22" s="195"/>
      <c r="AP22" s="308"/>
      <c r="AQ22" s="308"/>
      <c r="AR22" s="196"/>
      <c r="AS22" s="195"/>
      <c r="AT22" s="195"/>
      <c r="AV22" s="309"/>
      <c r="AW22" s="309"/>
      <c r="AY22" s="309"/>
      <c r="AZ22" s="309"/>
      <c r="BB22" s="309"/>
      <c r="BC22" s="309"/>
      <c r="BE22" s="309"/>
      <c r="BF22" s="309"/>
      <c r="BH22" s="309"/>
      <c r="BI22" s="309"/>
      <c r="BK22" s="309"/>
      <c r="BL22" s="309"/>
      <c r="BN22" s="309"/>
      <c r="BO22" s="309"/>
      <c r="BQ22" s="309"/>
      <c r="BR22" s="309"/>
      <c r="BT22" s="309"/>
      <c r="BU22" s="309"/>
      <c r="BW22" s="309"/>
      <c r="BX22" s="309"/>
      <c r="BZ22" s="309"/>
      <c r="CA22" s="309"/>
      <c r="CB22" s="153"/>
      <c r="CC22" s="153"/>
      <c r="CD22" s="153"/>
    </row>
    <row r="23" ht="12.75" customHeight="1" spans="1:102">
      <c r="A23" s="155"/>
      <c r="B23" s="155"/>
      <c r="C23" s="155"/>
      <c r="D23" s="155"/>
      <c r="E23" s="155"/>
      <c r="F23" s="155"/>
      <c r="G23" s="153"/>
      <c r="H23" s="157"/>
      <c r="I23" s="148"/>
      <c r="J23" s="174"/>
      <c r="K23" s="159"/>
      <c r="L23" s="157"/>
      <c r="M23" s="148"/>
      <c r="N23" s="174"/>
      <c r="O23" s="159"/>
      <c r="P23" s="175"/>
      <c r="Q23" s="218"/>
      <c r="R23" s="219"/>
      <c r="S23" s="159"/>
      <c r="T23" s="220"/>
      <c r="U23" s="211"/>
      <c r="V23" s="221"/>
      <c r="W23" s="153"/>
      <c r="X23" s="220"/>
      <c r="Y23" s="211"/>
      <c r="Z23" s="221"/>
      <c r="AA23" s="153"/>
      <c r="AB23" s="163" t="s">
        <v>84</v>
      </c>
      <c r="AC23" s="147"/>
      <c r="AD23" s="153"/>
      <c r="AE23" s="242">
        <f>10+AP19+AS19+AY19+BB19+BE19+BH19+BK19+BN19+BQ19+BT19+BW19+BZ19</f>
        <v>10</v>
      </c>
      <c r="AF23" s="152"/>
      <c r="AG23" s="171"/>
      <c r="AH23" s="153"/>
      <c r="AI23" s="282" t="s">
        <v>85</v>
      </c>
      <c r="AJ23" s="282"/>
      <c r="AK23" s="282"/>
      <c r="AL23" s="282"/>
      <c r="AM23" s="282"/>
      <c r="AN23" s="153"/>
      <c r="AO23" s="310">
        <f>10+AJ19+AM19+AS19+AV19+BB19+BE19+BH19+BK19+BN19+BQ19+BT19+BW19+BZ19</f>
        <v>10</v>
      </c>
      <c r="AP23" s="311"/>
      <c r="AQ23" s="312"/>
      <c r="AR23" s="153"/>
      <c r="AS23" s="153"/>
      <c r="AT23" s="313" t="s">
        <v>86</v>
      </c>
      <c r="AU23" s="313"/>
      <c r="AV23" s="313"/>
      <c r="AW23" s="313"/>
      <c r="AX23" s="313"/>
      <c r="AY23" s="313"/>
      <c r="AZ23" s="313"/>
      <c r="BA23" s="343"/>
      <c r="BB23" s="343"/>
      <c r="BC23" s="343"/>
      <c r="BD23" s="343"/>
      <c r="BE23" s="343"/>
      <c r="BF23" s="343"/>
      <c r="BG23" s="343"/>
      <c r="BH23" s="343"/>
      <c r="BI23" s="343"/>
      <c r="BJ23" s="343"/>
      <c r="BK23" s="343"/>
      <c r="BL23" s="343"/>
      <c r="BM23" s="343"/>
      <c r="BN23" s="343"/>
      <c r="BO23" s="343"/>
      <c r="BP23" s="343"/>
      <c r="BQ23" s="343"/>
      <c r="BR23" s="343"/>
      <c r="BS23" s="343"/>
      <c r="BT23" s="343"/>
      <c r="BU23" s="343"/>
      <c r="BV23" s="343"/>
      <c r="BW23" s="343"/>
      <c r="BX23" s="343"/>
      <c r="BY23" s="34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  <c r="CX23" s="154"/>
    </row>
    <row r="24" ht="12.75" customHeight="1" spans="1:102">
      <c r="A24" s="158"/>
      <c r="B24" s="158"/>
      <c r="C24" s="158"/>
      <c r="D24" s="158"/>
      <c r="E24" s="158"/>
      <c r="F24" s="158"/>
      <c r="G24" s="153"/>
      <c r="H24" s="159"/>
      <c r="I24" s="159"/>
      <c r="J24" s="159"/>
      <c r="K24" s="159"/>
      <c r="L24" s="159"/>
      <c r="M24" s="159"/>
      <c r="N24" s="159"/>
      <c r="O24" s="159"/>
      <c r="P24" s="176"/>
      <c r="Q24" s="176"/>
      <c r="R24" s="176"/>
      <c r="S24" s="159"/>
      <c r="T24" s="159"/>
      <c r="U24" s="159"/>
      <c r="V24" s="159"/>
      <c r="W24" s="153"/>
      <c r="X24" s="153"/>
      <c r="Y24" s="153"/>
      <c r="Z24" s="153"/>
      <c r="AA24" s="153"/>
      <c r="AB24" s="147"/>
      <c r="AD24" s="153"/>
      <c r="AE24" s="157"/>
      <c r="AF24" s="148"/>
      <c r="AG24" s="174"/>
      <c r="AH24" s="153"/>
      <c r="AI24" s="282"/>
      <c r="AJ24" s="282"/>
      <c r="AK24" s="282"/>
      <c r="AL24" s="282"/>
      <c r="AM24" s="282"/>
      <c r="AN24" s="153"/>
      <c r="AO24" s="314"/>
      <c r="AP24" s="315"/>
      <c r="AQ24" s="316"/>
      <c r="AR24" s="153"/>
      <c r="AS24" s="153"/>
      <c r="AT24" s="313" t="s">
        <v>87</v>
      </c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51"/>
      <c r="BH24" s="352" t="s">
        <v>88</v>
      </c>
      <c r="BI24" s="352"/>
      <c r="BJ24" s="352"/>
      <c r="BK24" s="352"/>
      <c r="BL24" s="352"/>
      <c r="BM24" s="352"/>
      <c r="BN24" s="352"/>
      <c r="BO24" s="352"/>
      <c r="BP24" s="352"/>
      <c r="BQ24" s="352"/>
      <c r="BR24" s="352"/>
      <c r="BS24" s="352"/>
      <c r="BT24" s="352"/>
      <c r="BU24" s="352"/>
      <c r="BV24" s="352"/>
      <c r="BW24" s="352"/>
      <c r="BX24" s="352"/>
      <c r="BY24" s="352"/>
      <c r="BZ24" s="352"/>
      <c r="CA24" s="352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  <c r="CW24" s="153"/>
      <c r="CX24" s="154"/>
    </row>
    <row r="25" ht="12.75" customHeight="1" spans="1:102">
      <c r="A25" s="155" t="s">
        <v>89</v>
      </c>
      <c r="B25" s="155"/>
      <c r="C25" s="155"/>
      <c r="D25" s="155" t="s">
        <v>90</v>
      </c>
      <c r="E25" s="155"/>
      <c r="F25" s="155"/>
      <c r="G25" s="153"/>
      <c r="H25" s="156">
        <v>10</v>
      </c>
      <c r="I25" s="152"/>
      <c r="J25" s="171"/>
      <c r="K25" s="159"/>
      <c r="L25" s="172">
        <f>INT((H25-10)/2)</f>
        <v>0</v>
      </c>
      <c r="M25" s="152"/>
      <c r="N25" s="171"/>
      <c r="O25" s="159"/>
      <c r="P25" s="173" t="str">
        <f>IF(ISNA(VLOOKUP(AI4,附表.種族屬性調整!A:E,5,FALSE)),"",VLOOKUP(AI4,附表.種族屬性調整!A:E,5,FALSE))</f>
        <v/>
      </c>
      <c r="Q25" s="212"/>
      <c r="R25" s="213"/>
      <c r="S25" s="159"/>
      <c r="T25" s="214">
        <v>0</v>
      </c>
      <c r="U25" s="215"/>
      <c r="V25" s="216"/>
      <c r="W25" s="153"/>
      <c r="X25" s="217">
        <f>INT((H25+T25-10)/2-L25)</f>
        <v>0</v>
      </c>
      <c r="Y25" s="215"/>
      <c r="Z25" s="216"/>
      <c r="AA25" s="153"/>
      <c r="AS25" s="317" t="s">
        <v>248</v>
      </c>
      <c r="AT25" s="318"/>
      <c r="AU25" s="319" t="s">
        <v>93</v>
      </c>
      <c r="AV25" s="320"/>
      <c r="AW25" s="320"/>
      <c r="AX25" s="320"/>
      <c r="AY25" s="320"/>
      <c r="AZ25" s="344">
        <f>CY15+CZ15+DA15+DB15</f>
        <v>0</v>
      </c>
      <c r="BA25" s="344"/>
      <c r="BB25" s="344"/>
      <c r="BC25" s="345" t="s">
        <v>94</v>
      </c>
      <c r="BD25" s="345"/>
      <c r="BE25" s="345"/>
      <c r="BF25" s="353">
        <v>0</v>
      </c>
      <c r="BG25" s="353"/>
      <c r="BH25" s="353"/>
      <c r="BI25" s="354" t="s">
        <v>95</v>
      </c>
      <c r="BJ25" s="354"/>
      <c r="BK25" s="354"/>
      <c r="BL25" s="353">
        <v>0</v>
      </c>
      <c r="BM25" s="353"/>
      <c r="BN25" s="353"/>
      <c r="BO25" s="366" t="s">
        <v>96</v>
      </c>
      <c r="BP25" s="366"/>
      <c r="BQ25" s="366"/>
      <c r="BR25" s="344">
        <f>AZ25+BF25+BL25-SUM(BI31:BK174)</f>
        <v>0</v>
      </c>
      <c r="BS25" s="367"/>
      <c r="BT25" s="367"/>
      <c r="BU25" s="354" t="s">
        <v>97</v>
      </c>
      <c r="BV25" s="354"/>
      <c r="BW25" s="354"/>
      <c r="BX25" s="354"/>
      <c r="BY25" s="354"/>
      <c r="BZ25" s="367">
        <f>S4+W4+AA4+AE4</f>
        <v>0</v>
      </c>
      <c r="CA25" s="216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4"/>
    </row>
    <row r="26" ht="12.75" customHeight="1" spans="1:102">
      <c r="A26" s="155"/>
      <c r="B26" s="155"/>
      <c r="C26" s="155"/>
      <c r="D26" s="155"/>
      <c r="E26" s="155"/>
      <c r="F26" s="155"/>
      <c r="G26" s="153"/>
      <c r="H26" s="157"/>
      <c r="I26" s="148"/>
      <c r="J26" s="174"/>
      <c r="K26" s="159"/>
      <c r="L26" s="157"/>
      <c r="M26" s="148"/>
      <c r="N26" s="174"/>
      <c r="O26" s="159"/>
      <c r="P26" s="175"/>
      <c r="Q26" s="218"/>
      <c r="R26" s="219"/>
      <c r="S26" s="159"/>
      <c r="T26" s="220"/>
      <c r="U26" s="211"/>
      <c r="V26" s="221"/>
      <c r="W26" s="153"/>
      <c r="X26" s="220"/>
      <c r="Y26" s="211"/>
      <c r="Z26" s="221"/>
      <c r="AA26" s="153"/>
      <c r="AB26" s="203" t="s">
        <v>98</v>
      </c>
      <c r="AC26" s="147"/>
      <c r="AD26" s="147"/>
      <c r="AE26" s="147"/>
      <c r="AF26" s="158"/>
      <c r="AG26" s="172">
        <f>SUM(AK26:AQ27)</f>
        <v>0</v>
      </c>
      <c r="AH26" s="152"/>
      <c r="AI26" s="171"/>
      <c r="AJ26" s="180" t="s">
        <v>63</v>
      </c>
      <c r="AK26" s="172">
        <f>IF(ISNA(VLOOKUP(AK28,CX:DA,2,FALSE)),0,VLOOKUP(AK28,CX:DA,2,FALSE))</f>
        <v>0</v>
      </c>
      <c r="AL26" s="152"/>
      <c r="AM26" s="171"/>
      <c r="AN26" s="180" t="s">
        <v>65</v>
      </c>
      <c r="AO26" s="156"/>
      <c r="AP26" s="152"/>
      <c r="AQ26" s="171"/>
      <c r="AS26" s="321"/>
      <c r="AT26" s="322"/>
      <c r="AU26" s="323"/>
      <c r="AV26" s="324"/>
      <c r="AW26" s="324"/>
      <c r="AX26" s="324"/>
      <c r="AY26" s="324"/>
      <c r="AZ26" s="346"/>
      <c r="BA26" s="346"/>
      <c r="BB26" s="346"/>
      <c r="BC26" s="347"/>
      <c r="BD26" s="347"/>
      <c r="BE26" s="347"/>
      <c r="BF26" s="355"/>
      <c r="BG26" s="355"/>
      <c r="BH26" s="355"/>
      <c r="BI26" s="356"/>
      <c r="BJ26" s="356"/>
      <c r="BK26" s="356"/>
      <c r="BL26" s="355"/>
      <c r="BM26" s="355"/>
      <c r="BN26" s="355"/>
      <c r="BO26" s="368"/>
      <c r="BP26" s="368"/>
      <c r="BQ26" s="368"/>
      <c r="BR26" s="369"/>
      <c r="BS26" s="369"/>
      <c r="BT26" s="369"/>
      <c r="BU26" s="356" t="s">
        <v>99</v>
      </c>
      <c r="BV26" s="356"/>
      <c r="BW26" s="356"/>
      <c r="BX26" s="356"/>
      <c r="BY26" s="356"/>
      <c r="BZ26" s="211"/>
      <c r="CA26" s="221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3"/>
      <c r="CT26" s="153"/>
      <c r="CU26" s="153"/>
      <c r="CV26" s="153"/>
      <c r="CW26" s="153"/>
      <c r="CX26" s="154"/>
    </row>
    <row r="27" ht="12.75" customHeight="1" spans="1:102">
      <c r="A27" s="158"/>
      <c r="B27" s="158"/>
      <c r="C27" s="158"/>
      <c r="D27" s="158"/>
      <c r="E27" s="158"/>
      <c r="F27" s="158"/>
      <c r="G27" s="153"/>
      <c r="H27" s="159"/>
      <c r="I27" s="159"/>
      <c r="J27" s="159"/>
      <c r="K27" s="159"/>
      <c r="L27" s="159"/>
      <c r="M27" s="159"/>
      <c r="N27" s="159"/>
      <c r="O27" s="159"/>
      <c r="P27" s="176"/>
      <c r="Q27" s="176"/>
      <c r="R27" s="176"/>
      <c r="S27" s="159"/>
      <c r="T27" s="159"/>
      <c r="U27" s="159"/>
      <c r="V27" s="159"/>
      <c r="W27" s="153"/>
      <c r="X27" s="153"/>
      <c r="Y27" s="158"/>
      <c r="Z27" s="158"/>
      <c r="AA27" s="158"/>
      <c r="AB27" s="147"/>
      <c r="AF27" s="158"/>
      <c r="AG27" s="157"/>
      <c r="AH27" s="148"/>
      <c r="AI27" s="174"/>
      <c r="AJ27" s="181"/>
      <c r="AK27" s="157"/>
      <c r="AL27" s="148"/>
      <c r="AM27" s="174"/>
      <c r="AN27" s="181"/>
      <c r="AO27" s="157"/>
      <c r="AP27" s="148"/>
      <c r="AQ27" s="174"/>
      <c r="AR27" s="153"/>
      <c r="AS27" s="321"/>
      <c r="AT27" s="322"/>
      <c r="AU27" s="325" t="s">
        <v>100</v>
      </c>
      <c r="AV27" s="215"/>
      <c r="AW27" s="215"/>
      <c r="AX27" s="215"/>
      <c r="AY27" s="215"/>
      <c r="AZ27" s="215"/>
      <c r="BA27" s="215"/>
      <c r="BB27" s="215"/>
      <c r="BC27" s="215"/>
      <c r="BD27" s="215"/>
      <c r="BE27" s="216"/>
      <c r="BF27" s="357" t="s">
        <v>101</v>
      </c>
      <c r="BG27" s="215"/>
      <c r="BH27" s="147"/>
      <c r="BI27" s="358" t="s">
        <v>102</v>
      </c>
      <c r="BJ27" s="215"/>
      <c r="BK27" s="215"/>
      <c r="BL27" s="359"/>
      <c r="BM27" s="358" t="s">
        <v>103</v>
      </c>
      <c r="BN27" s="215"/>
      <c r="BO27" s="215"/>
      <c r="BP27" s="360"/>
      <c r="BQ27" s="358" t="s">
        <v>104</v>
      </c>
      <c r="BR27" s="215"/>
      <c r="BS27" s="215"/>
      <c r="BT27" s="360"/>
      <c r="BU27" s="358" t="s">
        <v>105</v>
      </c>
      <c r="BV27" s="215"/>
      <c r="BW27" s="215"/>
      <c r="BX27" s="360"/>
      <c r="BY27" s="358" t="s">
        <v>106</v>
      </c>
      <c r="BZ27" s="215"/>
      <c r="CA27" s="216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  <c r="CW27" s="153"/>
      <c r="CX27" s="154"/>
    </row>
    <row r="28" ht="12.75" customHeight="1" spans="1:102">
      <c r="A28" s="155" t="s">
        <v>107</v>
      </c>
      <c r="B28" s="155"/>
      <c r="C28" s="155"/>
      <c r="D28" s="155" t="s">
        <v>108</v>
      </c>
      <c r="E28" s="155"/>
      <c r="F28" s="155"/>
      <c r="G28" s="153"/>
      <c r="H28" s="156">
        <v>10</v>
      </c>
      <c r="I28" s="152"/>
      <c r="J28" s="171"/>
      <c r="K28" s="159"/>
      <c r="L28" s="172">
        <f>INT((H28-10)/2)</f>
        <v>0</v>
      </c>
      <c r="M28" s="152"/>
      <c r="N28" s="171"/>
      <c r="O28" s="159"/>
      <c r="P28" s="173" t="str">
        <f>IF(ISNA(VLOOKUP(AI4,附表.種族屬性調整!A:F,6,FALSE)),"",VLOOKUP(AI4,附表.種族屬性調整!A:F,6,FALSE))</f>
        <v/>
      </c>
      <c r="Q28" s="212"/>
      <c r="R28" s="213"/>
      <c r="S28" s="159"/>
      <c r="T28" s="214">
        <v>0</v>
      </c>
      <c r="U28" s="215"/>
      <c r="V28" s="216"/>
      <c r="W28" s="153"/>
      <c r="X28" s="217">
        <f>INT((H28+T28-10)/2-L28)</f>
        <v>0</v>
      </c>
      <c r="Y28" s="215"/>
      <c r="Z28" s="216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283" t="s">
        <v>67</v>
      </c>
      <c r="AL28" s="283"/>
      <c r="AM28" s="283"/>
      <c r="AN28" s="158"/>
      <c r="AO28" s="153"/>
      <c r="AP28" s="153"/>
      <c r="AQ28" s="153"/>
      <c r="AR28" s="153"/>
      <c r="AS28" s="39" t="s">
        <v>110</v>
      </c>
      <c r="AT28" s="39"/>
      <c r="AU28" s="147"/>
      <c r="BE28" s="225"/>
      <c r="BF28" s="224"/>
      <c r="BH28" s="153"/>
      <c r="BL28" s="360"/>
      <c r="BP28" s="360"/>
      <c r="BT28" s="360"/>
      <c r="BX28" s="360"/>
      <c r="CA28" s="225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4"/>
    </row>
    <row r="29" ht="12.75" customHeight="1" spans="1:102">
      <c r="A29" s="155"/>
      <c r="B29" s="155"/>
      <c r="C29" s="155"/>
      <c r="D29" s="155"/>
      <c r="E29" s="155"/>
      <c r="F29" s="155"/>
      <c r="G29" s="153"/>
      <c r="H29" s="157"/>
      <c r="I29" s="148"/>
      <c r="J29" s="174"/>
      <c r="K29" s="159"/>
      <c r="L29" s="157"/>
      <c r="M29" s="148"/>
      <c r="N29" s="174"/>
      <c r="O29" s="159"/>
      <c r="P29" s="175"/>
      <c r="Q29" s="218"/>
      <c r="R29" s="219"/>
      <c r="S29" s="159"/>
      <c r="T29" s="220"/>
      <c r="U29" s="211"/>
      <c r="V29" s="221"/>
      <c r="W29" s="153"/>
      <c r="X29" s="220"/>
      <c r="Y29" s="211"/>
      <c r="Z29" s="221"/>
      <c r="AA29" s="153"/>
      <c r="AB29" s="163" t="s">
        <v>109</v>
      </c>
      <c r="AC29" s="243"/>
      <c r="AD29" s="244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326"/>
      <c r="AR29" s="153"/>
      <c r="AS29" s="39"/>
      <c r="AT29" s="39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21"/>
      <c r="BF29" s="220"/>
      <c r="BG29" s="211"/>
      <c r="BH29" s="211"/>
      <c r="BI29" s="211"/>
      <c r="BJ29" s="211"/>
      <c r="BK29" s="211"/>
      <c r="BL29" s="361"/>
      <c r="BM29" s="211"/>
      <c r="BN29" s="211"/>
      <c r="BO29" s="211"/>
      <c r="BP29" s="361"/>
      <c r="BQ29" s="211"/>
      <c r="BR29" s="211"/>
      <c r="BS29" s="211"/>
      <c r="BT29" s="361"/>
      <c r="BU29" s="211"/>
      <c r="BV29" s="211"/>
      <c r="BW29" s="211"/>
      <c r="BX29" s="361"/>
      <c r="BY29" s="211"/>
      <c r="BZ29" s="211"/>
      <c r="CA29" s="221"/>
      <c r="CB29" s="153"/>
      <c r="CC29" s="153"/>
      <c r="CD29" s="153"/>
      <c r="CE29" s="153"/>
      <c r="CF29" s="153"/>
      <c r="CG29" s="153"/>
      <c r="CH29" s="153"/>
      <c r="CI29" s="153"/>
      <c r="CJ29" s="153"/>
      <c r="CK29" s="153"/>
      <c r="CL29" s="153"/>
      <c r="CM29" s="153"/>
      <c r="CN29" s="153"/>
      <c r="CO29" s="153"/>
      <c r="CP29" s="153"/>
      <c r="CQ29" s="153"/>
      <c r="CR29" s="153"/>
      <c r="CS29" s="153"/>
      <c r="CT29" s="153"/>
      <c r="CU29" s="153"/>
      <c r="CV29" s="153"/>
      <c r="CW29" s="153"/>
      <c r="CX29" s="154"/>
    </row>
    <row r="30" ht="12.75" customHeight="1" spans="1:102">
      <c r="A30" s="160"/>
      <c r="B30" s="160"/>
      <c r="C30" s="160"/>
      <c r="D30" s="160"/>
      <c r="E30" s="160"/>
      <c r="F30" s="160"/>
      <c r="G30" s="153"/>
      <c r="H30" s="161"/>
      <c r="I30" s="161"/>
      <c r="J30" s="161"/>
      <c r="K30" s="159"/>
      <c r="L30" s="161"/>
      <c r="M30" s="161"/>
      <c r="N30" s="161"/>
      <c r="O30" s="159"/>
      <c r="P30" s="177"/>
      <c r="Q30" s="177"/>
      <c r="R30" s="177"/>
      <c r="S30" s="159"/>
      <c r="T30" s="161"/>
      <c r="U30" s="161"/>
      <c r="V30" s="161"/>
      <c r="W30" s="153"/>
      <c r="X30" s="153"/>
      <c r="Y30" s="153"/>
      <c r="Z30" s="153"/>
      <c r="AA30" s="153"/>
      <c r="AB30" s="163"/>
      <c r="AC30" s="243"/>
      <c r="AD30" s="246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327"/>
      <c r="AR30" s="153"/>
      <c r="AS30" s="147"/>
      <c r="AT30" s="147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62"/>
      <c r="BG30" s="362"/>
      <c r="BH30" s="362"/>
      <c r="BI30" s="360"/>
      <c r="BJ30" s="170"/>
      <c r="BK30" s="170"/>
      <c r="BL30" s="170"/>
      <c r="BM30" s="360"/>
      <c r="BN30" s="170"/>
      <c r="BO30" s="170"/>
      <c r="BP30" s="170"/>
      <c r="BQ30" s="360"/>
      <c r="BR30" s="362"/>
      <c r="BS30" s="362"/>
      <c r="BT30" s="362"/>
      <c r="BU30" s="360"/>
      <c r="BV30" s="170"/>
      <c r="BW30" s="170"/>
      <c r="BX30" s="170"/>
      <c r="BY30" s="153"/>
      <c r="BZ30" s="153"/>
      <c r="CA30" s="153"/>
      <c r="CB30" s="153"/>
      <c r="CC30" s="153"/>
      <c r="CD30" s="153"/>
      <c r="CE30" s="153"/>
      <c r="CF30" s="153"/>
      <c r="CG30" s="153"/>
      <c r="CH30" s="153"/>
      <c r="CI30" s="153"/>
      <c r="CJ30" s="153"/>
      <c r="CK30" s="153"/>
      <c r="CL30" s="153"/>
      <c r="CM30" s="153"/>
      <c r="CN30" s="153"/>
      <c r="CO30" s="153"/>
      <c r="CP30" s="153"/>
      <c r="CQ30" s="153"/>
      <c r="CR30" s="153"/>
      <c r="CS30" s="153"/>
      <c r="CT30" s="153"/>
      <c r="CU30" s="153"/>
      <c r="CV30" s="153"/>
      <c r="CW30" s="153"/>
      <c r="CX30" s="154"/>
    </row>
    <row r="31" ht="6" customHeight="1" spans="1:102">
      <c r="A31" s="155" t="s">
        <v>111</v>
      </c>
      <c r="B31" s="155"/>
      <c r="C31" s="155"/>
      <c r="D31" s="155" t="s">
        <v>112</v>
      </c>
      <c r="E31" s="155"/>
      <c r="F31" s="155"/>
      <c r="G31" s="153"/>
      <c r="H31" s="156">
        <v>10</v>
      </c>
      <c r="I31" s="152"/>
      <c r="J31" s="171"/>
      <c r="K31" s="159"/>
      <c r="L31" s="172">
        <f>INT((H31-10)/2)</f>
        <v>0</v>
      </c>
      <c r="M31" s="152"/>
      <c r="N31" s="171"/>
      <c r="O31" s="159"/>
      <c r="P31" s="173" t="str">
        <f>IF(ISNA(VLOOKUP(AI4,附表.種族屬性調整!A:G,7,FALSE)),"",VLOOKUP(AI4,附表.種族屬性調整!A:G,7,FALSE))</f>
        <v/>
      </c>
      <c r="Q31" s="212"/>
      <c r="R31" s="213"/>
      <c r="S31" s="159"/>
      <c r="T31" s="214">
        <v>0</v>
      </c>
      <c r="U31" s="215"/>
      <c r="V31" s="216"/>
      <c r="W31" s="153"/>
      <c r="X31" s="217">
        <f>INT((H31+T31-10)/2-L31)</f>
        <v>0</v>
      </c>
      <c r="Y31" s="215"/>
      <c r="Z31" s="216"/>
      <c r="AA31" s="247"/>
      <c r="AB31" s="163"/>
      <c r="AC31" s="243"/>
      <c r="AD31" s="246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327"/>
      <c r="AR31" s="153"/>
      <c r="AS31" s="329"/>
      <c r="AT31" s="330"/>
      <c r="AU31" s="331" t="s">
        <v>113</v>
      </c>
      <c r="AV31" s="332"/>
      <c r="AW31" s="332"/>
      <c r="AX31" s="332"/>
      <c r="AY31" s="332"/>
      <c r="AZ31" s="348" t="s">
        <v>114</v>
      </c>
      <c r="BF31" s="363" t="s">
        <v>67</v>
      </c>
      <c r="BG31" s="364"/>
      <c r="BH31" s="365" t="str">
        <f>IF(OR($BF31="STR",$BF31="DEX"),"*","")</f>
        <v>*</v>
      </c>
      <c r="BI31" s="161"/>
      <c r="BL31" s="153"/>
      <c r="BM31" s="172">
        <f>IF(AND(盟友卡!$AS31="X",盟友卡!$BI31&gt;=1),SUM(盟友卡!$BQ31:$CA33)+3,SUM(盟友卡!$BQ31:$CA33))</f>
        <v>0</v>
      </c>
      <c r="BN31" s="152"/>
      <c r="BO31" s="171"/>
      <c r="BP31" s="370" t="s">
        <v>63</v>
      </c>
      <c r="BQ31" s="253">
        <f>IF(ISNA(VLOOKUP($BF31,CX:DA,3,FALSE)),0,VLOOKUP($BF31,CX:DA,3,FALSE))</f>
        <v>0</v>
      </c>
      <c r="BR31" s="147"/>
      <c r="BS31" s="147"/>
      <c r="BT31" s="154" t="s">
        <v>65</v>
      </c>
      <c r="BU31" s="253">
        <f>BI31</f>
        <v>0</v>
      </c>
      <c r="BV31" s="147"/>
      <c r="BW31" s="147"/>
      <c r="BX31" s="161"/>
      <c r="BY31" s="161"/>
      <c r="CB31" s="153"/>
      <c r="CC31" s="153"/>
      <c r="CD31" s="153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3"/>
      <c r="CT31" s="153"/>
      <c r="CU31" s="153"/>
      <c r="CV31" s="153"/>
      <c r="CW31" s="153"/>
      <c r="CX31" s="154"/>
    </row>
    <row r="32" ht="6" customHeight="1" spans="1:102">
      <c r="A32" s="155"/>
      <c r="B32" s="155"/>
      <c r="C32" s="155"/>
      <c r="D32" s="155"/>
      <c r="E32" s="155"/>
      <c r="F32" s="155"/>
      <c r="G32" s="153"/>
      <c r="H32" s="162"/>
      <c r="J32" s="178"/>
      <c r="K32" s="159"/>
      <c r="L32" s="162"/>
      <c r="N32" s="178"/>
      <c r="O32" s="159"/>
      <c r="P32" s="179"/>
      <c r="Q32" s="222"/>
      <c r="R32" s="223"/>
      <c r="S32" s="159"/>
      <c r="T32" s="224"/>
      <c r="V32" s="225"/>
      <c r="W32" s="153"/>
      <c r="X32" s="224"/>
      <c r="Z32" s="225"/>
      <c r="AA32" s="247"/>
      <c r="AB32" s="163"/>
      <c r="AC32" s="243"/>
      <c r="AD32" s="246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327"/>
      <c r="AR32" s="153"/>
      <c r="AS32" s="333"/>
      <c r="AT32" s="334"/>
      <c r="AU32" s="331"/>
      <c r="AV32" s="332"/>
      <c r="AW32" s="332"/>
      <c r="AX32" s="332"/>
      <c r="AY32" s="332"/>
      <c r="AZ32" s="348"/>
      <c r="BF32" s="364"/>
      <c r="BG32" s="364"/>
      <c r="BH32" s="365"/>
      <c r="BL32" s="153"/>
      <c r="BM32" s="162"/>
      <c r="BO32" s="178"/>
      <c r="BP32" s="162"/>
      <c r="BQ32" s="147"/>
      <c r="BU32" s="147"/>
      <c r="CB32" s="153"/>
      <c r="CC32" s="153"/>
      <c r="CD32" s="153"/>
      <c r="CE32" s="153"/>
      <c r="CF32" s="153"/>
      <c r="CG32" s="153"/>
      <c r="CH32" s="153"/>
      <c r="CI32" s="153"/>
      <c r="CJ32" s="153"/>
      <c r="CK32" s="153"/>
      <c r="CL32" s="153"/>
      <c r="CM32" s="153"/>
      <c r="CN32" s="153"/>
      <c r="CO32" s="153"/>
      <c r="CP32" s="153"/>
      <c r="CQ32" s="153"/>
      <c r="CR32" s="153"/>
      <c r="CS32" s="153"/>
      <c r="CT32" s="153"/>
      <c r="CU32" s="153"/>
      <c r="CV32" s="153"/>
      <c r="CW32" s="153"/>
      <c r="CX32" s="154"/>
    </row>
    <row r="33" ht="6" customHeight="1" spans="1:102">
      <c r="A33" s="155"/>
      <c r="B33" s="155"/>
      <c r="C33" s="155"/>
      <c r="D33" s="155"/>
      <c r="E33" s="155"/>
      <c r="F33" s="155"/>
      <c r="G33" s="153"/>
      <c r="H33" s="162"/>
      <c r="J33" s="178"/>
      <c r="K33" s="159"/>
      <c r="L33" s="162"/>
      <c r="N33" s="178"/>
      <c r="O33" s="159"/>
      <c r="P33" s="179"/>
      <c r="Q33" s="222"/>
      <c r="R33" s="223"/>
      <c r="S33" s="159"/>
      <c r="T33" s="224"/>
      <c r="V33" s="225"/>
      <c r="W33" s="153"/>
      <c r="X33" s="224"/>
      <c r="Z33" s="225"/>
      <c r="AA33" s="153"/>
      <c r="AB33" s="163"/>
      <c r="AC33" s="243"/>
      <c r="AD33" s="246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327"/>
      <c r="AR33" s="153"/>
      <c r="AS33" s="335"/>
      <c r="AT33" s="336"/>
      <c r="AU33" s="331"/>
      <c r="AV33" s="332"/>
      <c r="AW33" s="332"/>
      <c r="AX33" s="332"/>
      <c r="AY33" s="332"/>
      <c r="AZ33" s="348"/>
      <c r="BF33" s="364"/>
      <c r="BG33" s="364"/>
      <c r="BH33" s="365"/>
      <c r="BI33" s="148"/>
      <c r="BJ33" s="148"/>
      <c r="BK33" s="148"/>
      <c r="BL33" s="153"/>
      <c r="BM33" s="157"/>
      <c r="BN33" s="148"/>
      <c r="BO33" s="174"/>
      <c r="BP33" s="162"/>
      <c r="BQ33" s="148"/>
      <c r="BR33" s="148"/>
      <c r="BS33" s="148"/>
      <c r="BU33" s="148"/>
      <c r="BV33" s="148"/>
      <c r="BW33" s="148"/>
      <c r="BY33" s="148"/>
      <c r="BZ33" s="148"/>
      <c r="CA33" s="148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0"/>
      <c r="CM33" s="153"/>
      <c r="CN33" s="153"/>
      <c r="CO33" s="153"/>
      <c r="CP33" s="153"/>
      <c r="CQ33" s="153"/>
      <c r="CR33" s="153"/>
      <c r="CS33" s="153"/>
      <c r="CT33" s="153"/>
      <c r="CU33" s="153"/>
      <c r="CV33" s="153"/>
      <c r="CW33" s="153"/>
      <c r="CX33" s="154"/>
    </row>
    <row r="34" ht="6" customHeight="1" spans="1:102">
      <c r="A34" s="155"/>
      <c r="B34" s="155"/>
      <c r="C34" s="155"/>
      <c r="D34" s="155"/>
      <c r="E34" s="155"/>
      <c r="F34" s="155"/>
      <c r="G34" s="153"/>
      <c r="H34" s="157"/>
      <c r="I34" s="148"/>
      <c r="J34" s="174"/>
      <c r="K34" s="159"/>
      <c r="L34" s="157"/>
      <c r="M34" s="148"/>
      <c r="N34" s="174"/>
      <c r="O34" s="159"/>
      <c r="P34" s="175"/>
      <c r="Q34" s="218"/>
      <c r="R34" s="219"/>
      <c r="S34" s="159"/>
      <c r="T34" s="220"/>
      <c r="U34" s="211"/>
      <c r="V34" s="221"/>
      <c r="W34" s="153"/>
      <c r="X34" s="220"/>
      <c r="Y34" s="211"/>
      <c r="Z34" s="221"/>
      <c r="AA34" s="153"/>
      <c r="AB34" s="163"/>
      <c r="AC34" s="243"/>
      <c r="AD34" s="248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337"/>
      <c r="AR34" s="153"/>
      <c r="AS34" s="329"/>
      <c r="AT34" s="330" t="str">
        <f>附表.技能兼職計算!F3</f>
        <v/>
      </c>
      <c r="AU34" s="331" t="s">
        <v>115</v>
      </c>
      <c r="AV34" s="332"/>
      <c r="AW34" s="332"/>
      <c r="AX34" s="348" t="s">
        <v>114</v>
      </c>
      <c r="BF34" s="363" t="s">
        <v>90</v>
      </c>
      <c r="BG34" s="364"/>
      <c r="BH34" s="365" t="str">
        <f t="shared" ref="BH34" si="1">IF(OR($BF34="STR",$BF34="DEX"),"*","")</f>
        <v/>
      </c>
      <c r="BI34" s="161"/>
      <c r="BL34" s="153"/>
      <c r="BM34" s="172">
        <f>IF(AND(盟友卡!$AS34="X",盟友卡!$BI34&gt;=1),SUM(盟友卡!$BQ34:$CA36)+3,SUM(盟友卡!$BQ34:$CA36))</f>
        <v>0</v>
      </c>
      <c r="BN34" s="152"/>
      <c r="BO34" s="171"/>
      <c r="BP34" s="370" t="s">
        <v>63</v>
      </c>
      <c r="BQ34" s="253">
        <f>IF(ISNA(VLOOKUP($BF34,CX:DA,3,FALSE)),0,VLOOKUP($BF34,CX:DA,3,FALSE))</f>
        <v>0</v>
      </c>
      <c r="BR34" s="147"/>
      <c r="BS34" s="147"/>
      <c r="BT34" s="154" t="s">
        <v>65</v>
      </c>
      <c r="BU34" s="253">
        <f>BI34</f>
        <v>0</v>
      </c>
      <c r="BV34" s="147"/>
      <c r="BW34" s="147"/>
      <c r="BX34" s="161"/>
      <c r="BY34" s="161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  <c r="CX34" s="154"/>
    </row>
    <row r="35" ht="6" customHeight="1" spans="1:102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333"/>
      <c r="AT35" s="334"/>
      <c r="AU35" s="331"/>
      <c r="AV35" s="332"/>
      <c r="AW35" s="332"/>
      <c r="AX35" s="348"/>
      <c r="BF35" s="364"/>
      <c r="BG35" s="364"/>
      <c r="BH35" s="365"/>
      <c r="BL35" s="153"/>
      <c r="BM35" s="162"/>
      <c r="BO35" s="178"/>
      <c r="BP35" s="162"/>
      <c r="BQ35" s="147"/>
      <c r="BU35" s="147"/>
      <c r="CB35" s="153"/>
      <c r="CC35" s="153"/>
      <c r="CD35" s="153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3"/>
      <c r="CT35" s="153"/>
      <c r="CU35" s="153"/>
      <c r="CV35" s="153"/>
      <c r="CW35" s="153"/>
      <c r="CX35" s="154"/>
    </row>
    <row r="36" ht="6" customHeight="1" spans="1:102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335"/>
      <c r="AT36" s="336"/>
      <c r="AU36" s="331"/>
      <c r="AV36" s="332"/>
      <c r="AW36" s="332"/>
      <c r="AX36" s="348"/>
      <c r="BF36" s="364"/>
      <c r="BG36" s="364"/>
      <c r="BH36" s="365"/>
      <c r="BI36" s="148"/>
      <c r="BJ36" s="148"/>
      <c r="BK36" s="148"/>
      <c r="BL36" s="153"/>
      <c r="BM36" s="157"/>
      <c r="BN36" s="148"/>
      <c r="BO36" s="174"/>
      <c r="BP36" s="162"/>
      <c r="BQ36" s="148"/>
      <c r="BR36" s="148"/>
      <c r="BS36" s="148"/>
      <c r="BU36" s="148"/>
      <c r="BV36" s="148"/>
      <c r="BW36" s="148"/>
      <c r="BY36" s="148"/>
      <c r="BZ36" s="148"/>
      <c r="CA36" s="148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0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4"/>
    </row>
    <row r="37" ht="6" customHeight="1" spans="1:102">
      <c r="A37" s="154" t="s">
        <v>116</v>
      </c>
      <c r="I37" s="153"/>
      <c r="J37" s="154" t="s">
        <v>53</v>
      </c>
      <c r="M37" s="153"/>
      <c r="N37" s="154" t="s">
        <v>117</v>
      </c>
      <c r="Q37"/>
      <c r="R37" s="154" t="s">
        <v>118</v>
      </c>
      <c r="U37"/>
      <c r="V37" s="154" t="s">
        <v>247</v>
      </c>
      <c r="Y37"/>
      <c r="Z37" s="154" t="s">
        <v>55</v>
      </c>
      <c r="AC37" s="153"/>
      <c r="AD37" s="154" t="s">
        <v>121</v>
      </c>
      <c r="AG37" s="153"/>
      <c r="AH37" s="154" t="s">
        <v>55</v>
      </c>
      <c r="AK37" s="153"/>
      <c r="AL37" s="154" t="s">
        <v>52</v>
      </c>
      <c r="AR37" s="153"/>
      <c r="AS37" s="329"/>
      <c r="AT37" s="330" t="str">
        <f>附表.技能兼職計算!F4</f>
        <v/>
      </c>
      <c r="AU37" s="331" t="s">
        <v>122</v>
      </c>
      <c r="AV37" s="332"/>
      <c r="AW37" s="332"/>
      <c r="AX37" s="348" t="s">
        <v>114</v>
      </c>
      <c r="BF37" s="363" t="s">
        <v>112</v>
      </c>
      <c r="BG37" s="364"/>
      <c r="BH37" s="365" t="str">
        <f t="shared" ref="BH37" si="2">IF(OR($BF37="STR",$BF37="DEX"),"*","")</f>
        <v/>
      </c>
      <c r="BI37" s="161"/>
      <c r="BL37" s="153"/>
      <c r="BM37" s="172">
        <f>IF(AND(盟友卡!$AS37="X",盟友卡!$BI37&gt;=1),SUM(盟友卡!$BQ37:$CA39)+3,SUM(盟友卡!$BQ37:$CA39))</f>
        <v>0</v>
      </c>
      <c r="BN37" s="152"/>
      <c r="BO37" s="171"/>
      <c r="BP37" s="370" t="s">
        <v>63</v>
      </c>
      <c r="BQ37" s="253">
        <f>IF(ISNA(VLOOKUP($BF37,CX:DA,3,FALSE)),0,VLOOKUP($BF37,CX:DA,3,FALSE))</f>
        <v>0</v>
      </c>
      <c r="BR37" s="147"/>
      <c r="BS37" s="147"/>
      <c r="BT37" s="154" t="s">
        <v>65</v>
      </c>
      <c r="BU37" s="253">
        <f t="shared" ref="BU37" si="3">BI37</f>
        <v>0</v>
      </c>
      <c r="BV37" s="147"/>
      <c r="BW37" s="147"/>
      <c r="BX37" s="161"/>
      <c r="BY37" s="161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0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4"/>
    </row>
    <row r="38" ht="6" customHeight="1" spans="9:102">
      <c r="I38" s="153"/>
      <c r="M38" s="153"/>
      <c r="Q38"/>
      <c r="U38"/>
      <c r="Y38"/>
      <c r="AC38" s="153"/>
      <c r="AG38" s="153"/>
      <c r="AK38" s="153"/>
      <c r="AR38" s="153"/>
      <c r="AS38" s="333"/>
      <c r="AT38" s="334"/>
      <c r="AU38" s="331"/>
      <c r="AV38" s="332"/>
      <c r="AW38" s="332"/>
      <c r="AX38" s="348"/>
      <c r="BF38" s="364"/>
      <c r="BG38" s="364"/>
      <c r="BH38" s="365"/>
      <c r="BL38" s="153"/>
      <c r="BM38" s="162"/>
      <c r="BO38" s="178"/>
      <c r="BP38" s="162"/>
      <c r="BQ38" s="147"/>
      <c r="BU38" s="147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0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4"/>
    </row>
    <row r="39" ht="6" customHeight="1" spans="9:102">
      <c r="I39" s="153"/>
      <c r="J39" s="148"/>
      <c r="K39" s="148"/>
      <c r="L39" s="148"/>
      <c r="M39" s="153"/>
      <c r="N39" s="148"/>
      <c r="O39" s="148"/>
      <c r="P39" s="148"/>
      <c r="Q39"/>
      <c r="R39" s="148"/>
      <c r="S39" s="148"/>
      <c r="T39" s="148"/>
      <c r="U39"/>
      <c r="V39" s="148"/>
      <c r="W39" s="148"/>
      <c r="X39" s="148"/>
      <c r="Y39"/>
      <c r="Z39" s="148"/>
      <c r="AA39" s="148"/>
      <c r="AB39" s="148"/>
      <c r="AC39" s="153"/>
      <c r="AG39" s="153"/>
      <c r="AK39" s="153"/>
      <c r="AR39" s="153"/>
      <c r="AS39" s="335"/>
      <c r="AT39" s="336"/>
      <c r="AU39" s="331"/>
      <c r="AV39" s="332"/>
      <c r="AW39" s="332"/>
      <c r="AX39" s="348"/>
      <c r="BF39" s="364"/>
      <c r="BG39" s="364"/>
      <c r="BH39" s="365"/>
      <c r="BI39" s="148"/>
      <c r="BJ39" s="148"/>
      <c r="BK39" s="148"/>
      <c r="BL39" s="153"/>
      <c r="BM39" s="157"/>
      <c r="BN39" s="148"/>
      <c r="BO39" s="174"/>
      <c r="BP39" s="162"/>
      <c r="BQ39" s="148"/>
      <c r="BR39" s="148"/>
      <c r="BS39" s="148"/>
      <c r="BU39" s="148"/>
      <c r="BV39" s="148"/>
      <c r="BW39" s="148"/>
      <c r="BY39" s="148"/>
      <c r="BZ39" s="148"/>
      <c r="CA39" s="148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4"/>
    </row>
    <row r="40" ht="6" customHeight="1" spans="1:102">
      <c r="A40" s="163" t="s">
        <v>123</v>
      </c>
      <c r="B40" s="147"/>
      <c r="C40" s="147"/>
      <c r="D40" s="147"/>
      <c r="E40" s="147"/>
      <c r="F40" s="147"/>
      <c r="G40" s="147"/>
      <c r="H40" s="147"/>
      <c r="I40" s="153"/>
      <c r="J40" s="172">
        <f>SUM(N40:AN43)</f>
        <v>0</v>
      </c>
      <c r="K40" s="152"/>
      <c r="L40" s="171"/>
      <c r="M40" s="180" t="s">
        <v>63</v>
      </c>
      <c r="N40" s="172">
        <f>IF(ISNA(CY12),0,CY12)</f>
        <v>0</v>
      </c>
      <c r="O40" s="152"/>
      <c r="P40" s="171"/>
      <c r="Q40" s="180" t="s">
        <v>65</v>
      </c>
      <c r="R40" s="172">
        <f>IF(ISNA(CZ12),0,CZ12)</f>
        <v>0</v>
      </c>
      <c r="S40" s="152"/>
      <c r="T40" s="171"/>
      <c r="U40" s="180" t="s">
        <v>65</v>
      </c>
      <c r="V40" s="172">
        <f>IF(ISNA(DA12),0,DA12)</f>
        <v>0</v>
      </c>
      <c r="W40" s="152"/>
      <c r="X40" s="171"/>
      <c r="Y40" s="180" t="s">
        <v>65</v>
      </c>
      <c r="Z40" s="172">
        <f>IF(ISNA(DB12),0,DB12)</f>
        <v>0</v>
      </c>
      <c r="AA40" s="152"/>
      <c r="AB40" s="171"/>
      <c r="AC40" s="249" t="s">
        <v>65</v>
      </c>
      <c r="AD40" s="172">
        <f>IF(ISNA(VLOOKUP($AD44,CX:DA,2,FALSE)),0,VLOOKUP($AD44,CX:DA,2,FALSE))</f>
        <v>0</v>
      </c>
      <c r="AE40" s="250"/>
      <c r="AF40" s="251"/>
      <c r="AG40" s="249" t="s">
        <v>65</v>
      </c>
      <c r="AH40" s="214"/>
      <c r="AI40" s="215"/>
      <c r="AJ40" s="216"/>
      <c r="AK40" s="249" t="s">
        <v>65</v>
      </c>
      <c r="AL40" s="214"/>
      <c r="AM40" s="215"/>
      <c r="AN40" s="216"/>
      <c r="AR40" s="153"/>
      <c r="AS40" s="329"/>
      <c r="AT40" s="330" t="str">
        <f>附表.技能兼職計算!F5</f>
        <v>X</v>
      </c>
      <c r="AU40" s="331" t="s">
        <v>124</v>
      </c>
      <c r="AV40" s="332"/>
      <c r="AW40" s="332"/>
      <c r="AX40" s="348" t="s">
        <v>114</v>
      </c>
      <c r="BF40" s="363" t="s">
        <v>60</v>
      </c>
      <c r="BG40" s="364"/>
      <c r="BH40" s="365" t="str">
        <f t="shared" ref="BH40" si="4">IF(OR($BF40="STR",$BF40="DEX"),"*","")</f>
        <v>*</v>
      </c>
      <c r="BI40" s="161"/>
      <c r="BL40" s="153"/>
      <c r="BM40" s="172">
        <f>IF(AND(盟友卡!$AS40="X",盟友卡!$BI40&gt;=1),SUM(盟友卡!$BQ40:$CA42)+3,SUM(盟友卡!$BQ40:$CA42))</f>
        <v>0</v>
      </c>
      <c r="BN40" s="152"/>
      <c r="BO40" s="171"/>
      <c r="BP40" s="370" t="s">
        <v>63</v>
      </c>
      <c r="BQ40" s="253">
        <f>IF(ISNA(VLOOKUP($BF40,CX:DA,3,FALSE)),0,VLOOKUP($BF40,CX:DA,3,FALSE))</f>
        <v>0</v>
      </c>
      <c r="BR40" s="147"/>
      <c r="BS40" s="147"/>
      <c r="BT40" s="154" t="s">
        <v>65</v>
      </c>
      <c r="BU40" s="253">
        <f t="shared" ref="BU40" si="5">BI40</f>
        <v>0</v>
      </c>
      <c r="BV40" s="147"/>
      <c r="BW40" s="147"/>
      <c r="BX40" s="161"/>
      <c r="BY40" s="161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0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4"/>
    </row>
    <row r="41" ht="6" customHeight="1" spans="1:102">
      <c r="A41" s="147"/>
      <c r="I41" s="153"/>
      <c r="J41" s="162"/>
      <c r="L41" s="178"/>
      <c r="M41" s="181"/>
      <c r="N41" s="162"/>
      <c r="P41" s="178"/>
      <c r="Q41" s="181"/>
      <c r="R41" s="162"/>
      <c r="T41" s="178"/>
      <c r="U41" s="181"/>
      <c r="V41" s="162"/>
      <c r="X41" s="178"/>
      <c r="Y41" s="181"/>
      <c r="Z41" s="162"/>
      <c r="AB41" s="178"/>
      <c r="AC41" s="162"/>
      <c r="AD41" s="252"/>
      <c r="AE41" s="253"/>
      <c r="AF41" s="254"/>
      <c r="AG41" s="162"/>
      <c r="AH41" s="224"/>
      <c r="AJ41" s="225"/>
      <c r="AK41" s="162"/>
      <c r="AL41" s="224"/>
      <c r="AN41" s="225"/>
      <c r="AR41" s="153"/>
      <c r="AS41" s="333"/>
      <c r="AT41" s="334"/>
      <c r="AU41" s="331"/>
      <c r="AV41" s="332"/>
      <c r="AW41" s="332"/>
      <c r="AX41" s="348"/>
      <c r="BF41" s="364"/>
      <c r="BG41" s="364"/>
      <c r="BH41" s="365"/>
      <c r="BL41" s="153"/>
      <c r="BM41" s="162"/>
      <c r="BO41" s="178"/>
      <c r="BP41" s="162"/>
      <c r="BQ41" s="147"/>
      <c r="BU41" s="147"/>
      <c r="CB41" s="153"/>
      <c r="CC41" s="153"/>
      <c r="CD41" s="153"/>
      <c r="CE41" s="153"/>
      <c r="CF41" s="153"/>
      <c r="CG41" s="153"/>
      <c r="CH41" s="153"/>
      <c r="CI41" s="153"/>
      <c r="CJ41" s="153"/>
      <c r="CK41" s="153"/>
      <c r="CL41" s="150"/>
      <c r="CM41" s="153"/>
      <c r="CN41" s="153"/>
      <c r="CO41" s="153"/>
      <c r="CP41" s="153"/>
      <c r="CQ41" s="153"/>
      <c r="CR41" s="153"/>
      <c r="CS41" s="153"/>
      <c r="CT41" s="153"/>
      <c r="CU41" s="153"/>
      <c r="CV41" s="153"/>
      <c r="CW41" s="153"/>
      <c r="CX41" s="154"/>
    </row>
    <row r="42" ht="6" customHeight="1" spans="1:102">
      <c r="A42" s="147"/>
      <c r="I42" s="153"/>
      <c r="J42" s="162"/>
      <c r="L42" s="178"/>
      <c r="M42" s="181"/>
      <c r="N42" s="162"/>
      <c r="P42" s="178"/>
      <c r="Q42" s="181"/>
      <c r="R42" s="162"/>
      <c r="T42" s="178"/>
      <c r="U42" s="181"/>
      <c r="V42" s="162"/>
      <c r="X42" s="178"/>
      <c r="Y42" s="181"/>
      <c r="Z42" s="162"/>
      <c r="AB42" s="178"/>
      <c r="AC42" s="162"/>
      <c r="AD42" s="252"/>
      <c r="AE42" s="253"/>
      <c r="AF42" s="254"/>
      <c r="AG42" s="162"/>
      <c r="AH42" s="224"/>
      <c r="AJ42" s="225"/>
      <c r="AK42" s="162"/>
      <c r="AL42" s="224"/>
      <c r="AN42" s="225"/>
      <c r="AR42" s="153"/>
      <c r="AS42" s="335"/>
      <c r="AT42" s="336"/>
      <c r="AU42" s="331"/>
      <c r="AV42" s="332"/>
      <c r="AW42" s="332"/>
      <c r="AX42" s="348"/>
      <c r="BF42" s="364"/>
      <c r="BG42" s="364"/>
      <c r="BH42" s="365"/>
      <c r="BI42" s="148"/>
      <c r="BJ42" s="148"/>
      <c r="BK42" s="148"/>
      <c r="BL42" s="153"/>
      <c r="BM42" s="157"/>
      <c r="BN42" s="148"/>
      <c r="BO42" s="174"/>
      <c r="BP42" s="162"/>
      <c r="BQ42" s="148"/>
      <c r="BR42" s="148"/>
      <c r="BS42" s="148"/>
      <c r="BU42" s="148"/>
      <c r="BV42" s="148"/>
      <c r="BW42" s="148"/>
      <c r="BY42" s="148"/>
      <c r="BZ42" s="148"/>
      <c r="CA42" s="148"/>
      <c r="CB42" s="153"/>
      <c r="CC42" s="153"/>
      <c r="CD42" s="153"/>
      <c r="CE42" s="153"/>
      <c r="CF42" s="153"/>
      <c r="CG42" s="153"/>
      <c r="CH42" s="153"/>
      <c r="CI42" s="153"/>
      <c r="CJ42" s="153"/>
      <c r="CK42" s="153"/>
      <c r="CL42" s="150"/>
      <c r="CM42" s="153"/>
      <c r="CN42" s="153"/>
      <c r="CO42" s="153"/>
      <c r="CP42" s="153"/>
      <c r="CQ42" s="153"/>
      <c r="CR42" s="153"/>
      <c r="CS42" s="153"/>
      <c r="CT42" s="153"/>
      <c r="CU42" s="153"/>
      <c r="CV42" s="153"/>
      <c r="CW42" s="153"/>
      <c r="CX42" s="154"/>
    </row>
    <row r="43" ht="6" customHeight="1" spans="1:102">
      <c r="A43" s="147"/>
      <c r="I43" s="153"/>
      <c r="J43" s="157"/>
      <c r="K43" s="148"/>
      <c r="L43" s="174"/>
      <c r="M43" s="181"/>
      <c r="N43" s="157"/>
      <c r="O43" s="148"/>
      <c r="P43" s="174"/>
      <c r="Q43" s="181"/>
      <c r="R43" s="157"/>
      <c r="S43" s="148"/>
      <c r="T43" s="174"/>
      <c r="U43" s="181"/>
      <c r="V43" s="157"/>
      <c r="W43" s="148"/>
      <c r="X43" s="174"/>
      <c r="Y43" s="181"/>
      <c r="Z43" s="157"/>
      <c r="AA43" s="148"/>
      <c r="AB43" s="174"/>
      <c r="AC43" s="162"/>
      <c r="AD43" s="255"/>
      <c r="AE43" s="256"/>
      <c r="AF43" s="257"/>
      <c r="AG43" s="162"/>
      <c r="AH43" s="220"/>
      <c r="AI43" s="211"/>
      <c r="AJ43" s="221"/>
      <c r="AK43" s="162"/>
      <c r="AL43" s="220"/>
      <c r="AM43" s="211"/>
      <c r="AN43" s="221"/>
      <c r="AR43" s="153"/>
      <c r="AS43" s="329"/>
      <c r="AT43" s="330" t="str">
        <f>附表.技能兼職計算!F6</f>
        <v>X</v>
      </c>
      <c r="AU43" s="331" t="s">
        <v>125</v>
      </c>
      <c r="AV43" s="332"/>
      <c r="AW43" s="332"/>
      <c r="AX43" s="348" t="s">
        <v>114</v>
      </c>
      <c r="AY43" s="2" t="s">
        <v>126</v>
      </c>
      <c r="AZ43" s="195"/>
      <c r="BA43" s="195"/>
      <c r="BB43" s="195"/>
      <c r="BC43" s="195"/>
      <c r="BD43" s="195"/>
      <c r="BE43" s="2" t="s">
        <v>127</v>
      </c>
      <c r="BF43" s="363" t="s">
        <v>90</v>
      </c>
      <c r="BG43" s="364"/>
      <c r="BH43" s="365" t="str">
        <f t="shared" ref="BH43" si="6">IF(OR($BF43="STR",$BF43="DEX"),"*","")</f>
        <v/>
      </c>
      <c r="BI43" s="161"/>
      <c r="BL43" s="153"/>
      <c r="BM43" s="172">
        <f>IF(AND(盟友卡!$AS43="X",盟友卡!$BI43&gt;=1),SUM(盟友卡!$BQ43:$CA45)+3,SUM(盟友卡!$BQ43:$CA45))</f>
        <v>0</v>
      </c>
      <c r="BN43" s="152"/>
      <c r="BO43" s="171"/>
      <c r="BP43" s="370" t="s">
        <v>63</v>
      </c>
      <c r="BQ43" s="253">
        <f>IF(ISNA(VLOOKUP($BF43,CX:DA,3,FALSE)),0,VLOOKUP($BF43,CX:DA,3,FALSE))</f>
        <v>0</v>
      </c>
      <c r="BR43" s="147"/>
      <c r="BS43" s="147"/>
      <c r="BT43" s="154" t="s">
        <v>65</v>
      </c>
      <c r="BU43" s="253">
        <f t="shared" ref="BU43" si="7">BI43</f>
        <v>0</v>
      </c>
      <c r="BV43" s="147"/>
      <c r="BW43" s="147"/>
      <c r="BX43" s="161"/>
      <c r="BY43" s="161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0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  <c r="CX43" s="154"/>
    </row>
    <row r="44" ht="6" customHeight="1" spans="1:102">
      <c r="A44" s="158"/>
      <c r="B44" s="158"/>
      <c r="C44" s="158"/>
      <c r="D44" s="158"/>
      <c r="E44" s="158"/>
      <c r="F44" s="158"/>
      <c r="G44" s="158"/>
      <c r="H44" s="158"/>
      <c r="I44" s="153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258" t="s">
        <v>83</v>
      </c>
      <c r="AE44" s="258"/>
      <c r="AF44" s="258"/>
      <c r="AG44" s="159"/>
      <c r="AH44" s="159"/>
      <c r="AI44" s="159"/>
      <c r="AJ44" s="159"/>
      <c r="AK44" s="159"/>
      <c r="AL44" s="159"/>
      <c r="AM44" s="159"/>
      <c r="AN44" s="159"/>
      <c r="AR44" s="153"/>
      <c r="AS44" s="333"/>
      <c r="AT44" s="334"/>
      <c r="AU44" s="331"/>
      <c r="AV44" s="332"/>
      <c r="AW44" s="332"/>
      <c r="AX44" s="348"/>
      <c r="AY44" s="2"/>
      <c r="AZ44" s="195"/>
      <c r="BA44" s="195"/>
      <c r="BB44" s="195"/>
      <c r="BC44" s="195"/>
      <c r="BD44" s="195"/>
      <c r="BE44" s="2"/>
      <c r="BF44" s="364"/>
      <c r="BG44" s="364"/>
      <c r="BH44" s="365"/>
      <c r="BL44" s="153"/>
      <c r="BM44" s="162"/>
      <c r="BO44" s="178"/>
      <c r="BP44" s="162"/>
      <c r="BQ44" s="147"/>
      <c r="BU44" s="147"/>
      <c r="CB44" s="153"/>
      <c r="CC44" s="153"/>
      <c r="CD44" s="153"/>
      <c r="CE44" s="153"/>
      <c r="CF44" s="153"/>
      <c r="CG44" s="153"/>
      <c r="CH44" s="153"/>
      <c r="CI44" s="153"/>
      <c r="CJ44" s="153"/>
      <c r="CK44" s="153"/>
      <c r="CL44" s="150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  <c r="CW44" s="153"/>
      <c r="CX44" s="154"/>
    </row>
    <row r="45" ht="6" customHeight="1" spans="1:102">
      <c r="A45" s="158"/>
      <c r="B45" s="158"/>
      <c r="C45" s="158"/>
      <c r="D45" s="158"/>
      <c r="E45" s="158"/>
      <c r="F45" s="158"/>
      <c r="G45" s="158"/>
      <c r="H45" s="158"/>
      <c r="I45" s="153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258"/>
      <c r="AE45" s="258"/>
      <c r="AF45" s="258"/>
      <c r="AG45" s="159"/>
      <c r="AH45" s="159"/>
      <c r="AI45" s="159"/>
      <c r="AJ45" s="159"/>
      <c r="AK45" s="159"/>
      <c r="AL45" s="159"/>
      <c r="AM45" s="159"/>
      <c r="AN45" s="159"/>
      <c r="AR45" s="153"/>
      <c r="AS45" s="335"/>
      <c r="AT45" s="336"/>
      <c r="AU45" s="331"/>
      <c r="AV45" s="332"/>
      <c r="AW45" s="332"/>
      <c r="AX45" s="348"/>
      <c r="AY45" s="2"/>
      <c r="AZ45" s="272"/>
      <c r="BA45" s="272"/>
      <c r="BB45" s="272"/>
      <c r="BC45" s="272"/>
      <c r="BD45" s="272"/>
      <c r="BE45" s="2"/>
      <c r="BF45" s="364"/>
      <c r="BG45" s="364"/>
      <c r="BH45" s="365"/>
      <c r="BI45" s="148"/>
      <c r="BJ45" s="148"/>
      <c r="BK45" s="148"/>
      <c r="BL45" s="153"/>
      <c r="BM45" s="157"/>
      <c r="BN45" s="148"/>
      <c r="BO45" s="174"/>
      <c r="BP45" s="162"/>
      <c r="BQ45" s="148"/>
      <c r="BR45" s="148"/>
      <c r="BS45" s="148"/>
      <c r="BU45" s="148"/>
      <c r="BV45" s="148"/>
      <c r="BW45" s="148"/>
      <c r="BY45" s="148"/>
      <c r="BZ45" s="148"/>
      <c r="CA45" s="148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0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4"/>
    </row>
    <row r="46" ht="6" customHeight="1" spans="1:102">
      <c r="A46" s="163" t="s">
        <v>128</v>
      </c>
      <c r="B46" s="147"/>
      <c r="C46" s="147"/>
      <c r="D46" s="147"/>
      <c r="E46" s="147"/>
      <c r="F46" s="147"/>
      <c r="G46" s="147"/>
      <c r="H46" s="147"/>
      <c r="I46" s="153"/>
      <c r="J46" s="172">
        <f>SUM(N46:AN49)</f>
        <v>0</v>
      </c>
      <c r="K46" s="152"/>
      <c r="L46" s="171"/>
      <c r="M46" s="180" t="s">
        <v>63</v>
      </c>
      <c r="N46" s="172">
        <f>IF(ISNA(CY13),0,CY13)</f>
        <v>0</v>
      </c>
      <c r="O46" s="152"/>
      <c r="P46" s="171"/>
      <c r="Q46" s="180" t="s">
        <v>65</v>
      </c>
      <c r="R46" s="172">
        <f>IF(ISNA(CZ13),0,CZ13)</f>
        <v>0</v>
      </c>
      <c r="S46" s="152"/>
      <c r="T46" s="171"/>
      <c r="U46" s="180" t="s">
        <v>65</v>
      </c>
      <c r="V46" s="172">
        <f>IF(ISNA(DA13),0,DA13)</f>
        <v>0</v>
      </c>
      <c r="W46" s="152"/>
      <c r="X46" s="171"/>
      <c r="Y46" s="180" t="s">
        <v>65</v>
      </c>
      <c r="Z46" s="172">
        <f>IF(ISNA(DB13),0,DB13)</f>
        <v>0</v>
      </c>
      <c r="AA46" s="152"/>
      <c r="AB46" s="171"/>
      <c r="AC46" s="249" t="s">
        <v>65</v>
      </c>
      <c r="AD46" s="172">
        <f>IF(ISNA(VLOOKUP($AD50,CX:DA,2,FALSE)),0,VLOOKUP($AD50,CX:DA,2,FALSE))</f>
        <v>0</v>
      </c>
      <c r="AE46" s="250"/>
      <c r="AF46" s="251"/>
      <c r="AG46" s="249" t="s">
        <v>65</v>
      </c>
      <c r="AH46" s="214"/>
      <c r="AI46" s="215"/>
      <c r="AJ46" s="216"/>
      <c r="AK46" s="249" t="s">
        <v>65</v>
      </c>
      <c r="AL46" s="214"/>
      <c r="AM46" s="215"/>
      <c r="AN46" s="216"/>
      <c r="AR46" s="153"/>
      <c r="AS46" s="329"/>
      <c r="AT46" s="330" t="str">
        <f>附表.技能兼職計算!F6</f>
        <v>X</v>
      </c>
      <c r="AU46" s="331" t="s">
        <v>125</v>
      </c>
      <c r="AV46" s="332"/>
      <c r="AW46" s="332"/>
      <c r="AX46" s="348" t="s">
        <v>114</v>
      </c>
      <c r="AY46" s="2" t="s">
        <v>126</v>
      </c>
      <c r="AZ46" s="195"/>
      <c r="BA46" s="195"/>
      <c r="BB46" s="195"/>
      <c r="BC46" s="195"/>
      <c r="BD46" s="195"/>
      <c r="BE46" s="2" t="s">
        <v>127</v>
      </c>
      <c r="BF46" s="363" t="s">
        <v>90</v>
      </c>
      <c r="BG46" s="364"/>
      <c r="BH46" s="365" t="str">
        <f t="shared" ref="BH46" si="8">IF(OR($BF46="STR",$BF46="DEX"),"*","")</f>
        <v/>
      </c>
      <c r="BI46" s="161"/>
      <c r="BL46" s="153"/>
      <c r="BM46" s="172">
        <f>IF(AND(盟友卡!$AS46="X",盟友卡!$BI46&gt;=1),SUM(盟友卡!$BQ46:$CA48)+3,SUM(盟友卡!$BQ46:$CA48))</f>
        <v>0</v>
      </c>
      <c r="BN46" s="152"/>
      <c r="BO46" s="171"/>
      <c r="BP46" s="370" t="s">
        <v>63</v>
      </c>
      <c r="BQ46" s="253">
        <f>IF(ISNA(VLOOKUP($BF46,CX:DA,3,FALSE)),0,VLOOKUP($BF46,CX:DA,3,FALSE))</f>
        <v>0</v>
      </c>
      <c r="BR46" s="147"/>
      <c r="BS46" s="147"/>
      <c r="BT46" s="154" t="s">
        <v>65</v>
      </c>
      <c r="BU46" s="253">
        <f t="shared" ref="BU46" si="9">BI46</f>
        <v>0</v>
      </c>
      <c r="BV46" s="147"/>
      <c r="BW46" s="147"/>
      <c r="BX46" s="161"/>
      <c r="BY46" s="161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0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  <c r="CX46" s="154"/>
    </row>
    <row r="47" ht="6" customHeight="1" spans="1:102">
      <c r="A47" s="147"/>
      <c r="I47" s="153"/>
      <c r="J47" s="162"/>
      <c r="L47" s="178"/>
      <c r="M47" s="181"/>
      <c r="N47" s="162"/>
      <c r="P47" s="178"/>
      <c r="Q47" s="181"/>
      <c r="R47" s="162"/>
      <c r="T47" s="178"/>
      <c r="U47" s="181"/>
      <c r="V47" s="162"/>
      <c r="X47" s="178"/>
      <c r="Y47" s="181"/>
      <c r="Z47" s="162"/>
      <c r="AB47" s="178"/>
      <c r="AC47" s="162"/>
      <c r="AD47" s="252"/>
      <c r="AE47" s="253"/>
      <c r="AF47" s="254"/>
      <c r="AG47" s="162"/>
      <c r="AH47" s="224"/>
      <c r="AJ47" s="225"/>
      <c r="AK47" s="162"/>
      <c r="AL47" s="224"/>
      <c r="AN47" s="225"/>
      <c r="AR47" s="153"/>
      <c r="AS47" s="333"/>
      <c r="AT47" s="334"/>
      <c r="AU47" s="331"/>
      <c r="AV47" s="332"/>
      <c r="AW47" s="332"/>
      <c r="AX47" s="348"/>
      <c r="AY47" s="2"/>
      <c r="AZ47" s="195"/>
      <c r="BA47" s="195"/>
      <c r="BB47" s="195"/>
      <c r="BC47" s="195"/>
      <c r="BD47" s="195"/>
      <c r="BE47" s="2"/>
      <c r="BF47" s="364"/>
      <c r="BG47" s="364"/>
      <c r="BH47" s="365"/>
      <c r="BL47" s="153"/>
      <c r="BM47" s="162"/>
      <c r="BO47" s="178"/>
      <c r="BP47" s="162"/>
      <c r="BQ47" s="147"/>
      <c r="BU47" s="147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0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  <c r="CX47" s="154"/>
    </row>
    <row r="48" ht="6" customHeight="1" spans="1:102">
      <c r="A48" s="147"/>
      <c r="I48" s="153"/>
      <c r="J48" s="162"/>
      <c r="L48" s="178"/>
      <c r="M48" s="181"/>
      <c r="N48" s="162"/>
      <c r="P48" s="178"/>
      <c r="Q48" s="181"/>
      <c r="R48" s="162"/>
      <c r="T48" s="178"/>
      <c r="U48" s="181"/>
      <c r="V48" s="162"/>
      <c r="X48" s="178"/>
      <c r="Y48" s="181"/>
      <c r="Z48" s="162"/>
      <c r="AB48" s="178"/>
      <c r="AC48" s="162"/>
      <c r="AD48" s="252"/>
      <c r="AE48" s="253"/>
      <c r="AF48" s="254"/>
      <c r="AG48" s="162"/>
      <c r="AH48" s="224"/>
      <c r="AJ48" s="225"/>
      <c r="AK48" s="162"/>
      <c r="AL48" s="224"/>
      <c r="AN48" s="225"/>
      <c r="AR48" s="153"/>
      <c r="AS48" s="335"/>
      <c r="AT48" s="336"/>
      <c r="AU48" s="331"/>
      <c r="AV48" s="332"/>
      <c r="AW48" s="332"/>
      <c r="AX48" s="348"/>
      <c r="AY48" s="2"/>
      <c r="AZ48" s="272"/>
      <c r="BA48" s="272"/>
      <c r="BB48" s="272"/>
      <c r="BC48" s="272"/>
      <c r="BD48" s="272"/>
      <c r="BE48" s="2"/>
      <c r="BF48" s="364"/>
      <c r="BG48" s="364"/>
      <c r="BH48" s="365"/>
      <c r="BI48" s="148"/>
      <c r="BJ48" s="148"/>
      <c r="BK48" s="148"/>
      <c r="BL48" s="153"/>
      <c r="BM48" s="157"/>
      <c r="BN48" s="148"/>
      <c r="BO48" s="174"/>
      <c r="BP48" s="162"/>
      <c r="BQ48" s="148"/>
      <c r="BR48" s="148"/>
      <c r="BS48" s="148"/>
      <c r="BU48" s="148"/>
      <c r="BV48" s="148"/>
      <c r="BW48" s="148"/>
      <c r="BY48" s="148"/>
      <c r="BZ48" s="148"/>
      <c r="CA48" s="148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0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  <c r="CX48" s="154"/>
    </row>
    <row r="49" ht="6" customHeight="1" spans="1:102">
      <c r="A49" s="147"/>
      <c r="I49" s="153"/>
      <c r="J49" s="157"/>
      <c r="K49" s="148"/>
      <c r="L49" s="174"/>
      <c r="M49" s="181"/>
      <c r="N49" s="157"/>
      <c r="O49" s="148"/>
      <c r="P49" s="174"/>
      <c r="Q49" s="181"/>
      <c r="R49" s="157"/>
      <c r="S49" s="148"/>
      <c r="T49" s="174"/>
      <c r="U49" s="181"/>
      <c r="V49" s="157"/>
      <c r="W49" s="148"/>
      <c r="X49" s="174"/>
      <c r="Y49" s="181"/>
      <c r="Z49" s="157"/>
      <c r="AA49" s="148"/>
      <c r="AB49" s="174"/>
      <c r="AC49" s="162"/>
      <c r="AD49" s="255"/>
      <c r="AE49" s="256"/>
      <c r="AF49" s="257"/>
      <c r="AG49" s="162"/>
      <c r="AH49" s="220"/>
      <c r="AI49" s="211"/>
      <c r="AJ49" s="221"/>
      <c r="AK49" s="162"/>
      <c r="AL49" s="220"/>
      <c r="AM49" s="211"/>
      <c r="AN49" s="221"/>
      <c r="AR49" s="153"/>
      <c r="AS49" s="329"/>
      <c r="AT49" s="330" t="str">
        <f>附表.技能兼職計算!F6</f>
        <v>X</v>
      </c>
      <c r="AU49" s="331" t="s">
        <v>125</v>
      </c>
      <c r="AV49" s="332"/>
      <c r="AW49" s="332"/>
      <c r="AX49" s="348" t="s">
        <v>114</v>
      </c>
      <c r="AY49" s="2" t="s">
        <v>126</v>
      </c>
      <c r="AZ49" s="195"/>
      <c r="BA49" s="195"/>
      <c r="BB49" s="195"/>
      <c r="BC49" s="195"/>
      <c r="BD49" s="195"/>
      <c r="BE49" s="2" t="s">
        <v>127</v>
      </c>
      <c r="BF49" s="363" t="s">
        <v>90</v>
      </c>
      <c r="BG49" s="364"/>
      <c r="BH49" s="365" t="str">
        <f t="shared" ref="BH49" si="10">IF(OR($BF49="STR",$BF49="DEX"),"*","")</f>
        <v/>
      </c>
      <c r="BI49" s="161"/>
      <c r="BL49" s="153"/>
      <c r="BM49" s="172">
        <f>IF(AND(盟友卡!$AS49="X",盟友卡!$BI49&gt;=1),SUM(盟友卡!$BQ49:$CA51)+3,SUM(盟友卡!$BQ49:$CA51))</f>
        <v>0</v>
      </c>
      <c r="BN49" s="152"/>
      <c r="BO49" s="171"/>
      <c r="BP49" s="370" t="s">
        <v>63</v>
      </c>
      <c r="BQ49" s="253">
        <f>IF(ISNA(VLOOKUP($BF49,CX:DA,3,FALSE)),0,VLOOKUP($BF49,CX:DA,3,FALSE))</f>
        <v>0</v>
      </c>
      <c r="BR49" s="147"/>
      <c r="BS49" s="147"/>
      <c r="BT49" s="154" t="s">
        <v>65</v>
      </c>
      <c r="BU49" s="253">
        <f t="shared" ref="BU49" si="11">BI49</f>
        <v>0</v>
      </c>
      <c r="BV49" s="147"/>
      <c r="BW49" s="147"/>
      <c r="BX49" s="161"/>
      <c r="BY49" s="161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0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4"/>
    </row>
    <row r="50" ht="6" customHeight="1" spans="1:102">
      <c r="A50" s="158"/>
      <c r="B50" s="158"/>
      <c r="C50" s="158"/>
      <c r="D50" s="158"/>
      <c r="E50" s="158"/>
      <c r="F50" s="158"/>
      <c r="G50" s="158"/>
      <c r="H50" s="158"/>
      <c r="I50" s="153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258" t="s">
        <v>67</v>
      </c>
      <c r="AE50" s="258"/>
      <c r="AF50" s="258"/>
      <c r="AG50" s="159"/>
      <c r="AH50" s="159"/>
      <c r="AI50" s="159"/>
      <c r="AJ50" s="159"/>
      <c r="AK50" s="159"/>
      <c r="AL50" s="159"/>
      <c r="AM50" s="159"/>
      <c r="AN50" s="159"/>
      <c r="AR50" s="153"/>
      <c r="AS50" s="333"/>
      <c r="AT50" s="334"/>
      <c r="AU50" s="331"/>
      <c r="AV50" s="332"/>
      <c r="AW50" s="332"/>
      <c r="AX50" s="348"/>
      <c r="AY50" s="2"/>
      <c r="AZ50" s="195"/>
      <c r="BA50" s="195"/>
      <c r="BB50" s="195"/>
      <c r="BC50" s="195"/>
      <c r="BD50" s="195"/>
      <c r="BE50" s="2"/>
      <c r="BF50" s="364"/>
      <c r="BG50" s="364"/>
      <c r="BH50" s="365"/>
      <c r="BL50" s="153"/>
      <c r="BM50" s="162"/>
      <c r="BO50" s="178"/>
      <c r="BP50" s="162"/>
      <c r="BQ50" s="147"/>
      <c r="BU50" s="147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0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  <c r="CW50" s="153"/>
      <c r="CX50" s="154"/>
    </row>
    <row r="51" ht="6" customHeight="1" spans="1:102">
      <c r="A51" s="158"/>
      <c r="B51" s="158"/>
      <c r="C51" s="158"/>
      <c r="D51" s="158"/>
      <c r="E51" s="158"/>
      <c r="F51" s="158"/>
      <c r="G51" s="158"/>
      <c r="H51" s="158"/>
      <c r="I51" s="153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258"/>
      <c r="AE51" s="258"/>
      <c r="AF51" s="258"/>
      <c r="AG51" s="159"/>
      <c r="AH51" s="159"/>
      <c r="AI51" s="159"/>
      <c r="AJ51" s="159"/>
      <c r="AK51" s="159"/>
      <c r="AL51" s="159"/>
      <c r="AM51" s="159"/>
      <c r="AN51" s="159"/>
      <c r="AR51" s="153"/>
      <c r="AS51" s="335"/>
      <c r="AT51" s="336"/>
      <c r="AU51" s="331"/>
      <c r="AV51" s="332"/>
      <c r="AW51" s="332"/>
      <c r="AX51" s="348"/>
      <c r="AY51" s="2"/>
      <c r="AZ51" s="272"/>
      <c r="BA51" s="272"/>
      <c r="BB51" s="272"/>
      <c r="BC51" s="272"/>
      <c r="BD51" s="272"/>
      <c r="BE51" s="2"/>
      <c r="BF51" s="364"/>
      <c r="BG51" s="364"/>
      <c r="BH51" s="365"/>
      <c r="BI51" s="148"/>
      <c r="BJ51" s="148"/>
      <c r="BK51" s="148"/>
      <c r="BL51" s="153"/>
      <c r="BM51" s="157"/>
      <c r="BN51" s="148"/>
      <c r="BO51" s="174"/>
      <c r="BP51" s="162"/>
      <c r="BQ51" s="148"/>
      <c r="BR51" s="148"/>
      <c r="BS51" s="148"/>
      <c r="BU51" s="148"/>
      <c r="BV51" s="148"/>
      <c r="BW51" s="148"/>
      <c r="BY51" s="148"/>
      <c r="BZ51" s="148"/>
      <c r="CA51" s="148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0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4"/>
    </row>
    <row r="52" ht="6" customHeight="1" spans="1:102">
      <c r="A52" s="163" t="s">
        <v>129</v>
      </c>
      <c r="B52" s="147"/>
      <c r="C52" s="147"/>
      <c r="D52" s="147"/>
      <c r="E52" s="147"/>
      <c r="F52" s="147"/>
      <c r="G52" s="147"/>
      <c r="H52" s="147"/>
      <c r="I52" s="153"/>
      <c r="J52" s="172">
        <f>SUM(N52:AN55)</f>
        <v>0</v>
      </c>
      <c r="K52" s="152"/>
      <c r="L52" s="171"/>
      <c r="M52" s="180" t="s">
        <v>63</v>
      </c>
      <c r="N52" s="172">
        <f>IF(ISNA(CY14),0,CY14)</f>
        <v>0</v>
      </c>
      <c r="O52" s="152"/>
      <c r="P52" s="171"/>
      <c r="Q52" s="180" t="s">
        <v>65</v>
      </c>
      <c r="R52" s="172">
        <f>IF(ISNA(CZ14),0,CZ14)</f>
        <v>0</v>
      </c>
      <c r="S52" s="152"/>
      <c r="T52" s="171"/>
      <c r="U52" s="180" t="s">
        <v>65</v>
      </c>
      <c r="V52" s="172">
        <f>IF(ISNA(DA14),0,DA14)</f>
        <v>0</v>
      </c>
      <c r="W52" s="152"/>
      <c r="X52" s="171"/>
      <c r="Y52" s="180" t="s">
        <v>65</v>
      </c>
      <c r="Z52" s="172">
        <f>IF(ISNA(DB14),0,DB14)</f>
        <v>0</v>
      </c>
      <c r="AA52" s="152"/>
      <c r="AB52" s="171"/>
      <c r="AC52" s="249" t="s">
        <v>65</v>
      </c>
      <c r="AD52" s="172">
        <f>IF(ISNA(VLOOKUP($AD56,CX:DA,2,FALSE)),0,VLOOKUP($AD56,CX:DA,2,FALSE))</f>
        <v>0</v>
      </c>
      <c r="AE52" s="250"/>
      <c r="AF52" s="251"/>
      <c r="AG52" s="249" t="s">
        <v>65</v>
      </c>
      <c r="AH52" s="214"/>
      <c r="AI52" s="215"/>
      <c r="AJ52" s="216"/>
      <c r="AK52" s="249" t="s">
        <v>65</v>
      </c>
      <c r="AL52" s="214"/>
      <c r="AM52" s="215"/>
      <c r="AN52" s="216"/>
      <c r="AR52" s="153"/>
      <c r="AS52" s="329"/>
      <c r="AT52" s="330" t="str">
        <f>附表.技能兼職計算!F7</f>
        <v/>
      </c>
      <c r="AU52" s="331" t="s">
        <v>130</v>
      </c>
      <c r="AV52" s="332"/>
      <c r="AW52" s="332"/>
      <c r="AX52" s="348" t="s">
        <v>114</v>
      </c>
      <c r="BF52" s="363" t="s">
        <v>112</v>
      </c>
      <c r="BG52" s="364"/>
      <c r="BH52" s="365" t="str">
        <f t="shared" ref="BH52" si="12">IF(OR($BF52="STR",$BF52="DEX"),"*","")</f>
        <v/>
      </c>
      <c r="BI52" s="161"/>
      <c r="BL52" s="153"/>
      <c r="BM52" s="172">
        <f>IF(AND(盟友卡!$AS52="X",盟友卡!$BI52&gt;=1),SUM(盟友卡!$BQ52:$CA54)+3,SUM(盟友卡!$BQ52:$CA54))</f>
        <v>0</v>
      </c>
      <c r="BN52" s="152"/>
      <c r="BO52" s="171"/>
      <c r="BP52" s="370" t="s">
        <v>63</v>
      </c>
      <c r="BQ52" s="253">
        <f>IF(ISNA(VLOOKUP($BF52,CX:DA,3,FALSE)),0,VLOOKUP($BF52,CX:DA,3,FALSE))</f>
        <v>0</v>
      </c>
      <c r="BR52" s="147"/>
      <c r="BS52" s="147"/>
      <c r="BT52" s="154" t="s">
        <v>65</v>
      </c>
      <c r="BU52" s="253">
        <f t="shared" ref="BU52" si="13">BI52</f>
        <v>0</v>
      </c>
      <c r="BV52" s="147"/>
      <c r="BW52" s="147"/>
      <c r="BX52" s="161"/>
      <c r="BY52" s="161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0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54"/>
    </row>
    <row r="53" ht="6" customHeight="1" spans="1:102">
      <c r="A53" s="147"/>
      <c r="I53" s="153"/>
      <c r="J53" s="162"/>
      <c r="L53" s="178"/>
      <c r="M53" s="181"/>
      <c r="N53" s="162"/>
      <c r="P53" s="178"/>
      <c r="Q53" s="181"/>
      <c r="R53" s="162"/>
      <c r="T53" s="178"/>
      <c r="U53" s="181"/>
      <c r="V53" s="162"/>
      <c r="X53" s="178"/>
      <c r="Y53" s="181"/>
      <c r="Z53" s="162"/>
      <c r="AB53" s="178"/>
      <c r="AC53" s="162"/>
      <c r="AD53" s="252"/>
      <c r="AE53" s="253"/>
      <c r="AF53" s="254"/>
      <c r="AG53" s="162"/>
      <c r="AH53" s="224"/>
      <c r="AJ53" s="225"/>
      <c r="AK53" s="162"/>
      <c r="AL53" s="224"/>
      <c r="AN53" s="225"/>
      <c r="AR53" s="153"/>
      <c r="AS53" s="333"/>
      <c r="AT53" s="334"/>
      <c r="AU53" s="331"/>
      <c r="AV53" s="332"/>
      <c r="AW53" s="332"/>
      <c r="AX53" s="348"/>
      <c r="BF53" s="364"/>
      <c r="BG53" s="364"/>
      <c r="BH53" s="365"/>
      <c r="BL53" s="153"/>
      <c r="BM53" s="162"/>
      <c r="BO53" s="178"/>
      <c r="BP53" s="162"/>
      <c r="BQ53" s="147"/>
      <c r="BU53" s="147"/>
      <c r="CB53" s="153"/>
      <c r="CC53" s="153"/>
      <c r="CD53" s="153"/>
      <c r="CE53" s="153"/>
      <c r="CF53" s="153"/>
      <c r="CG53" s="153"/>
      <c r="CH53" s="153"/>
      <c r="CI53" s="153"/>
      <c r="CJ53" s="153"/>
      <c r="CK53" s="153"/>
      <c r="CL53" s="150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54"/>
    </row>
    <row r="54" ht="6" customHeight="1" spans="1:102">
      <c r="A54" s="147"/>
      <c r="I54" s="153"/>
      <c r="J54" s="162"/>
      <c r="L54" s="178"/>
      <c r="M54" s="181"/>
      <c r="N54" s="162"/>
      <c r="P54" s="178"/>
      <c r="Q54" s="181"/>
      <c r="R54" s="162"/>
      <c r="T54" s="178"/>
      <c r="U54" s="181"/>
      <c r="V54" s="162"/>
      <c r="X54" s="178"/>
      <c r="Y54" s="181"/>
      <c r="Z54" s="162"/>
      <c r="AB54" s="178"/>
      <c r="AC54" s="162"/>
      <c r="AD54" s="252"/>
      <c r="AE54" s="253"/>
      <c r="AF54" s="254"/>
      <c r="AG54" s="162"/>
      <c r="AH54" s="224"/>
      <c r="AJ54" s="225"/>
      <c r="AK54" s="162"/>
      <c r="AL54" s="224"/>
      <c r="AN54" s="225"/>
      <c r="AR54" s="153"/>
      <c r="AS54" s="335"/>
      <c r="AT54" s="336"/>
      <c r="AU54" s="331"/>
      <c r="AV54" s="332"/>
      <c r="AW54" s="332"/>
      <c r="AX54" s="348"/>
      <c r="BF54" s="364"/>
      <c r="BG54" s="364"/>
      <c r="BH54" s="365"/>
      <c r="BI54" s="148"/>
      <c r="BJ54" s="148"/>
      <c r="BK54" s="148"/>
      <c r="BL54" s="153"/>
      <c r="BM54" s="157"/>
      <c r="BN54" s="148"/>
      <c r="BO54" s="174"/>
      <c r="BP54" s="162"/>
      <c r="BQ54" s="148"/>
      <c r="BR54" s="148"/>
      <c r="BS54" s="148"/>
      <c r="BU54" s="148"/>
      <c r="BV54" s="148"/>
      <c r="BW54" s="148"/>
      <c r="BY54" s="148"/>
      <c r="BZ54" s="148"/>
      <c r="CA54" s="148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0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54"/>
    </row>
    <row r="55" ht="6" customHeight="1" spans="1:102">
      <c r="A55" s="147"/>
      <c r="I55" s="153"/>
      <c r="J55" s="157"/>
      <c r="K55" s="148"/>
      <c r="L55" s="174"/>
      <c r="M55" s="181"/>
      <c r="N55" s="157"/>
      <c r="O55" s="148"/>
      <c r="P55" s="174"/>
      <c r="Q55" s="181"/>
      <c r="R55" s="157"/>
      <c r="S55" s="148"/>
      <c r="T55" s="174"/>
      <c r="U55" s="181"/>
      <c r="V55" s="157"/>
      <c r="W55" s="148"/>
      <c r="X55" s="174"/>
      <c r="Y55" s="181"/>
      <c r="Z55" s="157"/>
      <c r="AA55" s="148"/>
      <c r="AB55" s="174"/>
      <c r="AC55" s="162"/>
      <c r="AD55" s="255"/>
      <c r="AE55" s="256"/>
      <c r="AF55" s="257"/>
      <c r="AG55" s="162"/>
      <c r="AH55" s="220"/>
      <c r="AI55" s="211"/>
      <c r="AJ55" s="221"/>
      <c r="AK55" s="162"/>
      <c r="AL55" s="220"/>
      <c r="AM55" s="211"/>
      <c r="AN55" s="221"/>
      <c r="AR55" s="153"/>
      <c r="AS55" s="329"/>
      <c r="AT55" s="330" t="str">
        <f>附表.技能兼職計算!F8</f>
        <v/>
      </c>
      <c r="AU55" s="331" t="s">
        <v>131</v>
      </c>
      <c r="AV55" s="332"/>
      <c r="AW55" s="332"/>
      <c r="AX55" s="332"/>
      <c r="AY55" s="332"/>
      <c r="BF55" s="363" t="s">
        <v>67</v>
      </c>
      <c r="BG55" s="364"/>
      <c r="BH55" s="365" t="str">
        <f t="shared" ref="BH55" si="14">IF(OR($BF55="STR",$BF55="DEX"),"*","")</f>
        <v>*</v>
      </c>
      <c r="BI55" s="161"/>
      <c r="BL55" s="153"/>
      <c r="BM55" s="172">
        <f>IF(AND(盟友卡!$AS55="X",盟友卡!$BI55&gt;=1),SUM(盟友卡!$BQ55:$CA57)+3,SUM(盟友卡!$BQ55:$CA57))</f>
        <v>0</v>
      </c>
      <c r="BN55" s="152"/>
      <c r="BO55" s="171"/>
      <c r="BP55" s="370" t="s">
        <v>63</v>
      </c>
      <c r="BQ55" s="253">
        <f>IF(ISNA(VLOOKUP($BF55,CX:DA,3,FALSE)),0,VLOOKUP($BF55,CX:DA,3,FALSE))</f>
        <v>0</v>
      </c>
      <c r="BR55" s="147"/>
      <c r="BS55" s="147"/>
      <c r="BT55" s="154" t="s">
        <v>65</v>
      </c>
      <c r="BU55" s="253">
        <f t="shared" ref="BU55" si="15">BI55</f>
        <v>0</v>
      </c>
      <c r="BV55" s="147"/>
      <c r="BW55" s="147"/>
      <c r="BX55" s="161"/>
      <c r="BY55" s="161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0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54"/>
    </row>
    <row r="56" ht="6" customHeight="1" spans="1:102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258" t="s">
        <v>108</v>
      </c>
      <c r="AE56" s="258"/>
      <c r="AF56" s="258"/>
      <c r="AG56" s="153"/>
      <c r="AH56" s="153"/>
      <c r="AL56" s="195"/>
      <c r="AM56" s="195"/>
      <c r="AN56" s="195"/>
      <c r="AO56" s="195"/>
      <c r="AP56" s="195"/>
      <c r="AQ56" s="195"/>
      <c r="AR56" s="153"/>
      <c r="AS56" s="333"/>
      <c r="AT56" s="334"/>
      <c r="AU56" s="331"/>
      <c r="AV56" s="332"/>
      <c r="AW56" s="332"/>
      <c r="AX56" s="332"/>
      <c r="AY56" s="332"/>
      <c r="BF56" s="364"/>
      <c r="BG56" s="364"/>
      <c r="BH56" s="365"/>
      <c r="BL56" s="153"/>
      <c r="BM56" s="162"/>
      <c r="BO56" s="178"/>
      <c r="BP56" s="162"/>
      <c r="BQ56" s="147"/>
      <c r="BU56" s="147"/>
      <c r="CB56" s="153"/>
      <c r="CC56" s="153"/>
      <c r="CD56" s="153"/>
      <c r="CE56" s="153"/>
      <c r="CF56" s="153"/>
      <c r="CG56" s="153"/>
      <c r="CH56" s="153"/>
      <c r="CI56" s="153"/>
      <c r="CJ56" s="153"/>
      <c r="CK56" s="153"/>
      <c r="CL56" s="150"/>
      <c r="CM56" s="153"/>
      <c r="CN56" s="153"/>
      <c r="CO56" s="153"/>
      <c r="CP56" s="153"/>
      <c r="CQ56" s="153"/>
      <c r="CR56" s="153"/>
      <c r="CS56" s="153"/>
      <c r="CT56" s="153"/>
      <c r="CU56" s="153"/>
      <c r="CV56" s="153"/>
      <c r="CW56" s="153"/>
      <c r="CX56" s="154"/>
    </row>
    <row r="57" ht="6" customHeight="1" spans="1:102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258"/>
      <c r="AE57" s="258"/>
      <c r="AF57" s="258"/>
      <c r="AG57" s="153"/>
      <c r="AH57" s="153"/>
      <c r="AL57" s="272"/>
      <c r="AM57" s="272"/>
      <c r="AN57" s="272"/>
      <c r="AO57" s="272"/>
      <c r="AP57" s="272"/>
      <c r="AQ57" s="272"/>
      <c r="AR57" s="153"/>
      <c r="AS57" s="335"/>
      <c r="AT57" s="336"/>
      <c r="AU57" s="331"/>
      <c r="AV57" s="332"/>
      <c r="AW57" s="332"/>
      <c r="AX57" s="332"/>
      <c r="AY57" s="332"/>
      <c r="BF57" s="364"/>
      <c r="BG57" s="364"/>
      <c r="BH57" s="365"/>
      <c r="BI57" s="148"/>
      <c r="BJ57" s="148"/>
      <c r="BK57" s="148"/>
      <c r="BL57" s="153"/>
      <c r="BM57" s="157"/>
      <c r="BN57" s="148"/>
      <c r="BO57" s="174"/>
      <c r="BP57" s="162"/>
      <c r="BQ57" s="148"/>
      <c r="BR57" s="148"/>
      <c r="BS57" s="148"/>
      <c r="BU57" s="148"/>
      <c r="BV57" s="148"/>
      <c r="BW57" s="148"/>
      <c r="BY57" s="148"/>
      <c r="BZ57" s="148"/>
      <c r="CA57" s="148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0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  <c r="CW57" s="153"/>
      <c r="CX57" s="154"/>
    </row>
    <row r="58" ht="6" customHeight="1" spans="1:102">
      <c r="A58" s="163" t="s">
        <v>132</v>
      </c>
      <c r="B58" s="163"/>
      <c r="C58" s="163"/>
      <c r="D58" s="163"/>
      <c r="E58" s="163"/>
      <c r="F58" s="163"/>
      <c r="G58" s="163"/>
      <c r="H58" s="163"/>
      <c r="I58"/>
      <c r="J58" s="182">
        <f>N58+R58+V58+Z58+AD58+AH58</f>
        <v>0</v>
      </c>
      <c r="K58" s="183"/>
      <c r="L58" s="184"/>
      <c r="M58" s="185" t="s">
        <v>63</v>
      </c>
      <c r="N58" s="186">
        <f>IF(ISNA(CY11),0,CY11)</f>
        <v>0</v>
      </c>
      <c r="O58" s="186"/>
      <c r="P58" s="186"/>
      <c r="Q58" s="226" t="s">
        <v>65</v>
      </c>
      <c r="R58" s="186">
        <f>IF(ISNA(CZ11),0,CZ11)</f>
        <v>0</v>
      </c>
      <c r="S58" s="186"/>
      <c r="T58" s="186"/>
      <c r="U58" s="226" t="s">
        <v>65</v>
      </c>
      <c r="V58" s="186">
        <f>IF(ISNA(DA11),0,DA11)</f>
        <v>0</v>
      </c>
      <c r="W58" s="186"/>
      <c r="X58" s="186"/>
      <c r="Y58" s="226" t="s">
        <v>65</v>
      </c>
      <c r="Z58" s="186">
        <f>IF(ISNA(DB11),0,DB11)</f>
        <v>0</v>
      </c>
      <c r="AA58" s="186"/>
      <c r="AB58" s="186"/>
      <c r="AC58" s="226" t="s">
        <v>65</v>
      </c>
      <c r="AD58" s="186">
        <f>IF(ISNA(VLOOKUP(A10,附表.體型負重!A:D,3,FALSE)),"0",VLOOKUP(A10,附表.體型負重!A:D,3,FALSE))</f>
        <v>0</v>
      </c>
      <c r="AE58" s="186"/>
      <c r="AF58" s="186"/>
      <c r="AG58" s="226" t="s">
        <v>65</v>
      </c>
      <c r="AH58" s="214"/>
      <c r="AI58" s="215"/>
      <c r="AJ58" s="216"/>
      <c r="AK58"/>
      <c r="AL58" s="284" t="str">
        <f>IFERROR(HLOOKUP((N58+R58+V58+Z58),附表.職業加值表!$C$1:$V$6,6,0),"-")</f>
        <v>-</v>
      </c>
      <c r="AM58" s="285"/>
      <c r="AN58" s="285"/>
      <c r="AO58" s="285"/>
      <c r="AP58" s="285"/>
      <c r="AQ58" s="338"/>
      <c r="AR58" s="153"/>
      <c r="AS58" s="329"/>
      <c r="AT58" s="330" t="str">
        <f>附表.技能兼職計算!F9</f>
        <v/>
      </c>
      <c r="AU58" s="331" t="s">
        <v>133</v>
      </c>
      <c r="AV58" s="332"/>
      <c r="AW58" s="332"/>
      <c r="AX58" s="348" t="s">
        <v>114</v>
      </c>
      <c r="BF58" s="363" t="s">
        <v>112</v>
      </c>
      <c r="BG58" s="364"/>
      <c r="BH58" s="365" t="str">
        <f t="shared" ref="BH58" si="16">IF(OR($BF58="STR",$BF58="DEX"),"*","")</f>
        <v/>
      </c>
      <c r="BI58" s="161"/>
      <c r="BL58" s="153"/>
      <c r="BM58" s="172">
        <f>IF(AND(盟友卡!$AS58="X",盟友卡!$BI58&gt;=1),SUM(盟友卡!$BQ58:$CA60)+3,SUM(盟友卡!$BQ58:$CA60))</f>
        <v>0</v>
      </c>
      <c r="BN58" s="152"/>
      <c r="BO58" s="171"/>
      <c r="BP58" s="370" t="s">
        <v>63</v>
      </c>
      <c r="BQ58" s="253">
        <f>IF(ISNA(VLOOKUP($BF58,CX:DA,3,FALSE)),0,VLOOKUP($BF58,CX:DA,3,FALSE))</f>
        <v>0</v>
      </c>
      <c r="BR58" s="147"/>
      <c r="BS58" s="147"/>
      <c r="BT58" s="154" t="s">
        <v>65</v>
      </c>
      <c r="BU58" s="253">
        <f t="shared" ref="BU58" si="17">BI58</f>
        <v>0</v>
      </c>
      <c r="BV58" s="147"/>
      <c r="BW58" s="147"/>
      <c r="BX58" s="161"/>
      <c r="BY58" s="161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0"/>
      <c r="CM58" s="153"/>
      <c r="CN58" s="153"/>
      <c r="CO58" s="153"/>
      <c r="CP58" s="153"/>
      <c r="CQ58" s="153"/>
      <c r="CR58" s="153"/>
      <c r="CS58" s="153"/>
      <c r="CT58" s="153"/>
      <c r="CU58" s="153"/>
      <c r="CV58" s="153"/>
      <c r="CW58" s="153"/>
      <c r="CX58" s="154"/>
    </row>
    <row r="59" ht="6" customHeight="1" spans="1:102">
      <c r="A59" s="163"/>
      <c r="B59" s="163"/>
      <c r="C59" s="163"/>
      <c r="D59" s="163"/>
      <c r="E59" s="163"/>
      <c r="F59" s="163"/>
      <c r="G59" s="163"/>
      <c r="H59" s="163"/>
      <c r="I59"/>
      <c r="J59" s="187"/>
      <c r="K59" s="188"/>
      <c r="L59" s="189"/>
      <c r="M59" s="185"/>
      <c r="N59" s="186"/>
      <c r="O59" s="186"/>
      <c r="P59" s="186"/>
      <c r="Q59" s="226"/>
      <c r="R59" s="186"/>
      <c r="S59" s="186"/>
      <c r="T59" s="186"/>
      <c r="U59" s="226"/>
      <c r="V59" s="186"/>
      <c r="W59" s="186"/>
      <c r="X59" s="186"/>
      <c r="Y59" s="226"/>
      <c r="Z59" s="186"/>
      <c r="AA59" s="186"/>
      <c r="AB59" s="186"/>
      <c r="AC59" s="226"/>
      <c r="AD59" s="186"/>
      <c r="AE59" s="186"/>
      <c r="AF59" s="186"/>
      <c r="AG59" s="226"/>
      <c r="AH59" s="224"/>
      <c r="AJ59" s="225"/>
      <c r="AK59"/>
      <c r="AL59" s="286"/>
      <c r="AM59" s="287"/>
      <c r="AN59" s="287"/>
      <c r="AO59" s="287"/>
      <c r="AP59" s="287"/>
      <c r="AQ59" s="339"/>
      <c r="AR59" s="153"/>
      <c r="AS59" s="333"/>
      <c r="AT59" s="334"/>
      <c r="AU59" s="331"/>
      <c r="AV59" s="332"/>
      <c r="AW59" s="332"/>
      <c r="AX59" s="348"/>
      <c r="BF59" s="364"/>
      <c r="BG59" s="364"/>
      <c r="BH59" s="365"/>
      <c r="BL59" s="153"/>
      <c r="BM59" s="162"/>
      <c r="BO59" s="178"/>
      <c r="BP59" s="162"/>
      <c r="BQ59" s="147"/>
      <c r="BU59" s="147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0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  <c r="CW59" s="153"/>
      <c r="CX59" s="154"/>
    </row>
    <row r="60" ht="6" customHeight="1" spans="1:102">
      <c r="A60" s="163"/>
      <c r="B60" s="163"/>
      <c r="C60" s="163"/>
      <c r="D60" s="163"/>
      <c r="E60" s="163"/>
      <c r="F60" s="163"/>
      <c r="G60" s="163"/>
      <c r="H60" s="163"/>
      <c r="I60"/>
      <c r="J60" s="187"/>
      <c r="K60" s="188"/>
      <c r="L60" s="189"/>
      <c r="M60" s="185"/>
      <c r="N60" s="186"/>
      <c r="O60" s="186"/>
      <c r="P60" s="186"/>
      <c r="Q60" s="226"/>
      <c r="R60" s="186"/>
      <c r="S60" s="186"/>
      <c r="T60" s="186"/>
      <c r="U60" s="226"/>
      <c r="V60" s="186"/>
      <c r="W60" s="186"/>
      <c r="X60" s="186"/>
      <c r="Y60" s="226"/>
      <c r="Z60" s="186"/>
      <c r="AA60" s="186"/>
      <c r="AB60" s="186"/>
      <c r="AC60" s="226"/>
      <c r="AD60" s="186"/>
      <c r="AE60" s="186"/>
      <c r="AF60" s="186"/>
      <c r="AG60" s="226"/>
      <c r="AH60" s="224"/>
      <c r="AJ60" s="225"/>
      <c r="AK60"/>
      <c r="AL60" s="286"/>
      <c r="AM60" s="287"/>
      <c r="AN60" s="287"/>
      <c r="AO60" s="287"/>
      <c r="AP60" s="287"/>
      <c r="AQ60" s="339"/>
      <c r="AR60" s="153"/>
      <c r="AS60" s="335"/>
      <c r="AT60" s="336"/>
      <c r="AU60" s="331"/>
      <c r="AV60" s="332"/>
      <c r="AW60" s="332"/>
      <c r="AX60" s="348"/>
      <c r="BF60" s="364"/>
      <c r="BG60" s="364"/>
      <c r="BH60" s="365"/>
      <c r="BI60" s="148"/>
      <c r="BJ60" s="148"/>
      <c r="BK60" s="148"/>
      <c r="BL60" s="153"/>
      <c r="BM60" s="157"/>
      <c r="BN60" s="148"/>
      <c r="BO60" s="174"/>
      <c r="BP60" s="162"/>
      <c r="BQ60" s="148"/>
      <c r="BR60" s="148"/>
      <c r="BS60" s="148"/>
      <c r="BU60" s="148"/>
      <c r="BV60" s="148"/>
      <c r="BW60" s="148"/>
      <c r="BY60" s="148"/>
      <c r="BZ60" s="148"/>
      <c r="CA60" s="148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0"/>
      <c r="CM60" s="153"/>
      <c r="CN60" s="153"/>
      <c r="CO60" s="153"/>
      <c r="CP60" s="153"/>
      <c r="CQ60" s="153"/>
      <c r="CR60" s="153"/>
      <c r="CS60" s="153"/>
      <c r="CT60" s="153"/>
      <c r="CU60" s="153"/>
      <c r="CV60" s="153"/>
      <c r="CW60" s="153"/>
      <c r="CX60" s="154"/>
    </row>
    <row r="61" ht="6" customHeight="1" spans="1:102">
      <c r="A61" s="163"/>
      <c r="B61" s="163"/>
      <c r="C61" s="163"/>
      <c r="D61" s="163"/>
      <c r="E61" s="163"/>
      <c r="F61" s="163"/>
      <c r="G61" s="163"/>
      <c r="H61" s="163"/>
      <c r="I61"/>
      <c r="J61" s="190"/>
      <c r="K61" s="191"/>
      <c r="L61" s="192"/>
      <c r="M61" s="185"/>
      <c r="N61" s="186"/>
      <c r="O61" s="186"/>
      <c r="P61" s="186"/>
      <c r="Q61" s="226"/>
      <c r="R61" s="186"/>
      <c r="S61" s="186"/>
      <c r="T61" s="186"/>
      <c r="U61" s="226"/>
      <c r="V61" s="186"/>
      <c r="W61" s="186"/>
      <c r="X61" s="186"/>
      <c r="Y61" s="226"/>
      <c r="Z61" s="186"/>
      <c r="AA61" s="186"/>
      <c r="AB61" s="186"/>
      <c r="AC61" s="226"/>
      <c r="AD61" s="186"/>
      <c r="AE61" s="186"/>
      <c r="AF61" s="186"/>
      <c r="AG61" s="226"/>
      <c r="AH61" s="220"/>
      <c r="AI61" s="211"/>
      <c r="AJ61" s="221"/>
      <c r="AK61"/>
      <c r="AL61" s="288"/>
      <c r="AM61" s="289"/>
      <c r="AN61" s="289"/>
      <c r="AO61" s="289"/>
      <c r="AP61" s="289"/>
      <c r="AQ61" s="340"/>
      <c r="AR61" s="153"/>
      <c r="AS61" s="329"/>
      <c r="AT61" s="330" t="str">
        <f>附表.技能兼職計算!F10</f>
        <v/>
      </c>
      <c r="AU61" s="331" t="s">
        <v>134</v>
      </c>
      <c r="AV61" s="332"/>
      <c r="AW61" s="332"/>
      <c r="AX61" s="348" t="s">
        <v>114</v>
      </c>
      <c r="BF61" s="363" t="s">
        <v>67</v>
      </c>
      <c r="BG61" s="364"/>
      <c r="BH61" s="365" t="str">
        <f t="shared" ref="BH61" si="18">IF(OR($BF61="STR",$BF61="DEX"),"*","")</f>
        <v>*</v>
      </c>
      <c r="BI61" s="161"/>
      <c r="BL61" s="153"/>
      <c r="BM61" s="172">
        <f>IF(AND(盟友卡!$AS61="X",盟友卡!$BI61&gt;=1),SUM(盟友卡!$BQ61:$CA63)+3,SUM(盟友卡!$BQ61:$CA63))</f>
        <v>0</v>
      </c>
      <c r="BN61" s="152"/>
      <c r="BO61" s="171"/>
      <c r="BP61" s="370" t="s">
        <v>63</v>
      </c>
      <c r="BQ61" s="253">
        <f>IF(ISNA(VLOOKUP($BF61,CX:DA,3,FALSE)),0,VLOOKUP($BF61,CX:DA,3,FALSE))</f>
        <v>0</v>
      </c>
      <c r="BR61" s="147"/>
      <c r="BS61" s="147"/>
      <c r="BT61" s="154" t="s">
        <v>65</v>
      </c>
      <c r="BU61" s="253">
        <f t="shared" ref="BU61" si="19">BI61</f>
        <v>0</v>
      </c>
      <c r="BV61" s="147"/>
      <c r="BW61" s="147"/>
      <c r="BX61" s="161"/>
      <c r="BY61" s="161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0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  <c r="CW61" s="153"/>
      <c r="CX61" s="154"/>
    </row>
    <row r="62" ht="6" customHeight="1" spans="10:102"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D62" s="259" t="s">
        <v>42</v>
      </c>
      <c r="AE62" s="259"/>
      <c r="AF62" s="259"/>
      <c r="AG62" s="153"/>
      <c r="AH62" s="259"/>
      <c r="AI62" s="259"/>
      <c r="AJ62" s="259"/>
      <c r="AK62"/>
      <c r="AL62" s="290" t="s">
        <v>135</v>
      </c>
      <c r="AM62" s="290"/>
      <c r="AN62" s="290"/>
      <c r="AO62" s="290"/>
      <c r="AP62" s="290"/>
      <c r="AQ62" s="290"/>
      <c r="AR62" s="153"/>
      <c r="AS62" s="333"/>
      <c r="AT62" s="334"/>
      <c r="AU62" s="331"/>
      <c r="AV62" s="332"/>
      <c r="AW62" s="332"/>
      <c r="AX62" s="348"/>
      <c r="BF62" s="364"/>
      <c r="BG62" s="364"/>
      <c r="BH62" s="365"/>
      <c r="BL62" s="153"/>
      <c r="BM62" s="162"/>
      <c r="BO62" s="178"/>
      <c r="BP62" s="162"/>
      <c r="BQ62" s="147"/>
      <c r="BU62" s="147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  <c r="CT62" s="153"/>
      <c r="CU62" s="153"/>
      <c r="CV62" s="153"/>
      <c r="CW62" s="153"/>
      <c r="CX62" s="154"/>
    </row>
    <row r="63" ht="6" customHeight="1" spans="10:102"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D63" s="260"/>
      <c r="AE63" s="260"/>
      <c r="AF63" s="260"/>
      <c r="AG63" s="153"/>
      <c r="AH63" s="260"/>
      <c r="AI63" s="260"/>
      <c r="AJ63" s="260"/>
      <c r="AK63"/>
      <c r="AL63" s="291"/>
      <c r="AM63" s="291"/>
      <c r="AN63" s="291"/>
      <c r="AO63" s="291"/>
      <c r="AP63" s="291"/>
      <c r="AQ63" s="291"/>
      <c r="AR63" s="153"/>
      <c r="AS63" s="335"/>
      <c r="AT63" s="336"/>
      <c r="AU63" s="331"/>
      <c r="AV63" s="332"/>
      <c r="AW63" s="332"/>
      <c r="AX63" s="348"/>
      <c r="BF63" s="364"/>
      <c r="BG63" s="364"/>
      <c r="BH63" s="365"/>
      <c r="BI63" s="148"/>
      <c r="BJ63" s="148"/>
      <c r="BK63" s="148"/>
      <c r="BL63" s="153"/>
      <c r="BM63" s="157"/>
      <c r="BN63" s="148"/>
      <c r="BO63" s="174"/>
      <c r="BP63" s="162"/>
      <c r="BQ63" s="148"/>
      <c r="BR63" s="148"/>
      <c r="BS63" s="148"/>
      <c r="BU63" s="148"/>
      <c r="BV63" s="148"/>
      <c r="BW63" s="148"/>
      <c r="BY63" s="148"/>
      <c r="BZ63" s="148"/>
      <c r="CA63" s="148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0"/>
      <c r="CM63" s="153"/>
      <c r="CN63" s="153"/>
      <c r="CO63" s="153"/>
      <c r="CP63" s="153"/>
      <c r="CQ63" s="153"/>
      <c r="CR63" s="153"/>
      <c r="CS63" s="153"/>
      <c r="CT63" s="153"/>
      <c r="CU63" s="153"/>
      <c r="CV63" s="153"/>
      <c r="CW63" s="153"/>
      <c r="CX63" s="154"/>
    </row>
    <row r="64" ht="6" customHeight="1" spans="1:102">
      <c r="A64" s="163" t="s">
        <v>136</v>
      </c>
      <c r="B64" s="163"/>
      <c r="C64" s="163"/>
      <c r="D64" s="163"/>
      <c r="E64" s="163"/>
      <c r="F64" s="163"/>
      <c r="G64" s="163"/>
      <c r="H64" s="163"/>
      <c r="I64" s="153"/>
      <c r="J64" s="182">
        <f>N64+T64+X64+AB64</f>
        <v>0</v>
      </c>
      <c r="K64" s="183"/>
      <c r="L64" s="184"/>
      <c r="M64" s="185" t="s">
        <v>63</v>
      </c>
      <c r="N64" s="186">
        <f>J58</f>
        <v>0</v>
      </c>
      <c r="O64" s="186"/>
      <c r="P64" s="186"/>
      <c r="Q64" s="186"/>
      <c r="R64" s="186"/>
      <c r="S64" s="226" t="s">
        <v>65</v>
      </c>
      <c r="T64" s="186">
        <f>IF(ISNA(VLOOKUP($T68,CX:DA,2,FALSE)),0,VLOOKUP($T68,CX:DA,2,FALSE))</f>
        <v>0</v>
      </c>
      <c r="U64" s="186"/>
      <c r="V64" s="186"/>
      <c r="W64" s="227" t="s">
        <v>65</v>
      </c>
      <c r="X64" s="186">
        <f>IF(ISNA(VLOOKUP(A10,附表.體型負重!A:D,4,FALSE)),"0",VLOOKUP(A10,附表.體型負重!A:D,4,FALSE))</f>
        <v>0</v>
      </c>
      <c r="Y64" s="186"/>
      <c r="Z64" s="186"/>
      <c r="AA64" s="180" t="s">
        <v>65</v>
      </c>
      <c r="AB64" s="156"/>
      <c r="AC64" s="261"/>
      <c r="AD64" s="262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329"/>
      <c r="AT64" s="330" t="str">
        <f>附表.技能兼職計算!F11</f>
        <v/>
      </c>
      <c r="AU64" s="331" t="s">
        <v>137</v>
      </c>
      <c r="AV64" s="332"/>
      <c r="AW64" s="332"/>
      <c r="AX64" s="348" t="s">
        <v>114</v>
      </c>
      <c r="BF64" s="363" t="s">
        <v>67</v>
      </c>
      <c r="BG64" s="364"/>
      <c r="BH64" s="365" t="str">
        <f t="shared" ref="BH64" si="20">IF(OR($BF64="STR",$BF64="DEX"),"*","")</f>
        <v>*</v>
      </c>
      <c r="BI64" s="161"/>
      <c r="BL64" s="153"/>
      <c r="BM64" s="172">
        <f>IF(AND(盟友卡!$AS64="X",盟友卡!$BI64&gt;=1),SUM(盟友卡!$BQ64:$CA66)+3,SUM(盟友卡!$BQ64:$CA66))</f>
        <v>0</v>
      </c>
      <c r="BN64" s="152"/>
      <c r="BO64" s="171"/>
      <c r="BP64" s="370" t="s">
        <v>63</v>
      </c>
      <c r="BQ64" s="253">
        <f>IF(ISNA(VLOOKUP($BF64,CX:DA,3,FALSE)),0,VLOOKUP($BF64,CX:DA,3,FALSE))</f>
        <v>0</v>
      </c>
      <c r="BR64" s="147"/>
      <c r="BS64" s="147"/>
      <c r="BT64" s="154" t="s">
        <v>65</v>
      </c>
      <c r="BU64" s="253">
        <f t="shared" ref="BU64" si="21">BI64</f>
        <v>0</v>
      </c>
      <c r="BV64" s="147"/>
      <c r="BW64" s="147"/>
      <c r="BX64" s="161"/>
      <c r="BY64" s="161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0"/>
      <c r="CM64" s="153"/>
      <c r="CN64" s="153"/>
      <c r="CO64" s="153"/>
      <c r="CP64" s="153"/>
      <c r="CQ64" s="153"/>
      <c r="CR64" s="153"/>
      <c r="CS64" s="153"/>
      <c r="CT64" s="153"/>
      <c r="CU64" s="153"/>
      <c r="CV64" s="153"/>
      <c r="CW64" s="153"/>
      <c r="CX64" s="154"/>
    </row>
    <row r="65" ht="6" customHeight="1" spans="1:102">
      <c r="A65" s="163"/>
      <c r="B65" s="163"/>
      <c r="C65" s="163"/>
      <c r="D65" s="163"/>
      <c r="E65" s="163"/>
      <c r="F65" s="163"/>
      <c r="G65" s="163"/>
      <c r="H65" s="163"/>
      <c r="I65" s="153"/>
      <c r="J65" s="187"/>
      <c r="K65" s="188"/>
      <c r="L65" s="189"/>
      <c r="M65" s="185"/>
      <c r="N65" s="186"/>
      <c r="O65" s="186"/>
      <c r="P65" s="186"/>
      <c r="Q65" s="186"/>
      <c r="R65" s="186"/>
      <c r="S65" s="226"/>
      <c r="T65" s="186"/>
      <c r="U65" s="186"/>
      <c r="V65" s="186"/>
      <c r="W65" s="227"/>
      <c r="X65" s="186"/>
      <c r="Y65" s="186"/>
      <c r="Z65" s="186"/>
      <c r="AA65" s="180"/>
      <c r="AB65" s="249"/>
      <c r="AC65" s="280"/>
      <c r="AD65" s="305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333"/>
      <c r="AT65" s="334"/>
      <c r="AU65" s="331"/>
      <c r="AV65" s="332"/>
      <c r="AW65" s="332"/>
      <c r="AX65" s="348"/>
      <c r="BF65" s="364"/>
      <c r="BG65" s="364"/>
      <c r="BH65" s="365"/>
      <c r="BL65" s="153"/>
      <c r="BM65" s="162"/>
      <c r="BO65" s="178"/>
      <c r="BP65" s="162"/>
      <c r="BQ65" s="147"/>
      <c r="BU65" s="147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0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  <c r="CW65" s="153"/>
      <c r="CX65" s="154"/>
    </row>
    <row r="66" ht="6" customHeight="1" spans="1:102">
      <c r="A66" s="163"/>
      <c r="B66" s="163"/>
      <c r="C66" s="163"/>
      <c r="D66" s="163"/>
      <c r="E66" s="163"/>
      <c r="F66" s="163"/>
      <c r="G66" s="163"/>
      <c r="H66" s="163"/>
      <c r="I66" s="153"/>
      <c r="J66" s="187"/>
      <c r="K66" s="188"/>
      <c r="L66" s="189"/>
      <c r="M66" s="185"/>
      <c r="N66" s="186"/>
      <c r="O66" s="186"/>
      <c r="P66" s="186"/>
      <c r="Q66" s="186"/>
      <c r="R66" s="186"/>
      <c r="S66" s="226"/>
      <c r="T66" s="186"/>
      <c r="U66" s="186"/>
      <c r="V66" s="186"/>
      <c r="W66" s="227"/>
      <c r="X66" s="186"/>
      <c r="Y66" s="186"/>
      <c r="Z66" s="186"/>
      <c r="AA66" s="180"/>
      <c r="AB66" s="249"/>
      <c r="AC66" s="280"/>
      <c r="AD66" s="305"/>
      <c r="AE66" s="159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53"/>
      <c r="AS66" s="335"/>
      <c r="AT66" s="336"/>
      <c r="AU66" s="331"/>
      <c r="AV66" s="332"/>
      <c r="AW66" s="332"/>
      <c r="AX66" s="348"/>
      <c r="BF66" s="364"/>
      <c r="BG66" s="364"/>
      <c r="BH66" s="365"/>
      <c r="BI66" s="148"/>
      <c r="BJ66" s="148"/>
      <c r="BK66" s="148"/>
      <c r="BL66" s="153"/>
      <c r="BM66" s="157"/>
      <c r="BN66" s="148"/>
      <c r="BO66" s="174"/>
      <c r="BP66" s="162"/>
      <c r="BQ66" s="148"/>
      <c r="BR66" s="148"/>
      <c r="BS66" s="148"/>
      <c r="BU66" s="148"/>
      <c r="BV66" s="148"/>
      <c r="BW66" s="148"/>
      <c r="BY66" s="148"/>
      <c r="BZ66" s="148"/>
      <c r="CA66" s="148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0"/>
      <c r="CM66" s="153"/>
      <c r="CN66" s="153"/>
      <c r="CO66" s="153"/>
      <c r="CP66" s="153"/>
      <c r="CQ66" s="153"/>
      <c r="CR66" s="153"/>
      <c r="CS66" s="153"/>
      <c r="CT66" s="153"/>
      <c r="CU66" s="153"/>
      <c r="CV66" s="153"/>
      <c r="CW66" s="153"/>
      <c r="CX66" s="154"/>
    </row>
    <row r="67" ht="6" customHeight="1" spans="1:102">
      <c r="A67" s="163"/>
      <c r="B67" s="163"/>
      <c r="C67" s="163"/>
      <c r="D67" s="163"/>
      <c r="E67" s="163"/>
      <c r="F67" s="163"/>
      <c r="G67" s="163"/>
      <c r="H67" s="163"/>
      <c r="I67" s="153"/>
      <c r="J67" s="190"/>
      <c r="K67" s="191"/>
      <c r="L67" s="192"/>
      <c r="M67" s="185"/>
      <c r="N67" s="186"/>
      <c r="O67" s="186"/>
      <c r="P67" s="186"/>
      <c r="Q67" s="186"/>
      <c r="R67" s="186"/>
      <c r="S67" s="226"/>
      <c r="T67" s="186"/>
      <c r="U67" s="186"/>
      <c r="V67" s="186"/>
      <c r="W67" s="227"/>
      <c r="X67" s="186"/>
      <c r="Y67" s="186"/>
      <c r="Z67" s="186"/>
      <c r="AA67" s="180"/>
      <c r="AB67" s="414"/>
      <c r="AC67" s="415"/>
      <c r="AD67" s="416"/>
      <c r="AE67" s="159"/>
      <c r="AF67" s="147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47"/>
      <c r="AR67" s="153"/>
      <c r="AS67" s="329"/>
      <c r="AT67" s="330" t="str">
        <f>附表.技能兼職計算!F12</f>
        <v>X</v>
      </c>
      <c r="AU67" s="331" t="s">
        <v>138</v>
      </c>
      <c r="AV67" s="332"/>
      <c r="AW67" s="332"/>
      <c r="AX67" s="332"/>
      <c r="AY67" s="332"/>
      <c r="BF67" s="363" t="s">
        <v>112</v>
      </c>
      <c r="BG67" s="364"/>
      <c r="BH67" s="365" t="str">
        <f t="shared" ref="BH67" si="22">IF(OR($BF67="STR",$BF67="DEX"),"*","")</f>
        <v/>
      </c>
      <c r="BI67" s="161"/>
      <c r="BL67" s="153"/>
      <c r="BM67" s="172">
        <f>IF(AND(盟友卡!$AS67="X",盟友卡!$BI67&gt;=1),SUM(盟友卡!$BQ67:$CA69)+3,SUM(盟友卡!$BQ67:$CA69))</f>
        <v>0</v>
      </c>
      <c r="BN67" s="152"/>
      <c r="BO67" s="171"/>
      <c r="BP67" s="370" t="s">
        <v>63</v>
      </c>
      <c r="BQ67" s="253">
        <f>IF(ISNA(VLOOKUP($BF67,CX:DA,3,FALSE)),0,VLOOKUP($BF67,CX:DA,3,FALSE))</f>
        <v>0</v>
      </c>
      <c r="BR67" s="147"/>
      <c r="BS67" s="147"/>
      <c r="BT67" s="154" t="s">
        <v>65</v>
      </c>
      <c r="BU67" s="253">
        <f t="shared" ref="BU67" si="23">BI67</f>
        <v>0</v>
      </c>
      <c r="BV67" s="147"/>
      <c r="BW67" s="147"/>
      <c r="BX67" s="161"/>
      <c r="BY67" s="161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0"/>
      <c r="CM67" s="153"/>
      <c r="CN67" s="153"/>
      <c r="CO67" s="153"/>
      <c r="CP67" s="153"/>
      <c r="CQ67" s="153"/>
      <c r="CR67" s="153"/>
      <c r="CS67" s="153"/>
      <c r="CT67" s="153"/>
      <c r="CU67" s="153"/>
      <c r="CV67" s="153"/>
      <c r="CW67" s="153"/>
      <c r="CX67" s="154"/>
    </row>
    <row r="68" ht="6" customHeight="1" spans="9:102">
      <c r="I68" s="153"/>
      <c r="J68" s="259" t="s">
        <v>53</v>
      </c>
      <c r="K68" s="259"/>
      <c r="L68" s="259"/>
      <c r="M68" s="260" t="s">
        <v>139</v>
      </c>
      <c r="N68" s="260"/>
      <c r="O68" s="260"/>
      <c r="P68" s="260"/>
      <c r="Q68" s="260"/>
      <c r="R68" s="260"/>
      <c r="S68" s="260"/>
      <c r="T68" s="258" t="s">
        <v>60</v>
      </c>
      <c r="U68" s="258"/>
      <c r="V68" s="258"/>
      <c r="W68" s="14"/>
      <c r="X68" s="259" t="s">
        <v>42</v>
      </c>
      <c r="Y68" s="259"/>
      <c r="Z68" s="259"/>
      <c r="AA68" s="14"/>
      <c r="AB68" s="259" t="s">
        <v>55</v>
      </c>
      <c r="AC68" s="259"/>
      <c r="AD68" s="259"/>
      <c r="AE68" s="159"/>
      <c r="AF68" s="147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47"/>
      <c r="AR68" s="153"/>
      <c r="AS68" s="333"/>
      <c r="AT68" s="334"/>
      <c r="AU68" s="331"/>
      <c r="AV68" s="332"/>
      <c r="AW68" s="332"/>
      <c r="AX68" s="332"/>
      <c r="AY68" s="332"/>
      <c r="BF68" s="364"/>
      <c r="BG68" s="364"/>
      <c r="BH68" s="365"/>
      <c r="BL68" s="153"/>
      <c r="BM68" s="162"/>
      <c r="BO68" s="178"/>
      <c r="BP68" s="162"/>
      <c r="BQ68" s="147"/>
      <c r="BU68" s="147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0"/>
      <c r="CM68" s="153"/>
      <c r="CN68" s="153"/>
      <c r="CO68" s="153"/>
      <c r="CP68" s="153"/>
      <c r="CQ68" s="153"/>
      <c r="CR68" s="153"/>
      <c r="CS68" s="153"/>
      <c r="CT68" s="153"/>
      <c r="CU68" s="153"/>
      <c r="CV68" s="153"/>
      <c r="CW68" s="153"/>
      <c r="CX68" s="154"/>
    </row>
    <row r="69" ht="6" customHeight="1" spans="9:102">
      <c r="I69" s="153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58"/>
      <c r="U69" s="258"/>
      <c r="V69" s="258"/>
      <c r="W69" s="14"/>
      <c r="X69" s="260"/>
      <c r="Y69" s="260"/>
      <c r="Z69" s="260"/>
      <c r="AA69" s="417"/>
      <c r="AB69" s="260"/>
      <c r="AC69" s="260"/>
      <c r="AD69" s="260"/>
      <c r="AE69" s="159"/>
      <c r="AF69" s="418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47"/>
      <c r="AR69" s="153"/>
      <c r="AS69" s="335"/>
      <c r="AT69" s="336"/>
      <c r="AU69" s="331"/>
      <c r="AV69" s="332"/>
      <c r="AW69" s="332"/>
      <c r="AX69" s="332"/>
      <c r="AY69" s="332"/>
      <c r="BF69" s="364"/>
      <c r="BG69" s="364"/>
      <c r="BH69" s="365"/>
      <c r="BI69" s="148"/>
      <c r="BJ69" s="148"/>
      <c r="BK69" s="148"/>
      <c r="BL69" s="153"/>
      <c r="BM69" s="157"/>
      <c r="BN69" s="148"/>
      <c r="BO69" s="174"/>
      <c r="BP69" s="162"/>
      <c r="BQ69" s="148"/>
      <c r="BR69" s="148"/>
      <c r="BS69" s="148"/>
      <c r="BU69" s="148"/>
      <c r="BV69" s="148"/>
      <c r="BW69" s="148"/>
      <c r="BY69" s="148"/>
      <c r="BZ69" s="148"/>
      <c r="CA69" s="148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0"/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4"/>
    </row>
    <row r="70" ht="6" customHeight="1" spans="1:102">
      <c r="A70" s="153"/>
      <c r="B70" s="153"/>
      <c r="C70" s="153"/>
      <c r="D70" s="153"/>
      <c r="E70" s="153"/>
      <c r="F70" s="153"/>
      <c r="G70" s="153"/>
      <c r="H70" s="153"/>
      <c r="I70" s="153"/>
      <c r="J70" s="383"/>
      <c r="K70" s="383"/>
      <c r="L70" s="383"/>
      <c r="M70" s="384"/>
      <c r="N70" s="384"/>
      <c r="O70" s="384"/>
      <c r="P70" s="384"/>
      <c r="Q70" s="384"/>
      <c r="R70" s="384"/>
      <c r="S70" s="384"/>
      <c r="T70" s="394"/>
      <c r="U70" s="394"/>
      <c r="V70" s="394"/>
      <c r="W70" s="209"/>
      <c r="X70" s="394"/>
      <c r="Y70" s="394"/>
      <c r="Z70" s="394"/>
      <c r="AA70" s="384"/>
      <c r="AB70" s="384"/>
      <c r="AC70" s="384"/>
      <c r="AD70" s="384"/>
      <c r="AE70" s="153"/>
      <c r="AF70" s="147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47"/>
      <c r="AR70" s="153"/>
      <c r="AS70" s="329"/>
      <c r="AT70" s="330" t="str">
        <f>附表.技能兼職計算!F13</f>
        <v/>
      </c>
      <c r="AU70" s="331" t="s">
        <v>140</v>
      </c>
      <c r="AV70" s="332"/>
      <c r="AW70" s="332"/>
      <c r="AX70" s="348" t="s">
        <v>114</v>
      </c>
      <c r="BF70" s="363" t="s">
        <v>108</v>
      </c>
      <c r="BG70" s="364"/>
      <c r="BH70" s="365" t="str">
        <f t="shared" ref="BH70" si="24">IF(OR($BF70="STR",$BF70="DEX"),"*","")</f>
        <v/>
      </c>
      <c r="BI70" s="161"/>
      <c r="BL70" s="153"/>
      <c r="BM70" s="172">
        <f>IF(AND(盟友卡!$AS70="X",盟友卡!$BI70&gt;=1),SUM(盟友卡!$BQ70:$CA72)+3,SUM(盟友卡!$BQ70:$CA72))</f>
        <v>0</v>
      </c>
      <c r="BN70" s="152"/>
      <c r="BO70" s="171"/>
      <c r="BP70" s="370" t="s">
        <v>63</v>
      </c>
      <c r="BQ70" s="253">
        <f>IF(ISNA(VLOOKUP($BF70,CX:DA,3,FALSE)),0,VLOOKUP($BF70,CX:DA,3,FALSE))</f>
        <v>0</v>
      </c>
      <c r="BR70" s="147"/>
      <c r="BS70" s="147"/>
      <c r="BT70" s="154" t="s">
        <v>65</v>
      </c>
      <c r="BU70" s="253">
        <f t="shared" ref="BU70" si="25">BI70</f>
        <v>0</v>
      </c>
      <c r="BV70" s="147"/>
      <c r="BW70" s="147"/>
      <c r="BX70" s="161"/>
      <c r="BY70" s="161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0"/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4"/>
    </row>
    <row r="71" ht="6" customHeight="1" spans="1:102">
      <c r="A71" s="163" t="s">
        <v>141</v>
      </c>
      <c r="B71" s="163"/>
      <c r="C71" s="163"/>
      <c r="D71" s="163"/>
      <c r="E71" s="163"/>
      <c r="F71" s="163"/>
      <c r="G71" s="163"/>
      <c r="H71" s="163"/>
      <c r="I71" s="153"/>
      <c r="J71" s="182">
        <f>N71+T71+X71+AB71+AF71+AJ71+AN71</f>
        <v>10</v>
      </c>
      <c r="K71" s="183"/>
      <c r="L71" s="184"/>
      <c r="M71" s="185" t="s">
        <v>63</v>
      </c>
      <c r="N71" s="186">
        <f>J58</f>
        <v>0</v>
      </c>
      <c r="O71" s="186"/>
      <c r="P71" s="186"/>
      <c r="Q71" s="186"/>
      <c r="R71" s="186"/>
      <c r="S71" s="226" t="s">
        <v>65</v>
      </c>
      <c r="T71" s="186">
        <f>IF(ISNA(VLOOKUP($T75,CX:DA,2,FALSE)),0,VLOOKUP($T75,CX:DA,2,FALSE))</f>
        <v>0</v>
      </c>
      <c r="U71" s="186"/>
      <c r="V71" s="186"/>
      <c r="W71" s="279" t="s">
        <v>65</v>
      </c>
      <c r="X71" s="186">
        <f>IF(ISNA(VLOOKUP($X75,CX:DA,2,FALSE)),0,VLOOKUP($X75,CX:DA,2,FALSE))</f>
        <v>0</v>
      </c>
      <c r="Y71" s="186"/>
      <c r="Z71" s="186"/>
      <c r="AA71" s="227" t="s">
        <v>65</v>
      </c>
      <c r="AB71" s="186">
        <f>IF(ISNA(VLOOKUP(A10,附表.體型負重!A:D,4,FALSE)),"0",VLOOKUP(A10,附表.體型負重!A:D,4,FALSE))</f>
        <v>0</v>
      </c>
      <c r="AC71" s="186"/>
      <c r="AD71" s="186"/>
      <c r="AE71" s="279" t="s">
        <v>65</v>
      </c>
      <c r="AF71" s="186">
        <f>AY19+BB19+BE19+BH19+BK19+BN19+BQ19+BT19+BW19</f>
        <v>0</v>
      </c>
      <c r="AG71" s="186"/>
      <c r="AH71" s="186"/>
      <c r="AI71" s="279" t="s">
        <v>65</v>
      </c>
      <c r="AJ71" s="422"/>
      <c r="AK71" s="422"/>
      <c r="AL71" s="422"/>
      <c r="AM71" s="279" t="s">
        <v>65</v>
      </c>
      <c r="AN71" s="423">
        <v>10</v>
      </c>
      <c r="AO71" s="423"/>
      <c r="AP71" s="423"/>
      <c r="AQ71" s="147"/>
      <c r="AR71" s="153"/>
      <c r="AS71" s="333"/>
      <c r="AT71" s="334"/>
      <c r="AU71" s="331"/>
      <c r="AV71" s="332"/>
      <c r="AW71" s="332"/>
      <c r="AX71" s="348"/>
      <c r="BF71" s="364"/>
      <c r="BG71" s="364"/>
      <c r="BH71" s="365"/>
      <c r="BL71" s="153"/>
      <c r="BM71" s="162"/>
      <c r="BO71" s="178"/>
      <c r="BP71" s="162"/>
      <c r="BQ71" s="147"/>
      <c r="BU71" s="147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0"/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4"/>
    </row>
    <row r="72" ht="6" customHeight="1" spans="1:102">
      <c r="A72" s="163"/>
      <c r="B72" s="163"/>
      <c r="C72" s="163"/>
      <c r="D72" s="163"/>
      <c r="E72" s="163"/>
      <c r="F72" s="163"/>
      <c r="G72" s="163"/>
      <c r="H72" s="163"/>
      <c r="I72" s="153"/>
      <c r="J72" s="187"/>
      <c r="K72" s="188"/>
      <c r="L72" s="189"/>
      <c r="M72" s="185"/>
      <c r="N72" s="186"/>
      <c r="O72" s="186"/>
      <c r="P72" s="186"/>
      <c r="Q72" s="186"/>
      <c r="R72" s="186"/>
      <c r="S72" s="226"/>
      <c r="T72" s="186"/>
      <c r="U72" s="186"/>
      <c r="V72" s="186"/>
      <c r="W72" s="279"/>
      <c r="X72" s="186"/>
      <c r="Y72" s="186"/>
      <c r="Z72" s="186"/>
      <c r="AA72" s="227"/>
      <c r="AB72" s="186"/>
      <c r="AC72" s="186"/>
      <c r="AD72" s="186"/>
      <c r="AE72" s="279"/>
      <c r="AF72" s="186"/>
      <c r="AG72" s="186"/>
      <c r="AH72" s="186"/>
      <c r="AI72" s="279"/>
      <c r="AJ72" s="422"/>
      <c r="AK72" s="422"/>
      <c r="AL72" s="422"/>
      <c r="AM72" s="279"/>
      <c r="AN72" s="423"/>
      <c r="AO72" s="423"/>
      <c r="AP72" s="423"/>
      <c r="AQ72" s="147"/>
      <c r="AR72" s="153"/>
      <c r="AS72" s="335"/>
      <c r="AT72" s="336"/>
      <c r="AU72" s="331"/>
      <c r="AV72" s="332"/>
      <c r="AW72" s="332"/>
      <c r="AX72" s="348"/>
      <c r="BF72" s="364"/>
      <c r="BG72" s="364"/>
      <c r="BH72" s="365"/>
      <c r="BI72" s="148"/>
      <c r="BJ72" s="148"/>
      <c r="BK72" s="148"/>
      <c r="BL72" s="153"/>
      <c r="BM72" s="157"/>
      <c r="BN72" s="148"/>
      <c r="BO72" s="174"/>
      <c r="BP72" s="162"/>
      <c r="BQ72" s="148"/>
      <c r="BR72" s="148"/>
      <c r="BS72" s="148"/>
      <c r="BU72" s="148"/>
      <c r="BV72" s="148"/>
      <c r="BW72" s="148"/>
      <c r="BY72" s="148"/>
      <c r="BZ72" s="148"/>
      <c r="CA72" s="148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0"/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4"/>
    </row>
    <row r="73" ht="6" customHeight="1" spans="1:102">
      <c r="A73" s="163"/>
      <c r="B73" s="163"/>
      <c r="C73" s="163"/>
      <c r="D73" s="163"/>
      <c r="E73" s="163"/>
      <c r="F73" s="163"/>
      <c r="G73" s="163"/>
      <c r="H73" s="163"/>
      <c r="I73" s="153"/>
      <c r="J73" s="187"/>
      <c r="K73" s="188"/>
      <c r="L73" s="189"/>
      <c r="M73" s="185"/>
      <c r="N73" s="186"/>
      <c r="O73" s="186"/>
      <c r="P73" s="186"/>
      <c r="Q73" s="186"/>
      <c r="R73" s="186"/>
      <c r="S73" s="226"/>
      <c r="T73" s="186"/>
      <c r="U73" s="186"/>
      <c r="V73" s="186"/>
      <c r="W73" s="279"/>
      <c r="X73" s="186"/>
      <c r="Y73" s="186"/>
      <c r="Z73" s="186"/>
      <c r="AA73" s="227"/>
      <c r="AB73" s="186"/>
      <c r="AC73" s="186"/>
      <c r="AD73" s="186"/>
      <c r="AE73" s="279"/>
      <c r="AF73" s="186"/>
      <c r="AG73" s="186"/>
      <c r="AH73" s="186"/>
      <c r="AI73" s="279"/>
      <c r="AJ73" s="422"/>
      <c r="AK73" s="422"/>
      <c r="AL73" s="422"/>
      <c r="AM73" s="279"/>
      <c r="AN73" s="423"/>
      <c r="AO73" s="423"/>
      <c r="AP73" s="423"/>
      <c r="AQ73" s="147"/>
      <c r="AR73" s="153"/>
      <c r="AS73" s="329"/>
      <c r="AT73" s="330" t="str">
        <f>附表.技能兼職計算!F14</f>
        <v>X</v>
      </c>
      <c r="AU73" s="331" t="s">
        <v>142</v>
      </c>
      <c r="AV73" s="332"/>
      <c r="AW73" s="332"/>
      <c r="AX73" s="348" t="s">
        <v>114</v>
      </c>
      <c r="BF73" s="363" t="s">
        <v>112</v>
      </c>
      <c r="BG73" s="364"/>
      <c r="BH73" s="365" t="str">
        <f t="shared" ref="BH73" si="26">IF(OR($BF73="STR",$BF73="DEX"),"*","")</f>
        <v/>
      </c>
      <c r="BI73" s="161"/>
      <c r="BL73" s="153"/>
      <c r="BM73" s="172">
        <f>IF(AND(盟友卡!$AS73="X",盟友卡!$BI73&gt;=1),SUM(盟友卡!$BQ73:$CA75)+3,SUM(盟友卡!$BQ73:$CA75))</f>
        <v>0</v>
      </c>
      <c r="BN73" s="152"/>
      <c r="BO73" s="171"/>
      <c r="BP73" s="370" t="s">
        <v>63</v>
      </c>
      <c r="BQ73" s="253">
        <f>IF(ISNA(VLOOKUP($BF73,CX:DA,3,FALSE)),0,VLOOKUP($BF73,CX:DA,3,FALSE))</f>
        <v>0</v>
      </c>
      <c r="BR73" s="147"/>
      <c r="BS73" s="147"/>
      <c r="BT73" s="154" t="s">
        <v>65</v>
      </c>
      <c r="BU73" s="253">
        <f t="shared" ref="BU73" si="27">BI73</f>
        <v>0</v>
      </c>
      <c r="BV73" s="147"/>
      <c r="BW73" s="147"/>
      <c r="BX73" s="161"/>
      <c r="BY73" s="161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0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4"/>
    </row>
    <row r="74" ht="6" customHeight="1" spans="1:102">
      <c r="A74" s="163"/>
      <c r="B74" s="163"/>
      <c r="C74" s="163"/>
      <c r="D74" s="163"/>
      <c r="E74" s="163"/>
      <c r="F74" s="163"/>
      <c r="G74" s="163"/>
      <c r="H74" s="163"/>
      <c r="I74" s="153"/>
      <c r="J74" s="190"/>
      <c r="K74" s="191"/>
      <c r="L74" s="192"/>
      <c r="M74" s="185"/>
      <c r="N74" s="186"/>
      <c r="O74" s="186"/>
      <c r="P74" s="186"/>
      <c r="Q74" s="186"/>
      <c r="R74" s="186"/>
      <c r="S74" s="226"/>
      <c r="T74" s="186"/>
      <c r="U74" s="186"/>
      <c r="V74" s="186"/>
      <c r="W74" s="279"/>
      <c r="X74" s="186"/>
      <c r="Y74" s="186"/>
      <c r="Z74" s="186"/>
      <c r="AA74" s="227"/>
      <c r="AB74" s="186"/>
      <c r="AC74" s="186"/>
      <c r="AD74" s="186"/>
      <c r="AE74" s="279"/>
      <c r="AF74" s="186"/>
      <c r="AG74" s="186"/>
      <c r="AH74" s="186"/>
      <c r="AI74" s="279"/>
      <c r="AJ74" s="422"/>
      <c r="AK74" s="422"/>
      <c r="AL74" s="422"/>
      <c r="AM74" s="279"/>
      <c r="AN74" s="423"/>
      <c r="AO74" s="423"/>
      <c r="AP74" s="423"/>
      <c r="AQ74" s="147"/>
      <c r="AR74" s="153"/>
      <c r="AS74" s="333"/>
      <c r="AT74" s="334"/>
      <c r="AU74" s="331"/>
      <c r="AV74" s="332"/>
      <c r="AW74" s="332"/>
      <c r="AX74" s="348"/>
      <c r="BF74" s="364"/>
      <c r="BG74" s="364"/>
      <c r="BH74" s="365"/>
      <c r="BL74" s="153"/>
      <c r="BM74" s="162"/>
      <c r="BO74" s="178"/>
      <c r="BP74" s="162"/>
      <c r="BQ74" s="147"/>
      <c r="BU74" s="147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0"/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4"/>
    </row>
    <row r="75" ht="6" customHeight="1" spans="10:102">
      <c r="J75" s="259" t="s">
        <v>53</v>
      </c>
      <c r="K75" s="259"/>
      <c r="L75" s="259"/>
      <c r="M75" s="260" t="s">
        <v>139</v>
      </c>
      <c r="N75" s="260"/>
      <c r="O75" s="260"/>
      <c r="P75" s="260"/>
      <c r="Q75" s="260"/>
      <c r="R75" s="260"/>
      <c r="S75" s="260"/>
      <c r="T75" s="258" t="s">
        <v>60</v>
      </c>
      <c r="U75" s="258"/>
      <c r="V75" s="258"/>
      <c r="W75" s="14"/>
      <c r="X75" s="258" t="s">
        <v>67</v>
      </c>
      <c r="Y75" s="258"/>
      <c r="Z75" s="258"/>
      <c r="AB75" s="259" t="s">
        <v>42</v>
      </c>
      <c r="AC75" s="259"/>
      <c r="AD75" s="259"/>
      <c r="AE75" s="153"/>
      <c r="AF75" s="259" t="s">
        <v>143</v>
      </c>
      <c r="AG75" s="259"/>
      <c r="AH75" s="259"/>
      <c r="AI75" s="164"/>
      <c r="AJ75" s="259" t="s">
        <v>55</v>
      </c>
      <c r="AK75" s="259"/>
      <c r="AL75" s="259"/>
      <c r="AM75" s="164"/>
      <c r="AN75" s="164"/>
      <c r="AO75" s="164"/>
      <c r="AP75" s="164"/>
      <c r="AQ75" s="147"/>
      <c r="AR75" s="153"/>
      <c r="AS75" s="335"/>
      <c r="AT75" s="336"/>
      <c r="AU75" s="331"/>
      <c r="AV75" s="332"/>
      <c r="AW75" s="332"/>
      <c r="AX75" s="348"/>
      <c r="BF75" s="364"/>
      <c r="BG75" s="364"/>
      <c r="BH75" s="365"/>
      <c r="BI75" s="148"/>
      <c r="BJ75" s="148"/>
      <c r="BK75" s="148"/>
      <c r="BL75" s="153"/>
      <c r="BM75" s="157"/>
      <c r="BN75" s="148"/>
      <c r="BO75" s="174"/>
      <c r="BP75" s="162"/>
      <c r="BQ75" s="148"/>
      <c r="BR75" s="148"/>
      <c r="BS75" s="148"/>
      <c r="BU75" s="148"/>
      <c r="BV75" s="148"/>
      <c r="BW75" s="148"/>
      <c r="BY75" s="148"/>
      <c r="BZ75" s="148"/>
      <c r="CA75" s="148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4"/>
    </row>
    <row r="76" ht="6" customHeight="1" spans="10:102"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58"/>
      <c r="U76" s="258"/>
      <c r="V76" s="258"/>
      <c r="W76" s="14"/>
      <c r="X76" s="258"/>
      <c r="Y76" s="258"/>
      <c r="Z76" s="258"/>
      <c r="AB76" s="260"/>
      <c r="AC76" s="260"/>
      <c r="AD76" s="260"/>
      <c r="AE76" s="153"/>
      <c r="AF76" s="260"/>
      <c r="AG76" s="260"/>
      <c r="AH76" s="260"/>
      <c r="AI76" s="164"/>
      <c r="AJ76" s="260"/>
      <c r="AK76" s="260"/>
      <c r="AL76" s="260"/>
      <c r="AM76" s="164"/>
      <c r="AN76" s="164"/>
      <c r="AO76" s="164"/>
      <c r="AP76" s="164"/>
      <c r="AQ76" s="147"/>
      <c r="AR76" s="153"/>
      <c r="AS76" s="329"/>
      <c r="AT76" s="330" t="str">
        <f>附表.技能兼職計算!F15</f>
        <v/>
      </c>
      <c r="AU76" s="331" t="s">
        <v>144</v>
      </c>
      <c r="AV76" s="332"/>
      <c r="AW76" s="332"/>
      <c r="AX76" s="332"/>
      <c r="AY76" s="332"/>
      <c r="BF76" s="363" t="s">
        <v>90</v>
      </c>
      <c r="BG76" s="364"/>
      <c r="BH76" s="365" t="str">
        <f t="shared" ref="BH76" si="28">IF(OR($BF76="STR",$BF76="DEX"),"*","")</f>
        <v/>
      </c>
      <c r="BI76" s="161"/>
      <c r="BL76" s="153"/>
      <c r="BM76" s="172">
        <f>IF(AND(盟友卡!$AS76="X",盟友卡!$BI76&gt;=1),SUM(盟友卡!$BQ76:$CA78)+3,SUM(盟友卡!$BQ76:$CA78))</f>
        <v>0</v>
      </c>
      <c r="BN76" s="152"/>
      <c r="BO76" s="171"/>
      <c r="BP76" s="370" t="s">
        <v>63</v>
      </c>
      <c r="BQ76" s="253">
        <f>IF(ISNA(VLOOKUP($BF76,CX:DA,3,FALSE)),0,VLOOKUP($BF76,CX:DA,3,FALSE))</f>
        <v>0</v>
      </c>
      <c r="BR76" s="147"/>
      <c r="BS76" s="147"/>
      <c r="BT76" s="154" t="s">
        <v>65</v>
      </c>
      <c r="BU76" s="253">
        <f t="shared" ref="BU76" si="29">BI76</f>
        <v>0</v>
      </c>
      <c r="BV76" s="147"/>
      <c r="BW76" s="147"/>
      <c r="BX76" s="161"/>
      <c r="BY76" s="161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0"/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4"/>
    </row>
    <row r="77" ht="6" customHeight="1" spans="33:102"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47"/>
      <c r="AR77" s="153"/>
      <c r="AS77" s="333"/>
      <c r="AT77" s="334"/>
      <c r="AU77" s="331"/>
      <c r="AV77" s="332"/>
      <c r="AW77" s="332"/>
      <c r="AX77" s="332"/>
      <c r="AY77" s="332"/>
      <c r="BF77" s="364"/>
      <c r="BG77" s="364"/>
      <c r="BH77" s="365"/>
      <c r="BL77" s="153"/>
      <c r="BM77" s="162"/>
      <c r="BO77" s="178"/>
      <c r="BP77" s="162"/>
      <c r="BQ77" s="147"/>
      <c r="BU77" s="147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4"/>
    </row>
    <row r="78" ht="6" customHeight="1" spans="1:102">
      <c r="A78" s="155" t="s">
        <v>145</v>
      </c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335"/>
      <c r="AT78" s="336"/>
      <c r="AU78" s="331"/>
      <c r="AV78" s="332"/>
      <c r="AW78" s="332"/>
      <c r="AX78" s="332"/>
      <c r="AY78" s="332"/>
      <c r="BF78" s="364"/>
      <c r="BG78" s="364"/>
      <c r="BH78" s="365"/>
      <c r="BI78" s="148"/>
      <c r="BJ78" s="148"/>
      <c r="BK78" s="148"/>
      <c r="BL78" s="153"/>
      <c r="BM78" s="157"/>
      <c r="BN78" s="148"/>
      <c r="BO78" s="174"/>
      <c r="BP78" s="162"/>
      <c r="BQ78" s="148"/>
      <c r="BR78" s="148"/>
      <c r="BS78" s="148"/>
      <c r="BU78" s="148"/>
      <c r="BV78" s="148"/>
      <c r="BW78" s="148"/>
      <c r="BY78" s="148"/>
      <c r="BZ78" s="148"/>
      <c r="CA78" s="148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0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4"/>
    </row>
    <row r="79" ht="6" customHeight="1" spans="1:102">
      <c r="A79" s="147"/>
      <c r="N79" s="385" t="s">
        <v>146</v>
      </c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378"/>
      <c r="AC79" s="385" t="s">
        <v>147</v>
      </c>
      <c r="AD79" s="152"/>
      <c r="AE79" s="152"/>
      <c r="AF79" s="152"/>
      <c r="AG79" s="152"/>
      <c r="AH79" s="152"/>
      <c r="AI79" s="152"/>
      <c r="AJ79" s="378"/>
      <c r="AK79" s="385" t="s">
        <v>148</v>
      </c>
      <c r="AL79" s="152"/>
      <c r="AM79" s="152"/>
      <c r="AN79" s="152"/>
      <c r="AO79" s="152"/>
      <c r="AP79" s="152"/>
      <c r="AQ79" s="171"/>
      <c r="AR79" s="153"/>
      <c r="AS79" s="329"/>
      <c r="AT79" s="330" t="str">
        <f>附表.技能兼職計算!F16</f>
        <v>X</v>
      </c>
      <c r="AU79" s="331" t="s">
        <v>149</v>
      </c>
      <c r="AV79" s="332"/>
      <c r="AW79" s="332"/>
      <c r="AX79" s="332"/>
      <c r="AY79" s="332"/>
      <c r="BF79" s="363" t="s">
        <v>90</v>
      </c>
      <c r="BG79" s="364"/>
      <c r="BH79" s="365" t="str">
        <f t="shared" ref="BH79" si="30">IF(OR($BF79="STR",$BF79="DEX"),"*","")</f>
        <v/>
      </c>
      <c r="BI79" s="161"/>
      <c r="BL79" s="153"/>
      <c r="BM79" s="172">
        <f>IF(AND(盟友卡!$AS79="X",盟友卡!$BI79&gt;=1),SUM(盟友卡!$BQ79:$CA81)+3,SUM(盟友卡!$BQ79:$CA81))</f>
        <v>0</v>
      </c>
      <c r="BN79" s="152"/>
      <c r="BO79" s="171"/>
      <c r="BP79" s="370" t="s">
        <v>63</v>
      </c>
      <c r="BQ79" s="253">
        <f>IF(ISNA(VLOOKUP($BF79,CX:DA,3,FALSE)),0,VLOOKUP($BF79,CX:DA,3,FALSE))</f>
        <v>0</v>
      </c>
      <c r="BR79" s="147"/>
      <c r="BS79" s="147"/>
      <c r="BT79" s="154" t="s">
        <v>65</v>
      </c>
      <c r="BU79" s="253">
        <f t="shared" ref="BU79" si="31">BI79</f>
        <v>0</v>
      </c>
      <c r="BV79" s="147"/>
      <c r="BW79" s="147"/>
      <c r="BX79" s="161"/>
      <c r="BY79" s="161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0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4"/>
    </row>
    <row r="80" ht="6" customHeight="1" spans="1:102">
      <c r="A80" s="147"/>
      <c r="N80" s="381"/>
      <c r="AB80" s="380"/>
      <c r="AC80" s="381"/>
      <c r="AJ80" s="380"/>
      <c r="AK80" s="381"/>
      <c r="AQ80" s="178"/>
      <c r="AR80" s="153"/>
      <c r="AS80" s="333"/>
      <c r="AT80" s="334"/>
      <c r="AU80" s="331"/>
      <c r="AV80" s="332"/>
      <c r="AW80" s="332"/>
      <c r="AX80" s="332"/>
      <c r="AY80" s="332"/>
      <c r="BF80" s="364"/>
      <c r="BG80" s="364"/>
      <c r="BH80" s="365"/>
      <c r="BL80" s="153"/>
      <c r="BM80" s="162"/>
      <c r="BO80" s="178"/>
      <c r="BP80" s="162"/>
      <c r="BQ80" s="147"/>
      <c r="BU80" s="147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0"/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4"/>
    </row>
    <row r="81" ht="6" customHeight="1" spans="1:102">
      <c r="A81" s="147"/>
      <c r="N81" s="381"/>
      <c r="O81" s="147"/>
      <c r="P81" s="147"/>
      <c r="Q81" s="147"/>
      <c r="R81" s="147"/>
      <c r="S81" s="147"/>
      <c r="T81" s="147"/>
      <c r="U81" s="147"/>
      <c r="V81" s="147"/>
      <c r="W81" s="148"/>
      <c r="X81" s="148"/>
      <c r="Y81" s="148"/>
      <c r="Z81" s="148"/>
      <c r="AA81" s="148"/>
      <c r="AB81" s="410"/>
      <c r="AC81" s="393"/>
      <c r="AD81" s="148"/>
      <c r="AE81" s="148"/>
      <c r="AF81" s="148"/>
      <c r="AG81" s="148"/>
      <c r="AH81" s="148"/>
      <c r="AI81" s="148"/>
      <c r="AJ81" s="410"/>
      <c r="AK81" s="393"/>
      <c r="AL81" s="148"/>
      <c r="AM81" s="148"/>
      <c r="AN81" s="148"/>
      <c r="AO81" s="148"/>
      <c r="AP81" s="148"/>
      <c r="AQ81" s="174"/>
      <c r="AR81" s="153"/>
      <c r="AS81" s="335"/>
      <c r="AT81" s="336"/>
      <c r="AU81" s="331"/>
      <c r="AV81" s="332"/>
      <c r="AW81" s="332"/>
      <c r="AX81" s="332"/>
      <c r="AY81" s="332"/>
      <c r="BF81" s="364"/>
      <c r="BG81" s="364"/>
      <c r="BH81" s="365"/>
      <c r="BI81" s="148"/>
      <c r="BJ81" s="148"/>
      <c r="BK81" s="148"/>
      <c r="BL81" s="153"/>
      <c r="BM81" s="157"/>
      <c r="BN81" s="148"/>
      <c r="BO81" s="174"/>
      <c r="BP81" s="162"/>
      <c r="BQ81" s="148"/>
      <c r="BR81" s="148"/>
      <c r="BS81" s="148"/>
      <c r="BU81" s="148"/>
      <c r="BV81" s="148"/>
      <c r="BW81" s="148"/>
      <c r="BY81" s="148"/>
      <c r="BZ81" s="148"/>
      <c r="CA81" s="148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0"/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4"/>
    </row>
    <row r="82" ht="6" customHeight="1" spans="1:102">
      <c r="A82" s="350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386" t="s">
        <v>150</v>
      </c>
      <c r="O82" s="387"/>
      <c r="P82" s="388"/>
      <c r="Q82" s="395" t="s">
        <v>60</v>
      </c>
      <c r="R82" s="396"/>
      <c r="S82" s="397"/>
      <c r="T82" s="386" t="s">
        <v>151</v>
      </c>
      <c r="U82" s="387"/>
      <c r="V82" s="388"/>
      <c r="W82" s="386" t="s">
        <v>55</v>
      </c>
      <c r="X82" s="387"/>
      <c r="Y82" s="388"/>
      <c r="Z82" s="419" t="s">
        <v>152</v>
      </c>
      <c r="AA82" s="419"/>
      <c r="AB82" s="419"/>
      <c r="AC82" s="276"/>
      <c r="AD82" s="311"/>
      <c r="AE82" s="311"/>
      <c r="AF82" s="311"/>
      <c r="AG82" s="311"/>
      <c r="AH82" s="311"/>
      <c r="AI82" s="311"/>
      <c r="AJ82" s="312"/>
      <c r="AK82" s="350"/>
      <c r="AL82" s="152"/>
      <c r="AM82" s="152"/>
      <c r="AN82" s="152"/>
      <c r="AO82" s="152"/>
      <c r="AP82" s="152"/>
      <c r="AQ82" s="171"/>
      <c r="AR82" s="153"/>
      <c r="AS82" s="329"/>
      <c r="AT82" s="330" t="str">
        <f>附表.技能兼職計算!F17</f>
        <v>X</v>
      </c>
      <c r="AU82" s="331" t="s">
        <v>153</v>
      </c>
      <c r="AV82" s="332"/>
      <c r="AW82" s="332"/>
      <c r="AX82" s="332"/>
      <c r="AY82" s="332"/>
      <c r="BF82" s="363" t="s">
        <v>90</v>
      </c>
      <c r="BG82" s="364"/>
      <c r="BH82" s="365" t="str">
        <f t="shared" ref="BH82" si="32">IF(OR($BF82="STR",$BF82="DEX"),"*","")</f>
        <v/>
      </c>
      <c r="BI82" s="161"/>
      <c r="BL82" s="153"/>
      <c r="BM82" s="172">
        <f>IF(AND(盟友卡!$AS82="X",盟友卡!$BI82&gt;=1),SUM(盟友卡!$BQ82:$CA84)+3,SUM(盟友卡!$BQ82:$CA84))</f>
        <v>0</v>
      </c>
      <c r="BN82" s="152"/>
      <c r="BO82" s="171"/>
      <c r="BP82" s="370" t="s">
        <v>63</v>
      </c>
      <c r="BQ82" s="253">
        <f>IF(ISNA(VLOOKUP($BF82,CX:DA,3,FALSE)),0,VLOOKUP($BF82,CX:DA,3,FALSE))</f>
        <v>0</v>
      </c>
      <c r="BR82" s="147"/>
      <c r="BS82" s="147"/>
      <c r="BT82" s="154" t="s">
        <v>65</v>
      </c>
      <c r="BU82" s="253">
        <f t="shared" ref="BU82" si="33">BI82</f>
        <v>0</v>
      </c>
      <c r="BV82" s="147"/>
      <c r="BW82" s="147"/>
      <c r="BX82" s="161"/>
      <c r="BY82" s="161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0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4"/>
    </row>
    <row r="83" ht="6" customHeight="1" spans="1:102">
      <c r="A83" s="162"/>
      <c r="M83" s="147"/>
      <c r="N83" s="389"/>
      <c r="O83" s="390"/>
      <c r="P83" s="391"/>
      <c r="Q83" s="398"/>
      <c r="R83" s="399"/>
      <c r="S83" s="400"/>
      <c r="T83" s="389"/>
      <c r="U83" s="390"/>
      <c r="V83" s="391"/>
      <c r="W83" s="389"/>
      <c r="X83" s="390"/>
      <c r="Y83" s="391"/>
      <c r="Z83" s="419"/>
      <c r="AA83" s="419"/>
      <c r="AB83" s="419"/>
      <c r="AC83" s="420"/>
      <c r="AD83" s="421"/>
      <c r="AE83" s="421"/>
      <c r="AF83" s="421"/>
      <c r="AG83" s="421"/>
      <c r="AH83" s="421"/>
      <c r="AI83" s="421"/>
      <c r="AJ83" s="424"/>
      <c r="AK83" s="162"/>
      <c r="AQ83" s="178"/>
      <c r="AR83" s="153"/>
      <c r="AS83" s="333"/>
      <c r="AT83" s="334"/>
      <c r="AU83" s="331"/>
      <c r="AV83" s="332"/>
      <c r="AW83" s="332"/>
      <c r="AX83" s="332"/>
      <c r="AY83" s="332"/>
      <c r="BF83" s="364"/>
      <c r="BG83" s="364"/>
      <c r="BH83" s="365"/>
      <c r="BL83" s="153"/>
      <c r="BM83" s="162"/>
      <c r="BO83" s="178"/>
      <c r="BP83" s="162"/>
      <c r="BQ83" s="147"/>
      <c r="BU83" s="147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0"/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4"/>
    </row>
    <row r="84" ht="6" customHeight="1" spans="1:102">
      <c r="A84" s="162"/>
      <c r="M84" s="147"/>
      <c r="N84" s="186">
        <f>$J$58</f>
        <v>0</v>
      </c>
      <c r="O84" s="186"/>
      <c r="P84" s="186"/>
      <c r="Q84" s="186">
        <f>IF(ISNA(VLOOKUP($Q82,CX:DA,2,FALSE)),0,VLOOKUP($Q82,CX:DA,2,FALSE))</f>
        <v>0</v>
      </c>
      <c r="R84" s="186"/>
      <c r="S84" s="186"/>
      <c r="T84" s="401">
        <v>0</v>
      </c>
      <c r="U84" s="402"/>
      <c r="V84" s="403"/>
      <c r="W84" s="401">
        <v>0</v>
      </c>
      <c r="X84" s="402"/>
      <c r="Y84" s="403"/>
      <c r="Z84" s="186">
        <f>$N84+$Q84+$T84+$W84</f>
        <v>0</v>
      </c>
      <c r="AA84" s="186"/>
      <c r="AB84" s="186"/>
      <c r="AC84" s="420"/>
      <c r="AD84" s="421"/>
      <c r="AE84" s="421"/>
      <c r="AF84" s="421"/>
      <c r="AG84" s="421"/>
      <c r="AH84" s="421"/>
      <c r="AI84" s="421"/>
      <c r="AJ84" s="424"/>
      <c r="AK84" s="162"/>
      <c r="AQ84" s="178"/>
      <c r="AR84" s="153"/>
      <c r="AS84" s="335"/>
      <c r="AT84" s="336"/>
      <c r="AU84" s="331"/>
      <c r="AV84" s="332"/>
      <c r="AW84" s="332"/>
      <c r="AX84" s="332"/>
      <c r="AY84" s="332"/>
      <c r="BF84" s="364"/>
      <c r="BG84" s="364"/>
      <c r="BH84" s="365"/>
      <c r="BI84" s="148"/>
      <c r="BJ84" s="148"/>
      <c r="BK84" s="148"/>
      <c r="BL84" s="153"/>
      <c r="BM84" s="157"/>
      <c r="BN84" s="148"/>
      <c r="BO84" s="174"/>
      <c r="BP84" s="162"/>
      <c r="BQ84" s="148"/>
      <c r="BR84" s="148"/>
      <c r="BS84" s="148"/>
      <c r="BU84" s="148"/>
      <c r="BV84" s="148"/>
      <c r="BW84" s="148"/>
      <c r="BY84" s="148"/>
      <c r="BZ84" s="148"/>
      <c r="CA84" s="148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0"/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4"/>
    </row>
    <row r="85" ht="6" customHeight="1" spans="1:102">
      <c r="A85" s="162"/>
      <c r="M85" s="147"/>
      <c r="N85" s="186"/>
      <c r="O85" s="186"/>
      <c r="P85" s="186"/>
      <c r="Q85" s="186"/>
      <c r="R85" s="186"/>
      <c r="S85" s="186"/>
      <c r="T85" s="404"/>
      <c r="U85" s="405"/>
      <c r="V85" s="406"/>
      <c r="W85" s="404"/>
      <c r="X85" s="405"/>
      <c r="Y85" s="406"/>
      <c r="Z85" s="186"/>
      <c r="AA85" s="186"/>
      <c r="AB85" s="186"/>
      <c r="AC85" s="420"/>
      <c r="AD85" s="421"/>
      <c r="AE85" s="421"/>
      <c r="AF85" s="421"/>
      <c r="AG85" s="421"/>
      <c r="AH85" s="421"/>
      <c r="AI85" s="421"/>
      <c r="AJ85" s="424"/>
      <c r="AK85" s="162"/>
      <c r="AQ85" s="178"/>
      <c r="AR85" s="153"/>
      <c r="AS85" s="329"/>
      <c r="AT85" s="330" t="str">
        <f>附表.技能兼職計算!F18</f>
        <v/>
      </c>
      <c r="AU85" s="331" t="s">
        <v>154</v>
      </c>
      <c r="AV85" s="332"/>
      <c r="AW85" s="332"/>
      <c r="AX85" s="332"/>
      <c r="AY85" s="332"/>
      <c r="BF85" s="363" t="s">
        <v>90</v>
      </c>
      <c r="BG85" s="364"/>
      <c r="BH85" s="365" t="str">
        <f t="shared" ref="BH85" si="34">IF(OR($BF85="STR",$BF85="DEX"),"*","")</f>
        <v/>
      </c>
      <c r="BI85" s="161"/>
      <c r="BL85" s="153"/>
      <c r="BM85" s="172">
        <f>IF(AND(盟友卡!$AS85="X",盟友卡!$BI85&gt;=1),SUM(盟友卡!$BQ85:$CA87)+3,SUM(盟友卡!$BQ85:$CA87))</f>
        <v>0</v>
      </c>
      <c r="BN85" s="152"/>
      <c r="BO85" s="171"/>
      <c r="BP85" s="370" t="s">
        <v>63</v>
      </c>
      <c r="BQ85" s="253">
        <f>IF(ISNA(VLOOKUP($BF85,CX:DA,3,FALSE)),0,VLOOKUP($BF85,CX:DA,3,FALSE))</f>
        <v>0</v>
      </c>
      <c r="BR85" s="147"/>
      <c r="BS85" s="147"/>
      <c r="BT85" s="154" t="s">
        <v>65</v>
      </c>
      <c r="BU85" s="253">
        <f t="shared" ref="BU85" si="35">BI85</f>
        <v>0</v>
      </c>
      <c r="BV85" s="147"/>
      <c r="BW85" s="147"/>
      <c r="BX85" s="161"/>
      <c r="BY85" s="161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0"/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4"/>
    </row>
    <row r="86" ht="6" customHeight="1" spans="1:102">
      <c r="A86" s="162"/>
      <c r="M86" s="147"/>
      <c r="N86" s="186"/>
      <c r="O86" s="186"/>
      <c r="P86" s="186"/>
      <c r="Q86" s="186"/>
      <c r="R86" s="186"/>
      <c r="S86" s="186"/>
      <c r="T86" s="404"/>
      <c r="U86" s="405"/>
      <c r="V86" s="406"/>
      <c r="W86" s="404"/>
      <c r="X86" s="405"/>
      <c r="Y86" s="406"/>
      <c r="Z86" s="186"/>
      <c r="AA86" s="186"/>
      <c r="AB86" s="186"/>
      <c r="AC86" s="420"/>
      <c r="AD86" s="421"/>
      <c r="AE86" s="421"/>
      <c r="AF86" s="421"/>
      <c r="AG86" s="421"/>
      <c r="AH86" s="421"/>
      <c r="AI86" s="421"/>
      <c r="AJ86" s="424"/>
      <c r="AK86" s="162"/>
      <c r="AQ86" s="178"/>
      <c r="AR86" s="153"/>
      <c r="AS86" s="333"/>
      <c r="AT86" s="334"/>
      <c r="AU86" s="331"/>
      <c r="AV86" s="332"/>
      <c r="AW86" s="332"/>
      <c r="AX86" s="332"/>
      <c r="AY86" s="332"/>
      <c r="BF86" s="364"/>
      <c r="BG86" s="364"/>
      <c r="BH86" s="365"/>
      <c r="BL86" s="153"/>
      <c r="BM86" s="162"/>
      <c r="BO86" s="178"/>
      <c r="BP86" s="162"/>
      <c r="BQ86" s="147"/>
      <c r="BU86" s="147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0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4"/>
    </row>
    <row r="87" ht="6" customHeight="1" spans="1:102">
      <c r="A87" s="157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86"/>
      <c r="O87" s="186"/>
      <c r="P87" s="186"/>
      <c r="Q87" s="186"/>
      <c r="R87" s="186"/>
      <c r="S87" s="186"/>
      <c r="T87" s="407"/>
      <c r="U87" s="408"/>
      <c r="V87" s="409"/>
      <c r="W87" s="407"/>
      <c r="X87" s="408"/>
      <c r="Y87" s="409"/>
      <c r="Z87" s="186"/>
      <c r="AA87" s="186"/>
      <c r="AB87" s="186"/>
      <c r="AC87" s="314"/>
      <c r="AD87" s="315"/>
      <c r="AE87" s="315"/>
      <c r="AF87" s="315"/>
      <c r="AG87" s="315"/>
      <c r="AH87" s="315"/>
      <c r="AI87" s="315"/>
      <c r="AJ87" s="316"/>
      <c r="AK87" s="157"/>
      <c r="AL87" s="148"/>
      <c r="AM87" s="148"/>
      <c r="AN87" s="148"/>
      <c r="AO87" s="148"/>
      <c r="AP87" s="148"/>
      <c r="AQ87" s="174"/>
      <c r="AR87" s="153"/>
      <c r="AS87" s="335"/>
      <c r="AT87" s="336"/>
      <c r="AU87" s="331"/>
      <c r="AV87" s="332"/>
      <c r="AW87" s="332"/>
      <c r="AX87" s="332"/>
      <c r="AY87" s="332"/>
      <c r="BF87" s="364"/>
      <c r="BG87" s="364"/>
      <c r="BH87" s="365"/>
      <c r="BI87" s="148"/>
      <c r="BJ87" s="148"/>
      <c r="BK87" s="148"/>
      <c r="BL87" s="153"/>
      <c r="BM87" s="157"/>
      <c r="BN87" s="148"/>
      <c r="BO87" s="174"/>
      <c r="BP87" s="162"/>
      <c r="BQ87" s="148"/>
      <c r="BR87" s="148"/>
      <c r="BS87" s="148"/>
      <c r="BU87" s="148"/>
      <c r="BV87" s="148"/>
      <c r="BW87" s="148"/>
      <c r="BY87" s="148"/>
      <c r="BZ87" s="148"/>
      <c r="CA87" s="148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0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4"/>
    </row>
    <row r="88" ht="6" customHeight="1" spans="1:102">
      <c r="A88" s="377" t="s">
        <v>155</v>
      </c>
      <c r="B88" s="152"/>
      <c r="C88" s="152"/>
      <c r="D88" s="152"/>
      <c r="E88" s="152"/>
      <c r="F88" s="152"/>
      <c r="G88" s="378"/>
      <c r="H88" s="379" t="s">
        <v>156</v>
      </c>
      <c r="I88" s="152"/>
      <c r="J88" s="152"/>
      <c r="K88" s="152"/>
      <c r="L88" s="152"/>
      <c r="M88" s="152"/>
      <c r="N88" s="380"/>
      <c r="O88" s="392" t="s">
        <v>157</v>
      </c>
      <c r="P88" s="147"/>
      <c r="Q88" s="147"/>
      <c r="R88" s="392" t="s">
        <v>158</v>
      </c>
      <c r="S88" s="147"/>
      <c r="T88" s="380"/>
      <c r="U88" s="392" t="s">
        <v>159</v>
      </c>
      <c r="V88" s="147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3"/>
      <c r="AS88" s="329"/>
      <c r="AT88" s="330" t="str">
        <f>附表.技能兼職計算!F19</f>
        <v/>
      </c>
      <c r="AU88" s="331" t="s">
        <v>160</v>
      </c>
      <c r="AV88" s="332"/>
      <c r="AW88" s="332"/>
      <c r="AX88" s="332"/>
      <c r="AY88" s="332"/>
      <c r="BF88" s="363" t="s">
        <v>90</v>
      </c>
      <c r="BG88" s="364"/>
      <c r="BH88" s="365" t="str">
        <f t="shared" ref="BH88" si="36">IF(OR($BF88="STR",$BF88="DEX"),"*","")</f>
        <v/>
      </c>
      <c r="BI88" s="161"/>
      <c r="BL88" s="153"/>
      <c r="BM88" s="172">
        <f>IF(AND(盟友卡!$AS88="X",盟友卡!$BI88&gt;=1),SUM(盟友卡!$BQ88:$CA90)+3,SUM(盟友卡!$BQ88:$CA90))</f>
        <v>0</v>
      </c>
      <c r="BN88" s="152"/>
      <c r="BO88" s="171"/>
      <c r="BP88" s="370" t="s">
        <v>63</v>
      </c>
      <c r="BQ88" s="253">
        <f>IF(ISNA(VLOOKUP($BF88,CX:DA,3,FALSE)),0,VLOOKUP($BF88,CX:DA,3,FALSE))</f>
        <v>0</v>
      </c>
      <c r="BR88" s="147"/>
      <c r="BS88" s="147"/>
      <c r="BT88" s="154" t="s">
        <v>65</v>
      </c>
      <c r="BU88" s="253">
        <f t="shared" ref="BU88" si="37">BI88</f>
        <v>0</v>
      </c>
      <c r="BV88" s="147"/>
      <c r="BW88" s="147"/>
      <c r="BX88" s="161"/>
      <c r="BY88" s="161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0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4"/>
    </row>
    <row r="89" ht="6" customHeight="1" spans="1:102">
      <c r="A89" s="147"/>
      <c r="G89" s="380"/>
      <c r="H89" s="381"/>
      <c r="N89" s="380"/>
      <c r="O89" s="381"/>
      <c r="R89" s="381"/>
      <c r="T89" s="380"/>
      <c r="U89" s="381"/>
      <c r="AR89" s="153"/>
      <c r="AS89" s="333"/>
      <c r="AT89" s="334"/>
      <c r="AU89" s="331"/>
      <c r="AV89" s="332"/>
      <c r="AW89" s="332"/>
      <c r="AX89" s="332"/>
      <c r="AY89" s="332"/>
      <c r="BF89" s="364"/>
      <c r="BG89" s="364"/>
      <c r="BH89" s="365"/>
      <c r="BL89" s="153"/>
      <c r="BM89" s="162"/>
      <c r="BO89" s="178"/>
      <c r="BP89" s="162"/>
      <c r="BQ89" s="147"/>
      <c r="BU89" s="147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0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4"/>
    </row>
    <row r="90" ht="6" customHeight="1" spans="1:102">
      <c r="A90" s="147"/>
      <c r="G90" s="380"/>
      <c r="H90" s="381"/>
      <c r="N90" s="380"/>
      <c r="O90" s="393"/>
      <c r="P90" s="148"/>
      <c r="Q90" s="148"/>
      <c r="R90" s="393"/>
      <c r="S90" s="148"/>
      <c r="T90" s="410"/>
      <c r="U90" s="393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8"/>
      <c r="AP90" s="148"/>
      <c r="AQ90" s="148"/>
      <c r="AR90" s="153"/>
      <c r="AS90" s="335"/>
      <c r="AT90" s="336"/>
      <c r="AU90" s="331"/>
      <c r="AV90" s="332"/>
      <c r="AW90" s="332"/>
      <c r="AX90" s="332"/>
      <c r="AY90" s="332"/>
      <c r="BF90" s="364"/>
      <c r="BG90" s="364"/>
      <c r="BH90" s="365"/>
      <c r="BI90" s="148"/>
      <c r="BJ90" s="148"/>
      <c r="BK90" s="148"/>
      <c r="BL90" s="153"/>
      <c r="BM90" s="157"/>
      <c r="BN90" s="148"/>
      <c r="BO90" s="174"/>
      <c r="BP90" s="162"/>
      <c r="BQ90" s="148"/>
      <c r="BR90" s="148"/>
      <c r="BS90" s="148"/>
      <c r="BU90" s="148"/>
      <c r="BV90" s="148"/>
      <c r="BW90" s="148"/>
      <c r="BY90" s="148"/>
      <c r="BZ90" s="148"/>
      <c r="CA90" s="148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0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4"/>
    </row>
    <row r="91" ht="6" customHeight="1" spans="1:102">
      <c r="A91" s="350"/>
      <c r="B91" s="152"/>
      <c r="C91" s="152"/>
      <c r="D91" s="152"/>
      <c r="E91" s="152"/>
      <c r="F91" s="152"/>
      <c r="G91" s="171"/>
      <c r="H91" s="382"/>
      <c r="I91" s="152"/>
      <c r="J91" s="152"/>
      <c r="K91" s="152"/>
      <c r="L91" s="152"/>
      <c r="M91" s="152"/>
      <c r="N91" s="171"/>
      <c r="O91" s="350"/>
      <c r="P91" s="152"/>
      <c r="Q91" s="171"/>
      <c r="R91" s="350"/>
      <c r="S91" s="152"/>
      <c r="T91" s="171"/>
      <c r="U91" s="41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425"/>
      <c r="AR91" s="153"/>
      <c r="AS91" s="329"/>
      <c r="AT91" s="330" t="str">
        <f>附表.技能兼職計算!F20</f>
        <v/>
      </c>
      <c r="AU91" s="331" t="s">
        <v>161</v>
      </c>
      <c r="AV91" s="332"/>
      <c r="AW91" s="332"/>
      <c r="AX91" s="332"/>
      <c r="AY91" s="332"/>
      <c r="BF91" s="363" t="s">
        <v>90</v>
      </c>
      <c r="BG91" s="364"/>
      <c r="BH91" s="365" t="str">
        <f t="shared" ref="BH91" si="38">IF(OR($BF91="STR",$BF91="DEX"),"*","")</f>
        <v/>
      </c>
      <c r="BI91" s="161"/>
      <c r="BL91" s="153"/>
      <c r="BM91" s="172">
        <f>IF(AND(盟友卡!$AS91="X",盟友卡!$BI91&gt;=1),SUM(盟友卡!$BQ91:$CA93)+3,SUM(盟友卡!$BQ91:$CA93))</f>
        <v>0</v>
      </c>
      <c r="BN91" s="152"/>
      <c r="BO91" s="171"/>
      <c r="BP91" s="370" t="s">
        <v>63</v>
      </c>
      <c r="BQ91" s="253">
        <f>IF(ISNA(VLOOKUP($BF91,CX:DA,3,FALSE)),0,VLOOKUP($BF91,CX:DA,3,FALSE))</f>
        <v>0</v>
      </c>
      <c r="BR91" s="147"/>
      <c r="BS91" s="147"/>
      <c r="BT91" s="154" t="s">
        <v>65</v>
      </c>
      <c r="BU91" s="253">
        <f t="shared" ref="BU91" si="39">BI91</f>
        <v>0</v>
      </c>
      <c r="BV91" s="147"/>
      <c r="BW91" s="147"/>
      <c r="BX91" s="161"/>
      <c r="BY91" s="161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4"/>
    </row>
    <row r="92" ht="6" customHeight="1" spans="1:102">
      <c r="A92" s="162"/>
      <c r="G92" s="178"/>
      <c r="H92" s="162"/>
      <c r="N92" s="178"/>
      <c r="O92" s="162"/>
      <c r="Q92" s="178"/>
      <c r="R92" s="162"/>
      <c r="T92" s="178"/>
      <c r="U92" s="412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426"/>
      <c r="AR92" s="153"/>
      <c r="AS92" s="333"/>
      <c r="AT92" s="334"/>
      <c r="AU92" s="331"/>
      <c r="AV92" s="332"/>
      <c r="AW92" s="332"/>
      <c r="AX92" s="332"/>
      <c r="AY92" s="332"/>
      <c r="BF92" s="364"/>
      <c r="BG92" s="364"/>
      <c r="BH92" s="365"/>
      <c r="BL92" s="153"/>
      <c r="BM92" s="162"/>
      <c r="BO92" s="178"/>
      <c r="BP92" s="162"/>
      <c r="BQ92" s="147"/>
      <c r="BU92" s="147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4"/>
    </row>
    <row r="93" ht="6" customHeight="1" spans="1:102">
      <c r="A93" s="162"/>
      <c r="G93" s="178"/>
      <c r="H93" s="162"/>
      <c r="N93" s="178"/>
      <c r="O93" s="162"/>
      <c r="Q93" s="178"/>
      <c r="R93" s="162"/>
      <c r="T93" s="178"/>
      <c r="U93" s="412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426"/>
      <c r="AR93" s="153"/>
      <c r="AS93" s="335"/>
      <c r="AT93" s="336"/>
      <c r="AU93" s="331"/>
      <c r="AV93" s="332"/>
      <c r="AW93" s="332"/>
      <c r="AX93" s="332"/>
      <c r="AY93" s="332"/>
      <c r="BF93" s="364"/>
      <c r="BG93" s="364"/>
      <c r="BH93" s="365"/>
      <c r="BI93" s="148"/>
      <c r="BJ93" s="148"/>
      <c r="BK93" s="148"/>
      <c r="BL93" s="153"/>
      <c r="BM93" s="157"/>
      <c r="BN93" s="148"/>
      <c r="BO93" s="174"/>
      <c r="BP93" s="162"/>
      <c r="BQ93" s="148"/>
      <c r="BR93" s="148"/>
      <c r="BS93" s="148"/>
      <c r="BU93" s="148"/>
      <c r="BV93" s="148"/>
      <c r="BW93" s="148"/>
      <c r="BY93" s="148"/>
      <c r="BZ93" s="148"/>
      <c r="CA93" s="148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209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4"/>
    </row>
    <row r="94" ht="6" customHeight="1" spans="1:102">
      <c r="A94" s="162"/>
      <c r="G94" s="178"/>
      <c r="H94" s="162"/>
      <c r="N94" s="178"/>
      <c r="O94" s="162"/>
      <c r="Q94" s="178"/>
      <c r="R94" s="162"/>
      <c r="T94" s="178"/>
      <c r="U94" s="412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426"/>
      <c r="AR94" s="153"/>
      <c r="AS94" s="329"/>
      <c r="AT94" s="330" t="str">
        <f>附表.技能兼職計算!F21</f>
        <v/>
      </c>
      <c r="AU94" s="331" t="s">
        <v>162</v>
      </c>
      <c r="AV94" s="332"/>
      <c r="AW94" s="332"/>
      <c r="AX94" s="332"/>
      <c r="AY94" s="332"/>
      <c r="BF94" s="363" t="s">
        <v>90</v>
      </c>
      <c r="BG94" s="364"/>
      <c r="BH94" s="365" t="str">
        <f t="shared" ref="BH94" si="40">IF(OR($BF94="STR",$BF94="DEX"),"*","")</f>
        <v/>
      </c>
      <c r="BI94" s="161"/>
      <c r="BL94" s="153"/>
      <c r="BM94" s="172">
        <f>IF(AND(盟友卡!$AS94="X",盟友卡!$BI94&gt;=1),SUM(盟友卡!$BQ94:$CA96)+3,SUM(盟友卡!$BQ94:$CA96))</f>
        <v>0</v>
      </c>
      <c r="BN94" s="152"/>
      <c r="BO94" s="171"/>
      <c r="BP94" s="370" t="s">
        <v>63</v>
      </c>
      <c r="BQ94" s="253">
        <f>IF(ISNA(VLOOKUP($BF94,CX:DA,3,FALSE)),0,VLOOKUP($BF94,CX:DA,3,FALSE))</f>
        <v>0</v>
      </c>
      <c r="BR94" s="147"/>
      <c r="BS94" s="147"/>
      <c r="BT94" s="154" t="s">
        <v>65</v>
      </c>
      <c r="BU94" s="253">
        <f t="shared" ref="BU94" si="41">BI94</f>
        <v>0</v>
      </c>
      <c r="BV94" s="147"/>
      <c r="BW94" s="147"/>
      <c r="BX94" s="161"/>
      <c r="BY94" s="161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0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4"/>
    </row>
    <row r="95" ht="6" customHeight="1" spans="1:102">
      <c r="A95" s="157"/>
      <c r="B95" s="148"/>
      <c r="C95" s="148"/>
      <c r="D95" s="148"/>
      <c r="E95" s="148"/>
      <c r="F95" s="148"/>
      <c r="G95" s="174"/>
      <c r="H95" s="157"/>
      <c r="I95" s="148"/>
      <c r="J95" s="148"/>
      <c r="K95" s="148"/>
      <c r="L95" s="148"/>
      <c r="M95" s="148"/>
      <c r="N95" s="174"/>
      <c r="O95" s="157"/>
      <c r="P95" s="148"/>
      <c r="Q95" s="174"/>
      <c r="R95" s="157"/>
      <c r="S95" s="148"/>
      <c r="T95" s="174"/>
      <c r="U95" s="41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427"/>
      <c r="AR95" s="153"/>
      <c r="AS95" s="333"/>
      <c r="AT95" s="334"/>
      <c r="AU95" s="331"/>
      <c r="AV95" s="332"/>
      <c r="AW95" s="332"/>
      <c r="AX95" s="332"/>
      <c r="AY95" s="332"/>
      <c r="BF95" s="364"/>
      <c r="BG95" s="364"/>
      <c r="BH95" s="365"/>
      <c r="BL95" s="153"/>
      <c r="BM95" s="162"/>
      <c r="BO95" s="178"/>
      <c r="BP95" s="162"/>
      <c r="BQ95" s="147"/>
      <c r="BU95" s="147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0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4"/>
    </row>
    <row r="96" ht="6" customHeight="1" spans="44:102">
      <c r="AR96" s="153"/>
      <c r="AS96" s="335"/>
      <c r="AT96" s="336"/>
      <c r="AU96" s="331"/>
      <c r="AV96" s="332"/>
      <c r="AW96" s="332"/>
      <c r="AX96" s="332"/>
      <c r="AY96" s="332"/>
      <c r="BF96" s="364"/>
      <c r="BG96" s="364"/>
      <c r="BH96" s="365"/>
      <c r="BI96" s="148"/>
      <c r="BJ96" s="148"/>
      <c r="BK96" s="148"/>
      <c r="BL96" s="153"/>
      <c r="BM96" s="157"/>
      <c r="BN96" s="148"/>
      <c r="BO96" s="174"/>
      <c r="BP96" s="162"/>
      <c r="BQ96" s="148"/>
      <c r="BR96" s="148"/>
      <c r="BS96" s="148"/>
      <c r="BU96" s="148"/>
      <c r="BV96" s="148"/>
      <c r="BW96" s="148"/>
      <c r="BY96" s="148"/>
      <c r="BZ96" s="148"/>
      <c r="CA96" s="148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0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4"/>
    </row>
    <row r="97" ht="6" customHeight="1" spans="1:102">
      <c r="A97" s="155" t="s">
        <v>145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329"/>
      <c r="AT97" s="330" t="str">
        <f>附表.技能兼職計算!F22</f>
        <v/>
      </c>
      <c r="AU97" s="331" t="s">
        <v>163</v>
      </c>
      <c r="AV97" s="332"/>
      <c r="AW97" s="332"/>
      <c r="AX97" s="332"/>
      <c r="AY97" s="332"/>
      <c r="BF97" s="363" t="s">
        <v>90</v>
      </c>
      <c r="BG97" s="364"/>
      <c r="BH97" s="365" t="str">
        <f t="shared" ref="BH97" si="42">IF(OR($BF97="STR",$BF97="DEX"),"*","")</f>
        <v/>
      </c>
      <c r="BI97" s="161"/>
      <c r="BL97" s="153"/>
      <c r="BM97" s="172">
        <f>IF(AND(盟友卡!$AS97="X",盟友卡!$BI97&gt;=1),SUM(盟友卡!$BQ97:$CA99)+3,SUM(盟友卡!$BQ97:$CA99))</f>
        <v>0</v>
      </c>
      <c r="BN97" s="152"/>
      <c r="BO97" s="171"/>
      <c r="BP97" s="370" t="s">
        <v>63</v>
      </c>
      <c r="BQ97" s="253">
        <f>IF(ISNA(VLOOKUP($BF97,CX:DA,3,FALSE)),0,VLOOKUP($BF97,CX:DA,3,FALSE))</f>
        <v>0</v>
      </c>
      <c r="BR97" s="147"/>
      <c r="BS97" s="147"/>
      <c r="BT97" s="154" t="s">
        <v>65</v>
      </c>
      <c r="BU97" s="253">
        <f t="shared" ref="BU97" si="43">BI97</f>
        <v>0</v>
      </c>
      <c r="BV97" s="147"/>
      <c r="BW97" s="147"/>
      <c r="BX97" s="161"/>
      <c r="BY97" s="161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4"/>
    </row>
    <row r="98" ht="6" customHeight="1" spans="1:102">
      <c r="A98" s="147"/>
      <c r="N98" s="385" t="s">
        <v>146</v>
      </c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378"/>
      <c r="AC98" s="385" t="s">
        <v>147</v>
      </c>
      <c r="AD98" s="152"/>
      <c r="AE98" s="152"/>
      <c r="AF98" s="152"/>
      <c r="AG98" s="152"/>
      <c r="AH98" s="152"/>
      <c r="AI98" s="152"/>
      <c r="AJ98" s="378"/>
      <c r="AK98" s="385" t="s">
        <v>148</v>
      </c>
      <c r="AL98" s="152"/>
      <c r="AM98" s="152"/>
      <c r="AN98" s="152"/>
      <c r="AO98" s="152"/>
      <c r="AP98" s="152"/>
      <c r="AQ98" s="171"/>
      <c r="AR98" s="153"/>
      <c r="AS98" s="333"/>
      <c r="AT98" s="334"/>
      <c r="AU98" s="331"/>
      <c r="AV98" s="332"/>
      <c r="AW98" s="332"/>
      <c r="AX98" s="332"/>
      <c r="AY98" s="332"/>
      <c r="BF98" s="364"/>
      <c r="BG98" s="364"/>
      <c r="BH98" s="365"/>
      <c r="BL98" s="153"/>
      <c r="BM98" s="162"/>
      <c r="BO98" s="178"/>
      <c r="BP98" s="162"/>
      <c r="BQ98" s="147"/>
      <c r="BU98" s="147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0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4"/>
    </row>
    <row r="99" ht="6" customHeight="1" spans="1:102">
      <c r="A99" s="147"/>
      <c r="N99" s="381"/>
      <c r="AB99" s="380"/>
      <c r="AC99" s="381"/>
      <c r="AJ99" s="380"/>
      <c r="AK99" s="381"/>
      <c r="AQ99" s="178"/>
      <c r="AR99" s="153"/>
      <c r="AS99" s="335"/>
      <c r="AT99" s="336"/>
      <c r="AU99" s="331"/>
      <c r="AV99" s="332"/>
      <c r="AW99" s="332"/>
      <c r="AX99" s="332"/>
      <c r="AY99" s="332"/>
      <c r="BF99" s="364"/>
      <c r="BG99" s="364"/>
      <c r="BH99" s="365"/>
      <c r="BI99" s="148"/>
      <c r="BJ99" s="148"/>
      <c r="BK99" s="148"/>
      <c r="BL99" s="153"/>
      <c r="BM99" s="157"/>
      <c r="BN99" s="148"/>
      <c r="BO99" s="174"/>
      <c r="BP99" s="162"/>
      <c r="BQ99" s="148"/>
      <c r="BR99" s="148"/>
      <c r="BS99" s="148"/>
      <c r="BU99" s="148"/>
      <c r="BV99" s="148"/>
      <c r="BW99" s="148"/>
      <c r="BY99" s="148"/>
      <c r="BZ99" s="148"/>
      <c r="CA99" s="148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4"/>
    </row>
    <row r="100" ht="6" customHeight="1" spans="1:102">
      <c r="A100" s="147"/>
      <c r="N100" s="381"/>
      <c r="O100" s="147"/>
      <c r="P100" s="147"/>
      <c r="Q100" s="147"/>
      <c r="R100" s="147"/>
      <c r="S100" s="147"/>
      <c r="T100" s="147"/>
      <c r="U100" s="147"/>
      <c r="V100" s="147"/>
      <c r="W100" s="148"/>
      <c r="X100" s="148"/>
      <c r="Y100" s="148"/>
      <c r="Z100" s="148"/>
      <c r="AA100" s="148"/>
      <c r="AB100" s="410"/>
      <c r="AC100" s="393"/>
      <c r="AD100" s="148"/>
      <c r="AE100" s="148"/>
      <c r="AF100" s="148"/>
      <c r="AG100" s="148"/>
      <c r="AH100" s="148"/>
      <c r="AI100" s="148"/>
      <c r="AJ100" s="410"/>
      <c r="AK100" s="393"/>
      <c r="AL100" s="148"/>
      <c r="AM100" s="148"/>
      <c r="AN100" s="148"/>
      <c r="AO100" s="148"/>
      <c r="AP100" s="148"/>
      <c r="AQ100" s="174"/>
      <c r="AR100" s="153"/>
      <c r="AS100" s="329"/>
      <c r="AT100" s="330" t="str">
        <f>附表.技能兼職計算!F23</f>
        <v/>
      </c>
      <c r="AU100" s="331" t="s">
        <v>164</v>
      </c>
      <c r="AV100" s="332"/>
      <c r="AW100" s="332"/>
      <c r="AX100" s="332"/>
      <c r="AY100" s="332"/>
      <c r="BF100" s="363" t="s">
        <v>90</v>
      </c>
      <c r="BG100" s="364"/>
      <c r="BH100" s="365" t="str">
        <f t="shared" ref="BH100" si="44">IF(OR($BF100="STR",$BF100="DEX"),"*","")</f>
        <v/>
      </c>
      <c r="BI100" s="161"/>
      <c r="BL100" s="153"/>
      <c r="BM100" s="172">
        <f>IF(AND(盟友卡!$AS100="X",盟友卡!$BI100&gt;=1),SUM(盟友卡!$BQ100:$CA102)+3,SUM(盟友卡!$BQ100:$CA102))</f>
        <v>0</v>
      </c>
      <c r="BN100" s="152"/>
      <c r="BO100" s="171"/>
      <c r="BP100" s="370" t="s">
        <v>63</v>
      </c>
      <c r="BQ100" s="253">
        <f>IF(ISNA(VLOOKUP($BF100,CX:DA,3,FALSE)),0,VLOOKUP($BF100,CX:DA,3,FALSE))</f>
        <v>0</v>
      </c>
      <c r="BR100" s="147"/>
      <c r="BS100" s="147"/>
      <c r="BT100" s="154" t="s">
        <v>65</v>
      </c>
      <c r="BU100" s="253">
        <f t="shared" ref="BU100" si="45">BI100</f>
        <v>0</v>
      </c>
      <c r="BV100" s="147"/>
      <c r="BW100" s="147"/>
      <c r="BX100" s="161"/>
      <c r="BY100" s="161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0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54"/>
    </row>
    <row r="101" ht="6" customHeight="1" spans="1:102">
      <c r="A101" s="350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386" t="s">
        <v>150</v>
      </c>
      <c r="O101" s="387"/>
      <c r="P101" s="388"/>
      <c r="Q101" s="395" t="s">
        <v>60</v>
      </c>
      <c r="R101" s="396"/>
      <c r="S101" s="397"/>
      <c r="T101" s="386" t="s">
        <v>151</v>
      </c>
      <c r="U101" s="387"/>
      <c r="V101" s="388"/>
      <c r="W101" s="386" t="s">
        <v>55</v>
      </c>
      <c r="X101" s="387"/>
      <c r="Y101" s="388"/>
      <c r="Z101" s="419" t="s">
        <v>152</v>
      </c>
      <c r="AA101" s="419"/>
      <c r="AB101" s="419"/>
      <c r="AC101" s="350"/>
      <c r="AD101" s="152"/>
      <c r="AE101" s="152"/>
      <c r="AF101" s="152"/>
      <c r="AG101" s="152"/>
      <c r="AH101" s="152"/>
      <c r="AI101" s="152"/>
      <c r="AJ101" s="171"/>
      <c r="AK101" s="350"/>
      <c r="AL101" s="152"/>
      <c r="AM101" s="152"/>
      <c r="AN101" s="152"/>
      <c r="AO101" s="152"/>
      <c r="AP101" s="152"/>
      <c r="AQ101" s="171"/>
      <c r="AR101" s="153"/>
      <c r="AS101" s="333"/>
      <c r="AT101" s="334"/>
      <c r="AU101" s="331"/>
      <c r="AV101" s="332"/>
      <c r="AW101" s="332"/>
      <c r="AX101" s="332"/>
      <c r="AY101" s="332"/>
      <c r="BF101" s="364"/>
      <c r="BG101" s="364"/>
      <c r="BH101" s="365"/>
      <c r="BL101" s="153"/>
      <c r="BM101" s="162"/>
      <c r="BO101" s="178"/>
      <c r="BP101" s="162"/>
      <c r="BQ101" s="147"/>
      <c r="BU101" s="147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0"/>
      <c r="CM101" s="153"/>
      <c r="CN101" s="153"/>
      <c r="CO101" s="153"/>
      <c r="CP101" s="153"/>
      <c r="CQ101" s="153"/>
      <c r="CR101" s="153"/>
      <c r="CS101" s="153"/>
      <c r="CT101" s="153"/>
      <c r="CU101" s="153"/>
      <c r="CV101" s="153"/>
      <c r="CW101" s="153"/>
      <c r="CX101" s="154"/>
    </row>
    <row r="102" ht="6" customHeight="1" spans="1:102">
      <c r="A102" s="162"/>
      <c r="M102" s="147"/>
      <c r="N102" s="389"/>
      <c r="O102" s="390"/>
      <c r="P102" s="391"/>
      <c r="Q102" s="398"/>
      <c r="R102" s="399"/>
      <c r="S102" s="400"/>
      <c r="T102" s="389"/>
      <c r="U102" s="390"/>
      <c r="V102" s="391"/>
      <c r="W102" s="389"/>
      <c r="X102" s="390"/>
      <c r="Y102" s="391"/>
      <c r="Z102" s="419"/>
      <c r="AA102" s="419"/>
      <c r="AB102" s="419"/>
      <c r="AC102" s="162"/>
      <c r="AJ102" s="178"/>
      <c r="AK102" s="162"/>
      <c r="AQ102" s="178"/>
      <c r="AR102" s="153"/>
      <c r="AS102" s="335"/>
      <c r="AT102" s="336"/>
      <c r="AU102" s="331"/>
      <c r="AV102" s="332"/>
      <c r="AW102" s="332"/>
      <c r="AX102" s="332"/>
      <c r="AY102" s="332"/>
      <c r="BF102" s="364"/>
      <c r="BG102" s="364"/>
      <c r="BH102" s="365"/>
      <c r="BI102" s="148"/>
      <c r="BJ102" s="148"/>
      <c r="BK102" s="148"/>
      <c r="BL102" s="153"/>
      <c r="BM102" s="157"/>
      <c r="BN102" s="148"/>
      <c r="BO102" s="174"/>
      <c r="BP102" s="162"/>
      <c r="BQ102" s="148"/>
      <c r="BR102" s="148"/>
      <c r="BS102" s="148"/>
      <c r="BU102" s="148"/>
      <c r="BV102" s="148"/>
      <c r="BW102" s="148"/>
      <c r="BY102" s="148"/>
      <c r="BZ102" s="148"/>
      <c r="CA102" s="148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  <c r="CT102" s="153"/>
      <c r="CU102" s="153"/>
      <c r="CV102" s="153"/>
      <c r="CW102" s="153"/>
      <c r="CX102" s="154"/>
    </row>
    <row r="103" ht="6" customHeight="1" spans="1:102">
      <c r="A103" s="162"/>
      <c r="M103" s="147"/>
      <c r="N103" s="186">
        <f>$J$58</f>
        <v>0</v>
      </c>
      <c r="O103" s="186"/>
      <c r="P103" s="186"/>
      <c r="Q103" s="186">
        <f>IF(ISNA(VLOOKUP($Q101,CX:DA,2,FALSE)),0,VLOOKUP($Q101,CX:DA,2,FALSE))</f>
        <v>0</v>
      </c>
      <c r="R103" s="186"/>
      <c r="S103" s="186"/>
      <c r="T103" s="401">
        <v>0</v>
      </c>
      <c r="U103" s="402"/>
      <c r="V103" s="403"/>
      <c r="W103" s="401">
        <v>0</v>
      </c>
      <c r="X103" s="402"/>
      <c r="Y103" s="403"/>
      <c r="Z103" s="186">
        <f>$N103+$Q103+$T103+$W103</f>
        <v>0</v>
      </c>
      <c r="AA103" s="186"/>
      <c r="AB103" s="186"/>
      <c r="AC103" s="162"/>
      <c r="AJ103" s="178"/>
      <c r="AK103" s="162"/>
      <c r="AQ103" s="178"/>
      <c r="AR103" s="153"/>
      <c r="AS103" s="329"/>
      <c r="AT103" s="330" t="str">
        <f>附表.技能兼職計算!F24</f>
        <v/>
      </c>
      <c r="AU103" s="331" t="s">
        <v>165</v>
      </c>
      <c r="AV103" s="332"/>
      <c r="AW103" s="332"/>
      <c r="AX103" s="332"/>
      <c r="AY103" s="332"/>
      <c r="BF103" s="363" t="s">
        <v>90</v>
      </c>
      <c r="BG103" s="364"/>
      <c r="BH103" s="365" t="str">
        <f t="shared" ref="BH103" si="46">IF(OR($BF103="STR",$BF103="DEX"),"*","")</f>
        <v/>
      </c>
      <c r="BI103" s="161"/>
      <c r="BL103" s="153"/>
      <c r="BM103" s="172">
        <f>IF(AND(盟友卡!$AS103="X",盟友卡!$BI103&gt;=1),SUM(盟友卡!$BQ103:$CA105)+3,SUM(盟友卡!$BQ103:$CA105))</f>
        <v>0</v>
      </c>
      <c r="BN103" s="152"/>
      <c r="BO103" s="171"/>
      <c r="BP103" s="370" t="s">
        <v>63</v>
      </c>
      <c r="BQ103" s="253">
        <f>IF(ISNA(VLOOKUP($BF103,CX:DA,3,FALSE)),0,VLOOKUP($BF103,CX:DA,3,FALSE))</f>
        <v>0</v>
      </c>
      <c r="BR103" s="147"/>
      <c r="BS103" s="147"/>
      <c r="BT103" s="154" t="s">
        <v>65</v>
      </c>
      <c r="BU103" s="253">
        <f t="shared" ref="BU103" si="47">BI103</f>
        <v>0</v>
      </c>
      <c r="BV103" s="147"/>
      <c r="BW103" s="147"/>
      <c r="BX103" s="161"/>
      <c r="BY103" s="161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  <c r="CT103" s="153"/>
      <c r="CU103" s="153"/>
      <c r="CV103" s="153"/>
      <c r="CW103" s="153"/>
      <c r="CX103" s="154"/>
    </row>
    <row r="104" ht="6" customHeight="1" spans="1:102">
      <c r="A104" s="162"/>
      <c r="M104" s="147"/>
      <c r="N104" s="186"/>
      <c r="O104" s="186"/>
      <c r="P104" s="186"/>
      <c r="Q104" s="186"/>
      <c r="R104" s="186"/>
      <c r="S104" s="186"/>
      <c r="T104" s="404"/>
      <c r="U104" s="405"/>
      <c r="V104" s="406"/>
      <c r="W104" s="404"/>
      <c r="X104" s="405"/>
      <c r="Y104" s="406"/>
      <c r="Z104" s="186"/>
      <c r="AA104" s="186"/>
      <c r="AB104" s="186"/>
      <c r="AC104" s="162"/>
      <c r="AJ104" s="178"/>
      <c r="AK104" s="162"/>
      <c r="AQ104" s="178"/>
      <c r="AR104" s="153"/>
      <c r="AS104" s="333"/>
      <c r="AT104" s="334"/>
      <c r="AU104" s="331"/>
      <c r="AV104" s="332"/>
      <c r="AW104" s="332"/>
      <c r="AX104" s="332"/>
      <c r="AY104" s="332"/>
      <c r="BF104" s="364"/>
      <c r="BG104" s="364"/>
      <c r="BH104" s="365"/>
      <c r="BL104" s="153"/>
      <c r="BM104" s="162"/>
      <c r="BO104" s="178"/>
      <c r="BP104" s="162"/>
      <c r="BQ104" s="147"/>
      <c r="BU104" s="147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  <c r="CT104" s="153"/>
      <c r="CU104" s="153"/>
      <c r="CV104" s="153"/>
      <c r="CW104" s="153"/>
      <c r="CX104" s="154"/>
    </row>
    <row r="105" ht="6" customHeight="1" spans="1:102">
      <c r="A105" s="162"/>
      <c r="M105" s="147"/>
      <c r="N105" s="186"/>
      <c r="O105" s="186"/>
      <c r="P105" s="186"/>
      <c r="Q105" s="186"/>
      <c r="R105" s="186"/>
      <c r="S105" s="186"/>
      <c r="T105" s="404"/>
      <c r="U105" s="405"/>
      <c r="V105" s="406"/>
      <c r="W105" s="404"/>
      <c r="X105" s="405"/>
      <c r="Y105" s="406"/>
      <c r="Z105" s="186"/>
      <c r="AA105" s="186"/>
      <c r="AB105" s="186"/>
      <c r="AC105" s="162"/>
      <c r="AJ105" s="178"/>
      <c r="AK105" s="162"/>
      <c r="AQ105" s="178"/>
      <c r="AR105" s="153"/>
      <c r="AS105" s="335"/>
      <c r="AT105" s="336"/>
      <c r="AU105" s="331"/>
      <c r="AV105" s="332"/>
      <c r="AW105" s="332"/>
      <c r="AX105" s="332"/>
      <c r="AY105" s="332"/>
      <c r="BF105" s="364"/>
      <c r="BG105" s="364"/>
      <c r="BH105" s="365"/>
      <c r="BI105" s="148"/>
      <c r="BJ105" s="148"/>
      <c r="BK105" s="148"/>
      <c r="BL105" s="153"/>
      <c r="BM105" s="157"/>
      <c r="BN105" s="148"/>
      <c r="BO105" s="174"/>
      <c r="BP105" s="162"/>
      <c r="BQ105" s="148"/>
      <c r="BR105" s="148"/>
      <c r="BS105" s="148"/>
      <c r="BU105" s="148"/>
      <c r="BV105" s="148"/>
      <c r="BW105" s="148"/>
      <c r="BY105" s="148"/>
      <c r="BZ105" s="148"/>
      <c r="CA105" s="148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  <c r="CT105" s="153"/>
      <c r="CU105" s="153"/>
      <c r="CV105" s="153"/>
      <c r="CW105" s="153"/>
      <c r="CX105" s="154"/>
    </row>
    <row r="106" ht="6" customHeight="1" spans="1:102">
      <c r="A106" s="157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86"/>
      <c r="O106" s="186"/>
      <c r="P106" s="186"/>
      <c r="Q106" s="186"/>
      <c r="R106" s="186"/>
      <c r="S106" s="186"/>
      <c r="T106" s="407"/>
      <c r="U106" s="408"/>
      <c r="V106" s="409"/>
      <c r="W106" s="407"/>
      <c r="X106" s="408"/>
      <c r="Y106" s="409"/>
      <c r="Z106" s="186"/>
      <c r="AA106" s="186"/>
      <c r="AB106" s="186"/>
      <c r="AC106" s="157"/>
      <c r="AD106" s="148"/>
      <c r="AE106" s="148"/>
      <c r="AF106" s="148"/>
      <c r="AG106" s="148"/>
      <c r="AH106" s="148"/>
      <c r="AI106" s="148"/>
      <c r="AJ106" s="174"/>
      <c r="AK106" s="157"/>
      <c r="AL106" s="148"/>
      <c r="AM106" s="148"/>
      <c r="AN106" s="148"/>
      <c r="AO106" s="148"/>
      <c r="AP106" s="148"/>
      <c r="AQ106" s="174"/>
      <c r="AR106" s="153"/>
      <c r="AS106" s="329"/>
      <c r="AT106" s="330" t="str">
        <f>附表.技能兼職計算!F25</f>
        <v/>
      </c>
      <c r="AU106" s="331" t="s">
        <v>166</v>
      </c>
      <c r="AV106" s="332"/>
      <c r="AW106" s="332"/>
      <c r="AX106" s="332"/>
      <c r="AY106" s="428"/>
      <c r="BF106" s="363" t="s">
        <v>90</v>
      </c>
      <c r="BG106" s="364"/>
      <c r="BH106" s="365" t="str">
        <f t="shared" ref="BH106" si="48">IF(OR($BF106="STR",$BF106="DEX"),"*","")</f>
        <v/>
      </c>
      <c r="BI106" s="161"/>
      <c r="BL106" s="153"/>
      <c r="BM106" s="172">
        <f>IF(AND(盟友卡!$AS106="X",盟友卡!$BI106&gt;=1),SUM(盟友卡!$BQ106:$CA108)+3,SUM(盟友卡!$BQ106:$CA108))</f>
        <v>0</v>
      </c>
      <c r="BN106" s="152"/>
      <c r="BO106" s="171"/>
      <c r="BP106" s="370" t="s">
        <v>63</v>
      </c>
      <c r="BQ106" s="253">
        <f>IF(ISNA(VLOOKUP($BF106,CX:DA,3,FALSE)),0,VLOOKUP($BF106,CX:DA,3,FALSE))</f>
        <v>0</v>
      </c>
      <c r="BR106" s="147"/>
      <c r="BS106" s="147"/>
      <c r="BT106" s="154" t="s">
        <v>65</v>
      </c>
      <c r="BU106" s="253">
        <f t="shared" ref="BU106" si="49">BI106</f>
        <v>0</v>
      </c>
      <c r="BV106" s="147"/>
      <c r="BW106" s="147"/>
      <c r="BX106" s="161"/>
      <c r="BY106" s="161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  <c r="CT106" s="153"/>
      <c r="CU106" s="153"/>
      <c r="CV106" s="153"/>
      <c r="CW106" s="153"/>
      <c r="CX106" s="154"/>
    </row>
    <row r="107" ht="6" customHeight="1" spans="1:102">
      <c r="A107" s="377" t="s">
        <v>155</v>
      </c>
      <c r="B107" s="152"/>
      <c r="C107" s="152"/>
      <c r="D107" s="152"/>
      <c r="E107" s="152"/>
      <c r="F107" s="152"/>
      <c r="G107" s="378"/>
      <c r="H107" s="379" t="s">
        <v>156</v>
      </c>
      <c r="I107" s="152"/>
      <c r="J107" s="152"/>
      <c r="K107" s="152"/>
      <c r="L107" s="152"/>
      <c r="M107" s="152"/>
      <c r="N107" s="380"/>
      <c r="O107" s="392" t="s">
        <v>157</v>
      </c>
      <c r="P107" s="147"/>
      <c r="Q107" s="147"/>
      <c r="R107" s="392" t="s">
        <v>158</v>
      </c>
      <c r="S107" s="147"/>
      <c r="T107" s="380"/>
      <c r="U107" s="392" t="s">
        <v>159</v>
      </c>
      <c r="V107" s="147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3"/>
      <c r="AS107" s="333"/>
      <c r="AT107" s="334"/>
      <c r="AU107" s="331"/>
      <c r="AV107" s="332"/>
      <c r="AW107" s="332"/>
      <c r="AX107" s="332"/>
      <c r="AY107" s="428"/>
      <c r="BF107" s="364"/>
      <c r="BG107" s="364"/>
      <c r="BH107" s="365"/>
      <c r="BL107" s="153"/>
      <c r="BM107" s="162"/>
      <c r="BO107" s="178"/>
      <c r="BP107" s="162"/>
      <c r="BQ107" s="147"/>
      <c r="BU107" s="147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  <c r="CT107" s="153"/>
      <c r="CU107" s="153"/>
      <c r="CV107" s="153"/>
      <c r="CW107" s="153"/>
      <c r="CX107" s="154"/>
    </row>
    <row r="108" ht="6" customHeight="1" spans="1:102">
      <c r="A108" s="147"/>
      <c r="G108" s="380"/>
      <c r="H108" s="381"/>
      <c r="N108" s="380"/>
      <c r="O108" s="381"/>
      <c r="R108" s="381"/>
      <c r="T108" s="380"/>
      <c r="U108" s="381"/>
      <c r="AR108" s="153"/>
      <c r="AS108" s="335"/>
      <c r="AT108" s="336"/>
      <c r="AU108" s="331"/>
      <c r="AV108" s="332"/>
      <c r="AW108" s="332"/>
      <c r="AX108" s="332"/>
      <c r="AY108" s="428"/>
      <c r="BF108" s="364"/>
      <c r="BG108" s="364"/>
      <c r="BH108" s="365"/>
      <c r="BI108" s="148"/>
      <c r="BJ108" s="148"/>
      <c r="BK108" s="148"/>
      <c r="BL108" s="153"/>
      <c r="BM108" s="157"/>
      <c r="BN108" s="148"/>
      <c r="BO108" s="174"/>
      <c r="BP108" s="162"/>
      <c r="BQ108" s="148"/>
      <c r="BR108" s="148"/>
      <c r="BS108" s="148"/>
      <c r="BU108" s="148"/>
      <c r="BV108" s="148"/>
      <c r="BW108" s="148"/>
      <c r="BY108" s="148"/>
      <c r="BZ108" s="148"/>
      <c r="CA108" s="148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  <c r="CT108" s="153"/>
      <c r="CU108" s="153"/>
      <c r="CV108" s="153"/>
      <c r="CW108" s="153"/>
      <c r="CX108" s="154"/>
    </row>
    <row r="109" ht="6" customHeight="1" spans="1:102">
      <c r="A109" s="147"/>
      <c r="G109" s="380"/>
      <c r="H109" s="381"/>
      <c r="N109" s="380"/>
      <c r="O109" s="393"/>
      <c r="P109" s="148"/>
      <c r="Q109" s="148"/>
      <c r="R109" s="393"/>
      <c r="S109" s="148"/>
      <c r="T109" s="410"/>
      <c r="U109" s="393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  <c r="AP109" s="148"/>
      <c r="AQ109" s="148"/>
      <c r="AR109" s="153"/>
      <c r="AS109" s="329"/>
      <c r="AT109" s="330" t="str">
        <f>附表.技能兼職計算!F26</f>
        <v/>
      </c>
      <c r="AU109" s="331" t="s">
        <v>167</v>
      </c>
      <c r="AV109" s="332"/>
      <c r="AW109" s="332"/>
      <c r="AX109" s="348" t="s">
        <v>114</v>
      </c>
      <c r="BF109" s="363" t="s">
        <v>108</v>
      </c>
      <c r="BG109" s="364"/>
      <c r="BH109" s="365" t="str">
        <f t="shared" ref="BH109" si="50">IF(OR($BF109="STR",$BF109="DEX"),"*","")</f>
        <v/>
      </c>
      <c r="BI109" s="161"/>
      <c r="BL109" s="153"/>
      <c r="BM109" s="172">
        <f>IF(AND(盟友卡!$AS109="X",盟友卡!$BI109&gt;=1),SUM(盟友卡!$BQ109:$CA111)+3,SUM(盟友卡!$BQ109:$CA111))</f>
        <v>0</v>
      </c>
      <c r="BN109" s="152"/>
      <c r="BO109" s="171"/>
      <c r="BP109" s="370" t="s">
        <v>63</v>
      </c>
      <c r="BQ109" s="253">
        <f>IF(ISNA(VLOOKUP($BF109,CX:DA,3,FALSE)),0,VLOOKUP($BF109,CX:DA,3,FALSE))</f>
        <v>0</v>
      </c>
      <c r="BR109" s="147"/>
      <c r="BS109" s="147"/>
      <c r="BT109" s="154" t="s">
        <v>65</v>
      </c>
      <c r="BU109" s="253">
        <f t="shared" ref="BU109" si="51">BI109</f>
        <v>0</v>
      </c>
      <c r="BV109" s="147"/>
      <c r="BW109" s="147"/>
      <c r="BX109" s="161"/>
      <c r="BY109" s="161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  <c r="CT109" s="153"/>
      <c r="CU109" s="153"/>
      <c r="CV109" s="153"/>
      <c r="CW109" s="153"/>
      <c r="CX109" s="154"/>
    </row>
    <row r="110" ht="6" customHeight="1" spans="1:102">
      <c r="A110" s="350"/>
      <c r="B110" s="152"/>
      <c r="C110" s="152"/>
      <c r="D110" s="152"/>
      <c r="E110" s="152"/>
      <c r="F110" s="152"/>
      <c r="G110" s="171"/>
      <c r="H110" s="350"/>
      <c r="I110" s="152"/>
      <c r="J110" s="152"/>
      <c r="K110" s="152"/>
      <c r="L110" s="152"/>
      <c r="M110" s="152"/>
      <c r="N110" s="171"/>
      <c r="O110" s="350"/>
      <c r="P110" s="152"/>
      <c r="Q110" s="171"/>
      <c r="R110" s="350"/>
      <c r="S110" s="152"/>
      <c r="T110" s="171"/>
      <c r="U110" s="41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425"/>
      <c r="AR110" s="153"/>
      <c r="AS110" s="333"/>
      <c r="AT110" s="334"/>
      <c r="AU110" s="331"/>
      <c r="AV110" s="332"/>
      <c r="AW110" s="332"/>
      <c r="AX110" s="348"/>
      <c r="BF110" s="364"/>
      <c r="BG110" s="364"/>
      <c r="BH110" s="365"/>
      <c r="BL110" s="153"/>
      <c r="BM110" s="162"/>
      <c r="BO110" s="178"/>
      <c r="BP110" s="162"/>
      <c r="BQ110" s="147"/>
      <c r="BU110" s="147"/>
      <c r="CB110" s="153"/>
      <c r="CC110" s="153"/>
      <c r="CD110" s="153"/>
      <c r="CE110" s="153"/>
      <c r="CF110" s="153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53"/>
      <c r="CQ110" s="153"/>
      <c r="CR110" s="153"/>
      <c r="CS110" s="153"/>
      <c r="CT110" s="153"/>
      <c r="CU110" s="153"/>
      <c r="CV110" s="153"/>
      <c r="CW110" s="153"/>
      <c r="CX110" s="154"/>
    </row>
    <row r="111" ht="6" customHeight="1" spans="1:102">
      <c r="A111" s="162"/>
      <c r="G111" s="178"/>
      <c r="H111" s="162"/>
      <c r="I111" s="164"/>
      <c r="J111" s="164"/>
      <c r="K111" s="164"/>
      <c r="L111" s="164"/>
      <c r="M111" s="164"/>
      <c r="N111" s="178"/>
      <c r="O111" s="162"/>
      <c r="Q111" s="178"/>
      <c r="R111" s="162"/>
      <c r="T111" s="178"/>
      <c r="U111" s="412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426"/>
      <c r="AR111" s="153"/>
      <c r="AS111" s="335"/>
      <c r="AT111" s="336"/>
      <c r="AU111" s="331"/>
      <c r="AV111" s="332"/>
      <c r="AW111" s="332"/>
      <c r="AX111" s="348"/>
      <c r="BF111" s="364"/>
      <c r="BG111" s="364"/>
      <c r="BH111" s="365"/>
      <c r="BI111" s="148"/>
      <c r="BJ111" s="148"/>
      <c r="BK111" s="148"/>
      <c r="BL111" s="153"/>
      <c r="BM111" s="157"/>
      <c r="BN111" s="148"/>
      <c r="BO111" s="174"/>
      <c r="BP111" s="162"/>
      <c r="BQ111" s="148"/>
      <c r="BR111" s="148"/>
      <c r="BS111" s="148"/>
      <c r="BU111" s="148"/>
      <c r="BV111" s="148"/>
      <c r="BW111" s="148"/>
      <c r="BY111" s="148"/>
      <c r="BZ111" s="148"/>
      <c r="CA111" s="148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53"/>
      <c r="CQ111" s="153"/>
      <c r="CR111" s="153"/>
      <c r="CS111" s="153"/>
      <c r="CT111" s="153"/>
      <c r="CU111" s="153"/>
      <c r="CV111" s="153"/>
      <c r="CW111" s="153"/>
      <c r="CX111" s="154"/>
    </row>
    <row r="112" ht="6" customHeight="1" spans="1:102">
      <c r="A112" s="162"/>
      <c r="G112" s="178"/>
      <c r="H112" s="162"/>
      <c r="I112" s="164"/>
      <c r="J112" s="164"/>
      <c r="K112" s="164"/>
      <c r="L112" s="164"/>
      <c r="M112" s="164"/>
      <c r="N112" s="178"/>
      <c r="O112" s="162"/>
      <c r="Q112" s="178"/>
      <c r="R112" s="162"/>
      <c r="T112" s="178"/>
      <c r="U112" s="412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426"/>
      <c r="AR112" s="153"/>
      <c r="AS112" s="329"/>
      <c r="AT112" s="330" t="str">
        <f>附表.技能兼職計算!F27</f>
        <v/>
      </c>
      <c r="AU112" s="331" t="s">
        <v>168</v>
      </c>
      <c r="AV112" s="332"/>
      <c r="AW112" s="332"/>
      <c r="AX112" s="348" t="s">
        <v>114</v>
      </c>
      <c r="AY112" s="2" t="s">
        <v>126</v>
      </c>
      <c r="AZ112" s="195"/>
      <c r="BA112" s="195"/>
      <c r="BB112" s="195"/>
      <c r="BC112" s="195"/>
      <c r="BD112" s="195"/>
      <c r="BE112" s="2" t="s">
        <v>127</v>
      </c>
      <c r="BF112" s="363" t="s">
        <v>112</v>
      </c>
      <c r="BG112" s="364"/>
      <c r="BH112" s="365" t="str">
        <f t="shared" ref="BH112" si="52">IF(OR($BF112="STR",$BF112="DEX"),"*","")</f>
        <v/>
      </c>
      <c r="BI112" s="161"/>
      <c r="BL112" s="153"/>
      <c r="BM112" s="172">
        <f>IF(AND(盟友卡!$AS112="X",盟友卡!$BI112&gt;=1),SUM(盟友卡!$BQ112:$CA114)+3,SUM(盟友卡!$BQ112:$CA114))</f>
        <v>0</v>
      </c>
      <c r="BN112" s="152"/>
      <c r="BO112" s="171"/>
      <c r="BP112" s="370" t="s">
        <v>63</v>
      </c>
      <c r="BQ112" s="253">
        <f>IF(ISNA(VLOOKUP($BF112,CX:DA,3,FALSE)),0,VLOOKUP($BF112,CX:DA,3,FALSE))</f>
        <v>0</v>
      </c>
      <c r="BR112" s="147"/>
      <c r="BS112" s="147"/>
      <c r="BT112" s="154" t="s">
        <v>65</v>
      </c>
      <c r="BU112" s="253">
        <f t="shared" ref="BU112" si="53">BI112</f>
        <v>0</v>
      </c>
      <c r="BV112" s="147"/>
      <c r="BW112" s="147"/>
      <c r="BX112" s="161"/>
      <c r="BY112" s="161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53"/>
      <c r="CQ112" s="153"/>
      <c r="CR112" s="153"/>
      <c r="CS112" s="153"/>
      <c r="CT112" s="153"/>
      <c r="CU112" s="153"/>
      <c r="CV112" s="153"/>
      <c r="CW112" s="153"/>
      <c r="CX112" s="154"/>
    </row>
    <row r="113" ht="6" customHeight="1" spans="1:102">
      <c r="A113" s="162"/>
      <c r="G113" s="178"/>
      <c r="H113" s="162"/>
      <c r="I113" s="164"/>
      <c r="J113" s="164"/>
      <c r="K113" s="164"/>
      <c r="L113" s="164"/>
      <c r="M113" s="164"/>
      <c r="N113" s="178"/>
      <c r="O113" s="162"/>
      <c r="Q113" s="178"/>
      <c r="R113" s="162"/>
      <c r="T113" s="178"/>
      <c r="U113" s="412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426"/>
      <c r="AR113" s="153"/>
      <c r="AS113" s="333"/>
      <c r="AT113" s="334"/>
      <c r="AU113" s="331"/>
      <c r="AV113" s="332"/>
      <c r="AW113" s="332"/>
      <c r="AX113" s="348"/>
      <c r="AY113" s="2"/>
      <c r="AZ113" s="195"/>
      <c r="BA113" s="195"/>
      <c r="BB113" s="195"/>
      <c r="BC113" s="195"/>
      <c r="BD113" s="195"/>
      <c r="BE113" s="2"/>
      <c r="BF113" s="364"/>
      <c r="BG113" s="364"/>
      <c r="BH113" s="365"/>
      <c r="BL113" s="153"/>
      <c r="BM113" s="162"/>
      <c r="BO113" s="178"/>
      <c r="BP113" s="162"/>
      <c r="BQ113" s="147"/>
      <c r="BU113" s="147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53"/>
      <c r="CQ113" s="153"/>
      <c r="CR113" s="153"/>
      <c r="CS113" s="153"/>
      <c r="CT113" s="153"/>
      <c r="CU113" s="153"/>
      <c r="CV113" s="153"/>
      <c r="CW113" s="153"/>
      <c r="CX113" s="154"/>
    </row>
    <row r="114" ht="6" customHeight="1" spans="1:102">
      <c r="A114" s="157"/>
      <c r="B114" s="148"/>
      <c r="C114" s="148"/>
      <c r="D114" s="148"/>
      <c r="E114" s="148"/>
      <c r="F114" s="148"/>
      <c r="G114" s="174"/>
      <c r="H114" s="157"/>
      <c r="I114" s="148"/>
      <c r="J114" s="148"/>
      <c r="K114" s="148"/>
      <c r="L114" s="148"/>
      <c r="M114" s="148"/>
      <c r="N114" s="174"/>
      <c r="O114" s="157"/>
      <c r="P114" s="148"/>
      <c r="Q114" s="174"/>
      <c r="R114" s="157"/>
      <c r="S114" s="148"/>
      <c r="T114" s="174"/>
      <c r="U114" s="413"/>
      <c r="V114" s="143"/>
      <c r="W114" s="143"/>
      <c r="X114" s="143"/>
      <c r="Y114" s="143"/>
      <c r="Z114" s="143"/>
      <c r="AA114" s="143"/>
      <c r="AB114" s="143"/>
      <c r="AC114" s="143"/>
      <c r="AD114" s="143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427"/>
      <c r="AR114" s="153"/>
      <c r="AS114" s="335"/>
      <c r="AT114" s="336"/>
      <c r="AU114" s="331"/>
      <c r="AV114" s="332"/>
      <c r="AW114" s="332"/>
      <c r="AX114" s="348"/>
      <c r="AY114" s="2"/>
      <c r="AZ114" s="272"/>
      <c r="BA114" s="272"/>
      <c r="BB114" s="272"/>
      <c r="BC114" s="272"/>
      <c r="BD114" s="272"/>
      <c r="BE114" s="2"/>
      <c r="BF114" s="364"/>
      <c r="BG114" s="364"/>
      <c r="BH114" s="365"/>
      <c r="BI114" s="148"/>
      <c r="BJ114" s="148"/>
      <c r="BK114" s="148"/>
      <c r="BL114" s="153"/>
      <c r="BM114" s="157"/>
      <c r="BN114" s="148"/>
      <c r="BO114" s="174"/>
      <c r="BP114" s="162"/>
      <c r="BQ114" s="148"/>
      <c r="BR114" s="148"/>
      <c r="BS114" s="148"/>
      <c r="BU114" s="148"/>
      <c r="BV114" s="148"/>
      <c r="BW114" s="148"/>
      <c r="BY114" s="148"/>
      <c r="BZ114" s="148"/>
      <c r="CA114" s="148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  <c r="CT114" s="153"/>
      <c r="CU114" s="153"/>
      <c r="CV114" s="153"/>
      <c r="CW114" s="153"/>
      <c r="CX114" s="154"/>
    </row>
    <row r="115" ht="6" customHeight="1" spans="44:102">
      <c r="AR115" s="153"/>
      <c r="AS115" s="329"/>
      <c r="AT115" s="330" t="str">
        <f>附表.技能兼職計算!F27</f>
        <v/>
      </c>
      <c r="AU115" s="331" t="s">
        <v>168</v>
      </c>
      <c r="AV115" s="332"/>
      <c r="AW115" s="332"/>
      <c r="AX115" s="348" t="s">
        <v>114</v>
      </c>
      <c r="AY115" s="2" t="s">
        <v>126</v>
      </c>
      <c r="AZ115" s="195"/>
      <c r="BA115" s="195"/>
      <c r="BB115" s="195"/>
      <c r="BC115" s="195"/>
      <c r="BD115" s="195"/>
      <c r="BE115" s="2" t="s">
        <v>127</v>
      </c>
      <c r="BF115" s="363" t="s">
        <v>112</v>
      </c>
      <c r="BG115" s="364"/>
      <c r="BH115" s="365" t="str">
        <f t="shared" ref="BH115" si="54">IF(OR($BF115="STR",$BF115="DEX"),"*","")</f>
        <v/>
      </c>
      <c r="BI115" s="161"/>
      <c r="BL115" s="153"/>
      <c r="BM115" s="172">
        <f>IF(AND(盟友卡!$AS115="X",盟友卡!$BI115&gt;=1),SUM(盟友卡!$BQ115:$CA117)+3,SUM(盟友卡!$BQ115:$CA117))</f>
        <v>0</v>
      </c>
      <c r="BN115" s="152"/>
      <c r="BO115" s="171"/>
      <c r="BP115" s="370" t="s">
        <v>63</v>
      </c>
      <c r="BQ115" s="253">
        <f>IF(ISNA(VLOOKUP($BF115,CX:DA,3,FALSE)),0,VLOOKUP($BF115,CX:DA,3,FALSE))</f>
        <v>0</v>
      </c>
      <c r="BR115" s="147"/>
      <c r="BS115" s="147"/>
      <c r="BT115" s="154" t="s">
        <v>65</v>
      </c>
      <c r="BU115" s="253">
        <f t="shared" ref="BU115" si="55">BI115</f>
        <v>0</v>
      </c>
      <c r="BV115" s="147"/>
      <c r="BW115" s="147"/>
      <c r="BX115" s="161"/>
      <c r="BY115" s="161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  <c r="CT115" s="153"/>
      <c r="CU115" s="153"/>
      <c r="CV115" s="153"/>
      <c r="CW115" s="153"/>
      <c r="CX115" s="154"/>
    </row>
    <row r="116" ht="6" customHeight="1" spans="1:102">
      <c r="A116" s="155" t="s">
        <v>145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333"/>
      <c r="AT116" s="334"/>
      <c r="AU116" s="331"/>
      <c r="AV116" s="332"/>
      <c r="AW116" s="332"/>
      <c r="AX116" s="348"/>
      <c r="AY116" s="2"/>
      <c r="AZ116" s="195"/>
      <c r="BA116" s="195"/>
      <c r="BB116" s="195"/>
      <c r="BC116" s="195"/>
      <c r="BD116" s="195"/>
      <c r="BE116" s="2"/>
      <c r="BF116" s="364"/>
      <c r="BG116" s="364"/>
      <c r="BH116" s="365"/>
      <c r="BL116" s="153"/>
      <c r="BM116" s="162"/>
      <c r="BO116" s="178"/>
      <c r="BP116" s="162"/>
      <c r="BQ116" s="147"/>
      <c r="BU116" s="147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  <c r="CT116" s="153"/>
      <c r="CU116" s="153"/>
      <c r="CV116" s="153"/>
      <c r="CW116" s="153"/>
      <c r="CX116" s="154"/>
    </row>
    <row r="117" ht="6" customHeight="1" spans="1:102">
      <c r="A117" s="147"/>
      <c r="N117" s="385" t="s">
        <v>146</v>
      </c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378"/>
      <c r="AC117" s="385" t="s">
        <v>147</v>
      </c>
      <c r="AD117" s="152"/>
      <c r="AE117" s="152"/>
      <c r="AF117" s="152"/>
      <c r="AG117" s="152"/>
      <c r="AH117" s="152"/>
      <c r="AI117" s="152"/>
      <c r="AJ117" s="378"/>
      <c r="AK117" s="385" t="s">
        <v>148</v>
      </c>
      <c r="AL117" s="152"/>
      <c r="AM117" s="152"/>
      <c r="AN117" s="152"/>
      <c r="AO117" s="152"/>
      <c r="AP117" s="152"/>
      <c r="AQ117" s="171"/>
      <c r="AR117" s="153"/>
      <c r="AS117" s="335"/>
      <c r="AT117" s="336"/>
      <c r="AU117" s="331"/>
      <c r="AV117" s="332"/>
      <c r="AW117" s="332"/>
      <c r="AX117" s="348"/>
      <c r="AY117" s="2"/>
      <c r="AZ117" s="272"/>
      <c r="BA117" s="272"/>
      <c r="BB117" s="272"/>
      <c r="BC117" s="272"/>
      <c r="BD117" s="272"/>
      <c r="BE117" s="2"/>
      <c r="BF117" s="364"/>
      <c r="BG117" s="364"/>
      <c r="BH117" s="365"/>
      <c r="BI117" s="148"/>
      <c r="BJ117" s="148"/>
      <c r="BK117" s="148"/>
      <c r="BL117" s="153"/>
      <c r="BM117" s="157"/>
      <c r="BN117" s="148"/>
      <c r="BO117" s="174"/>
      <c r="BP117" s="162"/>
      <c r="BQ117" s="148"/>
      <c r="BR117" s="148"/>
      <c r="BS117" s="148"/>
      <c r="BU117" s="148"/>
      <c r="BV117" s="148"/>
      <c r="BW117" s="148"/>
      <c r="BY117" s="148"/>
      <c r="BZ117" s="148"/>
      <c r="CA117" s="148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0"/>
      <c r="CM117" s="153"/>
      <c r="CN117" s="153"/>
      <c r="CO117" s="153"/>
      <c r="CP117" s="153"/>
      <c r="CQ117" s="153"/>
      <c r="CR117" s="153"/>
      <c r="CS117" s="153"/>
      <c r="CT117" s="153"/>
      <c r="CU117" s="153"/>
      <c r="CV117" s="153"/>
      <c r="CW117" s="153"/>
      <c r="CX117" s="154"/>
    </row>
    <row r="118" ht="6" customHeight="1" spans="1:102">
      <c r="A118" s="147"/>
      <c r="N118" s="381"/>
      <c r="AB118" s="380"/>
      <c r="AC118" s="381"/>
      <c r="AJ118" s="380"/>
      <c r="AK118" s="381"/>
      <c r="AQ118" s="178"/>
      <c r="AR118" s="153"/>
      <c r="AS118" s="329"/>
      <c r="AT118" s="330" t="str">
        <f>附表.技能兼職計算!F28</f>
        <v>X</v>
      </c>
      <c r="AU118" s="331" t="s">
        <v>169</v>
      </c>
      <c r="AV118" s="332"/>
      <c r="AW118" s="332"/>
      <c r="AY118" s="2" t="s">
        <v>126</v>
      </c>
      <c r="AZ118" s="195"/>
      <c r="BA118" s="195"/>
      <c r="BB118" s="195"/>
      <c r="BC118" s="195"/>
      <c r="BD118" s="195"/>
      <c r="BE118" s="2" t="s">
        <v>127</v>
      </c>
      <c r="BF118" s="363" t="s">
        <v>108</v>
      </c>
      <c r="BG118" s="364"/>
      <c r="BH118" s="365" t="str">
        <f t="shared" ref="BH118" si="56">IF(OR($BF118="STR",$BF118="DEX"),"*","")</f>
        <v/>
      </c>
      <c r="BI118" s="161"/>
      <c r="BL118" s="153"/>
      <c r="BM118" s="172">
        <f>IF(AND(盟友卡!$AS118="X",盟友卡!$BI118&gt;=1),SUM(盟友卡!$BQ118:$CA120)+3,SUM(盟友卡!$BQ118:$CA120))</f>
        <v>0</v>
      </c>
      <c r="BN118" s="152"/>
      <c r="BO118" s="171"/>
      <c r="BP118" s="370" t="s">
        <v>63</v>
      </c>
      <c r="BQ118" s="253">
        <f>IF(ISNA(VLOOKUP($BF118,CX:DA,3,FALSE)),0,VLOOKUP($BF118,CX:DA,3,FALSE))</f>
        <v>0</v>
      </c>
      <c r="BR118" s="147"/>
      <c r="BS118" s="147"/>
      <c r="BT118" s="154" t="s">
        <v>65</v>
      </c>
      <c r="BU118" s="253">
        <f t="shared" ref="BU118" si="57">BI118</f>
        <v>0</v>
      </c>
      <c r="BV118" s="147"/>
      <c r="BW118" s="147"/>
      <c r="BX118" s="161"/>
      <c r="BY118" s="161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0"/>
      <c r="CM118" s="153"/>
      <c r="CN118" s="153"/>
      <c r="CO118" s="153"/>
      <c r="CP118" s="153"/>
      <c r="CQ118" s="153"/>
      <c r="CR118" s="153"/>
      <c r="CS118" s="153"/>
      <c r="CT118" s="153"/>
      <c r="CU118" s="153"/>
      <c r="CV118" s="153"/>
      <c r="CW118" s="153"/>
      <c r="CX118" s="154"/>
    </row>
    <row r="119" ht="6" customHeight="1" spans="1:102">
      <c r="A119" s="147"/>
      <c r="N119" s="393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410"/>
      <c r="AC119" s="393"/>
      <c r="AD119" s="148"/>
      <c r="AE119" s="148"/>
      <c r="AF119" s="148"/>
      <c r="AG119" s="148"/>
      <c r="AH119" s="148"/>
      <c r="AI119" s="148"/>
      <c r="AJ119" s="410"/>
      <c r="AK119" s="393"/>
      <c r="AL119" s="148"/>
      <c r="AM119" s="148"/>
      <c r="AN119" s="148"/>
      <c r="AO119" s="148"/>
      <c r="AP119" s="148"/>
      <c r="AQ119" s="174"/>
      <c r="AR119" s="153"/>
      <c r="AS119" s="333"/>
      <c r="AT119" s="334"/>
      <c r="AU119" s="331"/>
      <c r="AV119" s="332"/>
      <c r="AW119" s="332"/>
      <c r="AY119" s="2"/>
      <c r="AZ119" s="195"/>
      <c r="BA119" s="195"/>
      <c r="BB119" s="195"/>
      <c r="BC119" s="195"/>
      <c r="BD119" s="195"/>
      <c r="BE119" s="2"/>
      <c r="BF119" s="364"/>
      <c r="BG119" s="364"/>
      <c r="BH119" s="365"/>
      <c r="BL119" s="153"/>
      <c r="BM119" s="162"/>
      <c r="BO119" s="178"/>
      <c r="BP119" s="162"/>
      <c r="BQ119" s="147"/>
      <c r="BU119" s="147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0"/>
      <c r="CM119" s="153"/>
      <c r="CN119" s="153"/>
      <c r="CO119" s="153"/>
      <c r="CP119" s="153"/>
      <c r="CQ119" s="153"/>
      <c r="CR119" s="153"/>
      <c r="CS119" s="153"/>
      <c r="CT119" s="153"/>
      <c r="CU119" s="153"/>
      <c r="CV119" s="153"/>
      <c r="CW119" s="153"/>
      <c r="CX119" s="154"/>
    </row>
    <row r="120" ht="6" customHeight="1" spans="1:102">
      <c r="A120" s="350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71"/>
      <c r="N120" s="386" t="s">
        <v>150</v>
      </c>
      <c r="O120" s="387"/>
      <c r="P120" s="388"/>
      <c r="Q120" s="395" t="s">
        <v>60</v>
      </c>
      <c r="R120" s="396"/>
      <c r="S120" s="397"/>
      <c r="T120" s="386" t="s">
        <v>151</v>
      </c>
      <c r="U120" s="387"/>
      <c r="V120" s="388"/>
      <c r="W120" s="386" t="s">
        <v>55</v>
      </c>
      <c r="X120" s="387"/>
      <c r="Y120" s="388"/>
      <c r="Z120" s="419" t="s">
        <v>152</v>
      </c>
      <c r="AA120" s="419"/>
      <c r="AB120" s="419"/>
      <c r="AC120" s="350"/>
      <c r="AD120" s="152"/>
      <c r="AE120" s="152"/>
      <c r="AF120" s="152"/>
      <c r="AG120" s="152"/>
      <c r="AH120" s="152"/>
      <c r="AI120" s="152"/>
      <c r="AJ120" s="171"/>
      <c r="AK120" s="350"/>
      <c r="AL120" s="152"/>
      <c r="AM120" s="152"/>
      <c r="AN120" s="152"/>
      <c r="AO120" s="152"/>
      <c r="AP120" s="152"/>
      <c r="AQ120" s="171"/>
      <c r="AR120" s="153"/>
      <c r="AS120" s="335"/>
      <c r="AT120" s="336"/>
      <c r="AU120" s="331"/>
      <c r="AV120" s="332"/>
      <c r="AW120" s="332"/>
      <c r="AY120" s="2"/>
      <c r="AZ120" s="272"/>
      <c r="BA120" s="272"/>
      <c r="BB120" s="272"/>
      <c r="BC120" s="272"/>
      <c r="BD120" s="272"/>
      <c r="BE120" s="2"/>
      <c r="BF120" s="364"/>
      <c r="BG120" s="364"/>
      <c r="BH120" s="365"/>
      <c r="BI120" s="148"/>
      <c r="BJ120" s="148"/>
      <c r="BK120" s="148"/>
      <c r="BL120" s="153"/>
      <c r="BM120" s="157"/>
      <c r="BN120" s="148"/>
      <c r="BO120" s="174"/>
      <c r="BP120" s="162"/>
      <c r="BQ120" s="148"/>
      <c r="BR120" s="148"/>
      <c r="BS120" s="148"/>
      <c r="BU120" s="148"/>
      <c r="BV120" s="148"/>
      <c r="BW120" s="148"/>
      <c r="BY120" s="148"/>
      <c r="BZ120" s="148"/>
      <c r="CA120" s="148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0"/>
      <c r="CM120" s="153"/>
      <c r="CN120" s="153"/>
      <c r="CO120" s="153"/>
      <c r="CP120" s="153"/>
      <c r="CQ120" s="153"/>
      <c r="CR120" s="153"/>
      <c r="CS120" s="153"/>
      <c r="CT120" s="153"/>
      <c r="CU120" s="153"/>
      <c r="CV120" s="153"/>
      <c r="CW120" s="153"/>
      <c r="CX120" s="154"/>
    </row>
    <row r="121" ht="6" customHeight="1" spans="1:102">
      <c r="A121" s="162"/>
      <c r="M121" s="178"/>
      <c r="N121" s="389"/>
      <c r="O121" s="390"/>
      <c r="P121" s="391"/>
      <c r="Q121" s="398"/>
      <c r="R121" s="399"/>
      <c r="S121" s="400"/>
      <c r="T121" s="389"/>
      <c r="U121" s="390"/>
      <c r="V121" s="391"/>
      <c r="W121" s="389"/>
      <c r="X121" s="390"/>
      <c r="Y121" s="391"/>
      <c r="Z121" s="419"/>
      <c r="AA121" s="419"/>
      <c r="AB121" s="419"/>
      <c r="AC121" s="162"/>
      <c r="AJ121" s="178"/>
      <c r="AK121" s="162"/>
      <c r="AQ121" s="178"/>
      <c r="AR121" s="153"/>
      <c r="AS121" s="329"/>
      <c r="AT121" s="330" t="str">
        <f>附表.技能兼職計算!F28</f>
        <v>X</v>
      </c>
      <c r="AU121" s="331" t="s">
        <v>169</v>
      </c>
      <c r="AV121" s="332"/>
      <c r="AW121" s="332"/>
      <c r="AY121" s="2" t="s">
        <v>126</v>
      </c>
      <c r="AZ121" s="195"/>
      <c r="BA121" s="195"/>
      <c r="BB121" s="195"/>
      <c r="BC121" s="195"/>
      <c r="BD121" s="195"/>
      <c r="BE121" s="2" t="s">
        <v>127</v>
      </c>
      <c r="BF121" s="363" t="s">
        <v>108</v>
      </c>
      <c r="BG121" s="364"/>
      <c r="BH121" s="365" t="str">
        <f t="shared" ref="BH121" si="58">IF(OR($BF121="STR",$BF121="DEX"),"*","")</f>
        <v/>
      </c>
      <c r="BI121" s="161"/>
      <c r="BL121" s="153"/>
      <c r="BM121" s="172">
        <f>IF(AND(盟友卡!$AS121="X",盟友卡!$BI121&gt;=1),SUM(盟友卡!$BQ121:$CA123)+3,SUM(盟友卡!$BQ121:$CA123))</f>
        <v>0</v>
      </c>
      <c r="BN121" s="152"/>
      <c r="BO121" s="171"/>
      <c r="BP121" s="370" t="s">
        <v>63</v>
      </c>
      <c r="BQ121" s="253">
        <f>IF(ISNA(VLOOKUP($BF121,CX:DA,3,FALSE)),0,VLOOKUP($BF121,CX:DA,3,FALSE))</f>
        <v>0</v>
      </c>
      <c r="BR121" s="147"/>
      <c r="BS121" s="147"/>
      <c r="BT121" s="154" t="s">
        <v>65</v>
      </c>
      <c r="BU121" s="253">
        <f t="shared" ref="BU121" si="59">BI121</f>
        <v>0</v>
      </c>
      <c r="BV121" s="147"/>
      <c r="BW121" s="147"/>
      <c r="BX121" s="161"/>
      <c r="BY121" s="161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0"/>
      <c r="CM121" s="153"/>
      <c r="CN121" s="153"/>
      <c r="CO121" s="153"/>
      <c r="CP121" s="153"/>
      <c r="CQ121" s="153"/>
      <c r="CR121" s="153"/>
      <c r="CS121" s="153"/>
      <c r="CT121" s="153"/>
      <c r="CU121" s="153"/>
      <c r="CV121" s="153"/>
      <c r="CW121" s="153"/>
      <c r="CX121" s="154"/>
    </row>
    <row r="122" ht="6" customHeight="1" spans="1:102">
      <c r="A122" s="162"/>
      <c r="M122" s="178"/>
      <c r="N122" s="186">
        <f>$J$58</f>
        <v>0</v>
      </c>
      <c r="O122" s="186"/>
      <c r="P122" s="186"/>
      <c r="Q122" s="186">
        <f>IF(ISNA(VLOOKUP($Q120,CX:DA,2,FALSE)),0,VLOOKUP($Q120,CX:DA,2,FALSE))</f>
        <v>0</v>
      </c>
      <c r="R122" s="186"/>
      <c r="S122" s="186"/>
      <c r="T122" s="401">
        <v>0</v>
      </c>
      <c r="U122" s="402"/>
      <c r="V122" s="403"/>
      <c r="W122" s="401">
        <v>0</v>
      </c>
      <c r="X122" s="402"/>
      <c r="Y122" s="403"/>
      <c r="Z122" s="186">
        <f>$N122+$Q122+$T122+$W122</f>
        <v>0</v>
      </c>
      <c r="AA122" s="186"/>
      <c r="AB122" s="186"/>
      <c r="AC122" s="162"/>
      <c r="AJ122" s="178"/>
      <c r="AK122" s="162"/>
      <c r="AQ122" s="178"/>
      <c r="AR122" s="153"/>
      <c r="AS122" s="333"/>
      <c r="AT122" s="334"/>
      <c r="AU122" s="331"/>
      <c r="AV122" s="332"/>
      <c r="AW122" s="332"/>
      <c r="AY122" s="2"/>
      <c r="AZ122" s="195"/>
      <c r="BA122" s="195"/>
      <c r="BB122" s="195"/>
      <c r="BC122" s="195"/>
      <c r="BD122" s="195"/>
      <c r="BE122" s="2"/>
      <c r="BF122" s="364"/>
      <c r="BG122" s="364"/>
      <c r="BH122" s="365"/>
      <c r="BL122" s="153"/>
      <c r="BM122" s="162"/>
      <c r="BO122" s="178"/>
      <c r="BP122" s="162"/>
      <c r="BQ122" s="147"/>
      <c r="BU122" s="147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0"/>
      <c r="CM122" s="153"/>
      <c r="CN122" s="153"/>
      <c r="CO122" s="153"/>
      <c r="CP122" s="153"/>
      <c r="CQ122" s="153"/>
      <c r="CR122" s="153"/>
      <c r="CS122" s="153"/>
      <c r="CT122" s="153"/>
      <c r="CU122" s="153"/>
      <c r="CV122" s="153"/>
      <c r="CW122" s="153"/>
      <c r="CX122" s="154"/>
    </row>
    <row r="123" ht="6" customHeight="1" spans="1:102">
      <c r="A123" s="162"/>
      <c r="M123" s="178"/>
      <c r="N123" s="186"/>
      <c r="O123" s="186"/>
      <c r="P123" s="186"/>
      <c r="Q123" s="186"/>
      <c r="R123" s="186"/>
      <c r="S123" s="186"/>
      <c r="T123" s="404"/>
      <c r="U123" s="405"/>
      <c r="V123" s="406"/>
      <c r="W123" s="404"/>
      <c r="X123" s="405"/>
      <c r="Y123" s="406"/>
      <c r="Z123" s="186"/>
      <c r="AA123" s="186"/>
      <c r="AB123" s="186"/>
      <c r="AC123" s="162"/>
      <c r="AJ123" s="178"/>
      <c r="AK123" s="162"/>
      <c r="AQ123" s="178"/>
      <c r="AR123" s="153"/>
      <c r="AS123" s="335"/>
      <c r="AT123" s="336"/>
      <c r="AU123" s="331"/>
      <c r="AV123" s="332"/>
      <c r="AW123" s="332"/>
      <c r="AY123" s="2"/>
      <c r="AZ123" s="272"/>
      <c r="BA123" s="272"/>
      <c r="BB123" s="272"/>
      <c r="BC123" s="272"/>
      <c r="BD123" s="272"/>
      <c r="BE123" s="2"/>
      <c r="BF123" s="364"/>
      <c r="BG123" s="364"/>
      <c r="BH123" s="365"/>
      <c r="BI123" s="148"/>
      <c r="BJ123" s="148"/>
      <c r="BK123" s="148"/>
      <c r="BL123" s="153"/>
      <c r="BM123" s="157"/>
      <c r="BN123" s="148"/>
      <c r="BO123" s="174"/>
      <c r="BP123" s="162"/>
      <c r="BQ123" s="148"/>
      <c r="BR123" s="148"/>
      <c r="BS123" s="148"/>
      <c r="BU123" s="148"/>
      <c r="BV123" s="148"/>
      <c r="BW123" s="148"/>
      <c r="BY123" s="148"/>
      <c r="BZ123" s="148"/>
      <c r="CA123" s="148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0"/>
      <c r="CM123" s="153"/>
      <c r="CN123" s="153"/>
      <c r="CO123" s="153"/>
      <c r="CP123" s="153"/>
      <c r="CQ123" s="153"/>
      <c r="CR123" s="153"/>
      <c r="CS123" s="153"/>
      <c r="CT123" s="153"/>
      <c r="CU123" s="153"/>
      <c r="CV123" s="153"/>
      <c r="CW123" s="153"/>
      <c r="CX123" s="154"/>
    </row>
    <row r="124" ht="6" customHeight="1" spans="1:102">
      <c r="A124" s="162"/>
      <c r="M124" s="178"/>
      <c r="N124" s="186"/>
      <c r="O124" s="186"/>
      <c r="P124" s="186"/>
      <c r="Q124" s="186"/>
      <c r="R124" s="186"/>
      <c r="S124" s="186"/>
      <c r="T124" s="404"/>
      <c r="U124" s="405"/>
      <c r="V124" s="406"/>
      <c r="W124" s="404"/>
      <c r="X124" s="405"/>
      <c r="Y124" s="406"/>
      <c r="Z124" s="186"/>
      <c r="AA124" s="186"/>
      <c r="AB124" s="186"/>
      <c r="AC124" s="162"/>
      <c r="AJ124" s="178"/>
      <c r="AK124" s="162"/>
      <c r="AQ124" s="178"/>
      <c r="AR124" s="153"/>
      <c r="AS124" s="329"/>
      <c r="AT124" s="330" t="str">
        <f>附表.技能兼職計算!F29</f>
        <v>X</v>
      </c>
      <c r="AU124" s="331" t="s">
        <v>170</v>
      </c>
      <c r="AV124" s="332"/>
      <c r="AW124" s="332"/>
      <c r="AX124" s="348" t="s">
        <v>114</v>
      </c>
      <c r="BF124" s="363" t="s">
        <v>67</v>
      </c>
      <c r="BG124" s="364"/>
      <c r="BH124" s="365" t="str">
        <f t="shared" ref="BH124" si="60">IF(OR($BF124="STR",$BF124="DEX"),"*","")</f>
        <v>*</v>
      </c>
      <c r="BI124" s="161"/>
      <c r="BL124" s="153"/>
      <c r="BM124" s="172">
        <f>IF(AND(盟友卡!$AS124="X",盟友卡!$BI124&gt;=1),SUM(盟友卡!$BQ124:$CA126)+3,SUM(盟友卡!$BQ124:$CA126))</f>
        <v>0</v>
      </c>
      <c r="BN124" s="152"/>
      <c r="BO124" s="171"/>
      <c r="BP124" s="370" t="s">
        <v>63</v>
      </c>
      <c r="BQ124" s="253">
        <f>IF(ISNA(VLOOKUP($BF124,CX:DA,3,FALSE)),0,VLOOKUP($BF124,CX:DA,3,FALSE))</f>
        <v>0</v>
      </c>
      <c r="BR124" s="147"/>
      <c r="BS124" s="147"/>
      <c r="BT124" s="154" t="s">
        <v>65</v>
      </c>
      <c r="BU124" s="253">
        <f t="shared" ref="BU124" si="61">BI124</f>
        <v>0</v>
      </c>
      <c r="BV124" s="147"/>
      <c r="BW124" s="147"/>
      <c r="BX124" s="161"/>
      <c r="BY124" s="161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0"/>
      <c r="CM124" s="153"/>
      <c r="CN124" s="153"/>
      <c r="CO124" s="153"/>
      <c r="CP124" s="153"/>
      <c r="CQ124" s="153"/>
      <c r="CR124" s="153"/>
      <c r="CS124" s="153"/>
      <c r="CT124" s="153"/>
      <c r="CU124" s="153"/>
      <c r="CV124" s="153"/>
      <c r="CW124" s="153"/>
      <c r="CX124" s="154"/>
    </row>
    <row r="125" ht="6" customHeight="1" spans="1:102">
      <c r="A125" s="157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74"/>
      <c r="N125" s="186"/>
      <c r="O125" s="186"/>
      <c r="P125" s="186"/>
      <c r="Q125" s="186"/>
      <c r="R125" s="186"/>
      <c r="S125" s="186"/>
      <c r="T125" s="407"/>
      <c r="U125" s="408"/>
      <c r="V125" s="409"/>
      <c r="W125" s="407"/>
      <c r="X125" s="408"/>
      <c r="Y125" s="409"/>
      <c r="Z125" s="186"/>
      <c r="AA125" s="186"/>
      <c r="AB125" s="186"/>
      <c r="AC125" s="157"/>
      <c r="AD125" s="148"/>
      <c r="AE125" s="148"/>
      <c r="AF125" s="148"/>
      <c r="AG125" s="148"/>
      <c r="AH125" s="148"/>
      <c r="AI125" s="148"/>
      <c r="AJ125" s="174"/>
      <c r="AK125" s="157"/>
      <c r="AL125" s="148"/>
      <c r="AM125" s="148"/>
      <c r="AN125" s="148"/>
      <c r="AO125" s="148"/>
      <c r="AP125" s="148"/>
      <c r="AQ125" s="174"/>
      <c r="AR125" s="153"/>
      <c r="AS125" s="333"/>
      <c r="AT125" s="334"/>
      <c r="AU125" s="331"/>
      <c r="AV125" s="332"/>
      <c r="AW125" s="332"/>
      <c r="AX125" s="348"/>
      <c r="BF125" s="364"/>
      <c r="BG125" s="364"/>
      <c r="BH125" s="365"/>
      <c r="BL125" s="153"/>
      <c r="BM125" s="162"/>
      <c r="BO125" s="178"/>
      <c r="BP125" s="162"/>
      <c r="BQ125" s="147"/>
      <c r="BU125" s="147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  <c r="CT125" s="153"/>
      <c r="CU125" s="153"/>
      <c r="CV125" s="153"/>
      <c r="CW125" s="153"/>
      <c r="CX125" s="154"/>
    </row>
    <row r="126" ht="6" customHeight="1" spans="1:102">
      <c r="A126" s="377" t="s">
        <v>155</v>
      </c>
      <c r="B126" s="152"/>
      <c r="C126" s="152"/>
      <c r="D126" s="152"/>
      <c r="E126" s="152"/>
      <c r="F126" s="152"/>
      <c r="G126" s="378"/>
      <c r="H126" s="379" t="s">
        <v>156</v>
      </c>
      <c r="I126" s="152"/>
      <c r="J126" s="152"/>
      <c r="K126" s="152"/>
      <c r="L126" s="152"/>
      <c r="M126" s="152"/>
      <c r="N126" s="378"/>
      <c r="O126" s="379" t="s">
        <v>157</v>
      </c>
      <c r="P126" s="152"/>
      <c r="Q126" s="152"/>
      <c r="R126" s="379" t="s">
        <v>158</v>
      </c>
      <c r="S126" s="152"/>
      <c r="T126" s="378"/>
      <c r="U126" s="379" t="s">
        <v>159</v>
      </c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3"/>
      <c r="AS126" s="335"/>
      <c r="AT126" s="336"/>
      <c r="AU126" s="331"/>
      <c r="AV126" s="332"/>
      <c r="AW126" s="332"/>
      <c r="AX126" s="348"/>
      <c r="BF126" s="364"/>
      <c r="BG126" s="364"/>
      <c r="BH126" s="365"/>
      <c r="BI126" s="148"/>
      <c r="BJ126" s="148"/>
      <c r="BK126" s="148"/>
      <c r="BL126" s="153"/>
      <c r="BM126" s="157"/>
      <c r="BN126" s="148"/>
      <c r="BO126" s="174"/>
      <c r="BP126" s="162"/>
      <c r="BQ126" s="148"/>
      <c r="BR126" s="148"/>
      <c r="BS126" s="148"/>
      <c r="BU126" s="148"/>
      <c r="BV126" s="148"/>
      <c r="BW126" s="148"/>
      <c r="BY126" s="148"/>
      <c r="BZ126" s="148"/>
      <c r="CA126" s="148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  <c r="CT126" s="153"/>
      <c r="CU126" s="153"/>
      <c r="CV126" s="153"/>
      <c r="CW126" s="153"/>
      <c r="CX126" s="154"/>
    </row>
    <row r="127" ht="6" customHeight="1" spans="1:102">
      <c r="A127" s="147"/>
      <c r="G127" s="380"/>
      <c r="H127" s="381"/>
      <c r="N127" s="380"/>
      <c r="O127" s="381"/>
      <c r="R127" s="381"/>
      <c r="T127" s="380"/>
      <c r="U127" s="381"/>
      <c r="AR127" s="153"/>
      <c r="AS127" s="329"/>
      <c r="AT127" s="330" t="str">
        <f>附表.技能兼職計算!F30</f>
        <v/>
      </c>
      <c r="AU127" s="331" t="s">
        <v>171</v>
      </c>
      <c r="AV127" s="332"/>
      <c r="AW127" s="332"/>
      <c r="AX127" s="332"/>
      <c r="AY127" s="332"/>
      <c r="AZ127" s="348" t="s">
        <v>114</v>
      </c>
      <c r="BF127" s="363" t="s">
        <v>108</v>
      </c>
      <c r="BG127" s="364"/>
      <c r="BH127" s="365" t="str">
        <f t="shared" ref="BH127" si="62">IF(OR($BF127="STR",$BF127="DEX"),"*","")</f>
        <v/>
      </c>
      <c r="BI127" s="161"/>
      <c r="BL127" s="153"/>
      <c r="BM127" s="172">
        <f>IF(AND(盟友卡!$AS127="X",盟友卡!$BI127&gt;=1),SUM(盟友卡!$BQ127:$CA129)+3,SUM(盟友卡!$BQ127:$CA129))</f>
        <v>0</v>
      </c>
      <c r="BN127" s="152"/>
      <c r="BO127" s="171"/>
      <c r="BP127" s="370" t="s">
        <v>63</v>
      </c>
      <c r="BQ127" s="253">
        <f>IF(ISNA(VLOOKUP($BF127,CX:DA,3,FALSE)),0,VLOOKUP($BF127,CX:DA,3,FALSE))</f>
        <v>0</v>
      </c>
      <c r="BR127" s="147"/>
      <c r="BS127" s="147"/>
      <c r="BT127" s="154" t="s">
        <v>65</v>
      </c>
      <c r="BU127" s="253">
        <f t="shared" ref="BU127" si="63">BI127</f>
        <v>0</v>
      </c>
      <c r="BV127" s="147"/>
      <c r="BW127" s="147"/>
      <c r="BX127" s="161"/>
      <c r="BY127" s="161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53"/>
      <c r="CV127" s="153"/>
      <c r="CW127" s="153"/>
      <c r="CX127" s="154"/>
    </row>
    <row r="128" ht="6" customHeight="1" spans="1:102">
      <c r="A128" s="147"/>
      <c r="G128" s="380"/>
      <c r="H128" s="381"/>
      <c r="N128" s="380"/>
      <c r="O128" s="393"/>
      <c r="P128" s="148"/>
      <c r="Q128" s="148"/>
      <c r="R128" s="393"/>
      <c r="S128" s="148"/>
      <c r="T128" s="410"/>
      <c r="U128" s="393"/>
      <c r="V128" s="148"/>
      <c r="W128" s="148"/>
      <c r="X128" s="148"/>
      <c r="Y128" s="148"/>
      <c r="Z128" s="148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8"/>
      <c r="AP128" s="148"/>
      <c r="AQ128" s="148"/>
      <c r="AR128" s="153"/>
      <c r="AS128" s="333"/>
      <c r="AT128" s="334"/>
      <c r="AU128" s="331"/>
      <c r="AV128" s="332"/>
      <c r="AW128" s="332"/>
      <c r="AX128" s="332"/>
      <c r="AY128" s="332"/>
      <c r="AZ128" s="348"/>
      <c r="BF128" s="364"/>
      <c r="BG128" s="364"/>
      <c r="BH128" s="365"/>
      <c r="BL128" s="153"/>
      <c r="BM128" s="162"/>
      <c r="BO128" s="178"/>
      <c r="BP128" s="162"/>
      <c r="BQ128" s="147"/>
      <c r="BU128" s="147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  <c r="CT128" s="153"/>
      <c r="CU128" s="153"/>
      <c r="CV128" s="153"/>
      <c r="CW128" s="153"/>
      <c r="CX128" s="154"/>
    </row>
    <row r="129" ht="6" customHeight="1" spans="1:102">
      <c r="A129" s="350"/>
      <c r="B129" s="152"/>
      <c r="C129" s="152"/>
      <c r="D129" s="152"/>
      <c r="E129" s="152"/>
      <c r="F129" s="152"/>
      <c r="G129" s="171"/>
      <c r="H129" s="382"/>
      <c r="I129" s="152"/>
      <c r="J129" s="152"/>
      <c r="K129" s="152"/>
      <c r="L129" s="152"/>
      <c r="M129" s="152"/>
      <c r="N129" s="171"/>
      <c r="O129" s="350"/>
      <c r="P129" s="152"/>
      <c r="Q129" s="171"/>
      <c r="R129" s="350"/>
      <c r="S129" s="152"/>
      <c r="T129" s="171"/>
      <c r="U129" s="41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425"/>
      <c r="AR129" s="153"/>
      <c r="AS129" s="335"/>
      <c r="AT129" s="336"/>
      <c r="AU129" s="331"/>
      <c r="AV129" s="332"/>
      <c r="AW129" s="332"/>
      <c r="AX129" s="332"/>
      <c r="AY129" s="332"/>
      <c r="AZ129" s="348"/>
      <c r="BF129" s="364"/>
      <c r="BG129" s="364"/>
      <c r="BH129" s="365"/>
      <c r="BI129" s="148"/>
      <c r="BJ129" s="148"/>
      <c r="BK129" s="148"/>
      <c r="BL129" s="153"/>
      <c r="BM129" s="157"/>
      <c r="BN129" s="148"/>
      <c r="BO129" s="174"/>
      <c r="BP129" s="162"/>
      <c r="BQ129" s="148"/>
      <c r="BR129" s="148"/>
      <c r="BS129" s="148"/>
      <c r="BU129" s="148"/>
      <c r="BV129" s="148"/>
      <c r="BW129" s="148"/>
      <c r="BY129" s="148"/>
      <c r="BZ129" s="148"/>
      <c r="CA129" s="148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  <c r="CT129" s="153"/>
      <c r="CU129" s="153"/>
      <c r="CV129" s="153"/>
      <c r="CW129" s="153"/>
      <c r="CX129" s="154"/>
    </row>
    <row r="130" ht="6" customHeight="1" spans="1:102">
      <c r="A130" s="162"/>
      <c r="G130" s="178"/>
      <c r="H130" s="162"/>
      <c r="N130" s="178"/>
      <c r="O130" s="162"/>
      <c r="Q130" s="178"/>
      <c r="R130" s="162"/>
      <c r="T130" s="178"/>
      <c r="U130" s="412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426"/>
      <c r="AR130" s="153"/>
      <c r="AS130" s="329"/>
      <c r="AT130" s="330" t="str">
        <f>附表.技能兼職計算!F31</f>
        <v/>
      </c>
      <c r="AU130" s="331" t="s">
        <v>172</v>
      </c>
      <c r="AV130" s="332"/>
      <c r="AW130" s="332"/>
      <c r="BF130" s="363" t="s">
        <v>67</v>
      </c>
      <c r="BG130" s="364"/>
      <c r="BH130" s="365" t="str">
        <f t="shared" ref="BH130" si="64">IF(OR($BF130="STR",$BF130="DEX"),"*","")</f>
        <v>*</v>
      </c>
      <c r="BI130" s="161"/>
      <c r="BL130" s="153"/>
      <c r="BM130" s="172">
        <f>IF(AND(盟友卡!$AS130="X",盟友卡!$BI130&gt;=1),SUM(盟友卡!$BQ130:$CA132)+3,SUM(盟友卡!$BQ130:$CA132))</f>
        <v>0</v>
      </c>
      <c r="BN130" s="152"/>
      <c r="BO130" s="171"/>
      <c r="BP130" s="370" t="s">
        <v>63</v>
      </c>
      <c r="BQ130" s="253">
        <f>IF(ISNA(VLOOKUP($BF130,CX:DA,3,FALSE)),0,VLOOKUP($BF130,CX:DA,3,FALSE))</f>
        <v>0</v>
      </c>
      <c r="BR130" s="147"/>
      <c r="BS130" s="147"/>
      <c r="BT130" s="154" t="s">
        <v>65</v>
      </c>
      <c r="BU130" s="253">
        <f t="shared" ref="BU130" si="65">BI130</f>
        <v>0</v>
      </c>
      <c r="BV130" s="147"/>
      <c r="BW130" s="147"/>
      <c r="BX130" s="161"/>
      <c r="BY130" s="161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  <c r="CT130" s="153"/>
      <c r="CU130" s="153"/>
      <c r="CV130" s="153"/>
      <c r="CW130" s="153"/>
      <c r="CX130" s="154"/>
    </row>
    <row r="131" ht="6" customHeight="1" spans="1:102">
      <c r="A131" s="162"/>
      <c r="G131" s="178"/>
      <c r="H131" s="162"/>
      <c r="N131" s="178"/>
      <c r="O131" s="162"/>
      <c r="Q131" s="178"/>
      <c r="R131" s="162"/>
      <c r="T131" s="178"/>
      <c r="U131" s="412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426"/>
      <c r="AR131" s="153"/>
      <c r="AS131" s="333"/>
      <c r="AT131" s="334"/>
      <c r="AU131" s="331"/>
      <c r="AV131" s="332"/>
      <c r="AW131" s="332"/>
      <c r="BF131" s="364"/>
      <c r="BG131" s="364"/>
      <c r="BH131" s="365"/>
      <c r="BL131" s="153"/>
      <c r="BM131" s="162"/>
      <c r="BO131" s="178"/>
      <c r="BP131" s="162"/>
      <c r="BQ131" s="147"/>
      <c r="BU131" s="147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53"/>
      <c r="CQ131" s="153"/>
      <c r="CR131" s="153"/>
      <c r="CS131" s="153"/>
      <c r="CT131" s="153"/>
      <c r="CU131" s="153"/>
      <c r="CV131" s="153"/>
      <c r="CW131" s="153"/>
      <c r="CX131" s="154"/>
    </row>
    <row r="132" ht="6" customHeight="1" spans="1:102">
      <c r="A132" s="162"/>
      <c r="G132" s="178"/>
      <c r="H132" s="162"/>
      <c r="N132" s="178"/>
      <c r="O132" s="162"/>
      <c r="Q132" s="178"/>
      <c r="R132" s="162"/>
      <c r="T132" s="178"/>
      <c r="U132" s="412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426"/>
      <c r="AR132" s="153"/>
      <c r="AS132" s="335"/>
      <c r="AT132" s="336"/>
      <c r="AU132" s="331"/>
      <c r="AV132" s="332"/>
      <c r="AW132" s="332"/>
      <c r="BF132" s="364"/>
      <c r="BG132" s="364"/>
      <c r="BH132" s="365"/>
      <c r="BI132" s="148"/>
      <c r="BJ132" s="148"/>
      <c r="BK132" s="148"/>
      <c r="BL132" s="153"/>
      <c r="BM132" s="157"/>
      <c r="BN132" s="148"/>
      <c r="BO132" s="174"/>
      <c r="BP132" s="162"/>
      <c r="BQ132" s="148"/>
      <c r="BR132" s="148"/>
      <c r="BS132" s="148"/>
      <c r="BU132" s="148"/>
      <c r="BV132" s="148"/>
      <c r="BW132" s="148"/>
      <c r="BY132" s="148"/>
      <c r="BZ132" s="148"/>
      <c r="CA132" s="148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53"/>
      <c r="CQ132" s="153"/>
      <c r="CR132" s="153"/>
      <c r="CS132" s="153"/>
      <c r="CT132" s="153"/>
      <c r="CU132" s="153"/>
      <c r="CV132" s="153"/>
      <c r="CW132" s="153"/>
      <c r="CX132" s="154"/>
    </row>
    <row r="133" ht="6" customHeight="1" spans="1:102">
      <c r="A133" s="157"/>
      <c r="B133" s="148"/>
      <c r="C133" s="148"/>
      <c r="D133" s="148"/>
      <c r="E133" s="148"/>
      <c r="F133" s="148"/>
      <c r="G133" s="174"/>
      <c r="H133" s="157"/>
      <c r="I133" s="148"/>
      <c r="J133" s="148"/>
      <c r="K133" s="148"/>
      <c r="L133" s="148"/>
      <c r="M133" s="148"/>
      <c r="N133" s="174"/>
      <c r="O133" s="157"/>
      <c r="P133" s="148"/>
      <c r="Q133" s="174"/>
      <c r="R133" s="157"/>
      <c r="S133" s="148"/>
      <c r="T133" s="174"/>
      <c r="U133" s="41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427"/>
      <c r="AR133" s="153"/>
      <c r="AS133" s="329"/>
      <c r="AT133" s="330" t="str">
        <f>附表.技能兼職計算!F32</f>
        <v/>
      </c>
      <c r="AU133" s="331" t="s">
        <v>173</v>
      </c>
      <c r="AV133" s="332"/>
      <c r="AW133" s="332"/>
      <c r="AX133" s="332"/>
      <c r="AY133" s="332"/>
      <c r="BF133" s="363" t="s">
        <v>90</v>
      </c>
      <c r="BG133" s="364"/>
      <c r="BH133" s="365" t="str">
        <f t="shared" ref="BH133" si="66">IF(OR($BF133="STR",$BF133="DEX"),"*","")</f>
        <v/>
      </c>
      <c r="BI133" s="161"/>
      <c r="BL133" s="153"/>
      <c r="BM133" s="172">
        <f>IF(AND(盟友卡!$AS133="X",盟友卡!$BI133&gt;=1),SUM(盟友卡!$BQ133:$CA135)+3,SUM(盟友卡!$BQ133:$CA135))</f>
        <v>0</v>
      </c>
      <c r="BN133" s="152"/>
      <c r="BO133" s="171"/>
      <c r="BP133" s="370" t="s">
        <v>63</v>
      </c>
      <c r="BQ133" s="253">
        <f>IF(ISNA(VLOOKUP($BF133,CX:DA,3,FALSE)),0,VLOOKUP($BF133,CX:DA,3,FALSE))</f>
        <v>0</v>
      </c>
      <c r="BR133" s="147"/>
      <c r="BS133" s="147"/>
      <c r="BT133" s="154" t="s">
        <v>65</v>
      </c>
      <c r="BU133" s="253">
        <f t="shared" ref="BU133" si="67">BI133</f>
        <v>0</v>
      </c>
      <c r="BV133" s="147"/>
      <c r="BW133" s="147"/>
      <c r="BX133" s="161"/>
      <c r="BY133" s="161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53"/>
      <c r="CQ133" s="153"/>
      <c r="CR133" s="153"/>
      <c r="CS133" s="153"/>
      <c r="CT133" s="153"/>
      <c r="CU133" s="153"/>
      <c r="CV133" s="153"/>
      <c r="CW133" s="153"/>
      <c r="CX133" s="154"/>
    </row>
    <row r="134" ht="6" customHeight="1" spans="44:102">
      <c r="AR134" s="153"/>
      <c r="AS134" s="333"/>
      <c r="AT134" s="334"/>
      <c r="AU134" s="331"/>
      <c r="AV134" s="332"/>
      <c r="AW134" s="332"/>
      <c r="AX134" s="332"/>
      <c r="AY134" s="332"/>
      <c r="BF134" s="364"/>
      <c r="BG134" s="364"/>
      <c r="BH134" s="365"/>
      <c r="BL134" s="153"/>
      <c r="BM134" s="162"/>
      <c r="BO134" s="178"/>
      <c r="BP134" s="162"/>
      <c r="BQ134" s="147"/>
      <c r="BU134" s="147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53"/>
      <c r="CQ134" s="153"/>
      <c r="CR134" s="153"/>
      <c r="CS134" s="153"/>
      <c r="CT134" s="153"/>
      <c r="CU134" s="153"/>
      <c r="CV134" s="153"/>
      <c r="CW134" s="153"/>
      <c r="CX134" s="154"/>
    </row>
    <row r="135" ht="6" customHeight="1" spans="1:102">
      <c r="A135" s="155" t="s">
        <v>145</v>
      </c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335"/>
      <c r="AT135" s="336"/>
      <c r="AU135" s="331"/>
      <c r="AV135" s="332"/>
      <c r="AW135" s="332"/>
      <c r="AX135" s="332"/>
      <c r="AY135" s="332"/>
      <c r="BF135" s="364"/>
      <c r="BG135" s="364"/>
      <c r="BH135" s="365"/>
      <c r="BI135" s="148"/>
      <c r="BJ135" s="148"/>
      <c r="BK135" s="148"/>
      <c r="BL135" s="153"/>
      <c r="BM135" s="157"/>
      <c r="BN135" s="148"/>
      <c r="BO135" s="174"/>
      <c r="BP135" s="162"/>
      <c r="BQ135" s="148"/>
      <c r="BR135" s="148"/>
      <c r="BS135" s="148"/>
      <c r="BU135" s="148"/>
      <c r="BV135" s="148"/>
      <c r="BW135" s="148"/>
      <c r="BY135" s="148"/>
      <c r="BZ135" s="148"/>
      <c r="CA135" s="148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53"/>
      <c r="CQ135" s="153"/>
      <c r="CR135" s="153"/>
      <c r="CS135" s="153"/>
      <c r="CT135" s="153"/>
      <c r="CU135" s="153"/>
      <c r="CV135" s="153"/>
      <c r="CW135" s="153"/>
      <c r="CX135" s="154"/>
    </row>
    <row r="136" ht="6" customHeight="1" spans="1:102">
      <c r="A136" s="147"/>
      <c r="N136" s="385" t="s">
        <v>146</v>
      </c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378"/>
      <c r="AC136" s="385" t="s">
        <v>147</v>
      </c>
      <c r="AD136" s="152"/>
      <c r="AE136" s="152"/>
      <c r="AF136" s="152"/>
      <c r="AG136" s="152"/>
      <c r="AH136" s="152"/>
      <c r="AI136" s="152"/>
      <c r="AJ136" s="378"/>
      <c r="AK136" s="385" t="s">
        <v>148</v>
      </c>
      <c r="AL136" s="152"/>
      <c r="AM136" s="152"/>
      <c r="AN136" s="152"/>
      <c r="AO136" s="152"/>
      <c r="AP136" s="152"/>
      <c r="AQ136" s="171"/>
      <c r="AR136" s="153"/>
      <c r="AS136" s="329"/>
      <c r="AT136" s="330" t="str">
        <f>附表.技能兼職計算!F33</f>
        <v/>
      </c>
      <c r="AU136" s="331" t="s">
        <v>174</v>
      </c>
      <c r="AV136" s="332"/>
      <c r="AW136" s="332"/>
      <c r="AX136" s="348" t="s">
        <v>114</v>
      </c>
      <c r="BF136" s="363" t="s">
        <v>67</v>
      </c>
      <c r="BG136" s="364"/>
      <c r="BH136" s="365" t="str">
        <f t="shared" ref="BH136" si="68">IF(OR($BF136="STR",$BF136="DEX"),"*","")</f>
        <v>*</v>
      </c>
      <c r="BI136" s="161"/>
      <c r="BL136" s="153"/>
      <c r="BM136" s="172">
        <f>IF(AND(盟友卡!$AS136="X",盟友卡!$BI136&gt;=1),SUM(盟友卡!$BQ136:$CA138)+3,SUM(盟友卡!$BQ136:$CA138))</f>
        <v>0</v>
      </c>
      <c r="BN136" s="152"/>
      <c r="BO136" s="171"/>
      <c r="BP136" s="370" t="s">
        <v>63</v>
      </c>
      <c r="BQ136" s="253">
        <f>IF(ISNA(VLOOKUP($BF136,CX:DA,3,FALSE)),0,VLOOKUP($BF136,CX:DA,3,FALSE))</f>
        <v>0</v>
      </c>
      <c r="BR136" s="147"/>
      <c r="BS136" s="147"/>
      <c r="BT136" s="154" t="s">
        <v>65</v>
      </c>
      <c r="BU136" s="253">
        <f t="shared" ref="BU136" si="69">BI136</f>
        <v>0</v>
      </c>
      <c r="BV136" s="147"/>
      <c r="BW136" s="147"/>
      <c r="BX136" s="161"/>
      <c r="BY136" s="161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53"/>
      <c r="CQ136" s="153"/>
      <c r="CR136" s="153"/>
      <c r="CS136" s="153"/>
      <c r="CT136" s="153"/>
      <c r="CU136" s="153"/>
      <c r="CV136" s="153"/>
      <c r="CW136" s="153"/>
      <c r="CX136" s="154"/>
    </row>
    <row r="137" ht="6" customHeight="1" spans="1:102">
      <c r="A137" s="147"/>
      <c r="N137" s="381"/>
      <c r="AB137" s="380"/>
      <c r="AC137" s="381"/>
      <c r="AJ137" s="380"/>
      <c r="AK137" s="381"/>
      <c r="AQ137" s="178"/>
      <c r="AR137" s="153"/>
      <c r="AS137" s="333"/>
      <c r="AT137" s="334"/>
      <c r="AU137" s="331"/>
      <c r="AV137" s="332"/>
      <c r="AW137" s="332"/>
      <c r="AX137" s="348"/>
      <c r="BF137" s="364"/>
      <c r="BG137" s="364"/>
      <c r="BH137" s="365"/>
      <c r="BL137" s="153"/>
      <c r="BM137" s="162"/>
      <c r="BO137" s="178"/>
      <c r="BP137" s="162"/>
      <c r="BQ137" s="147"/>
      <c r="BU137" s="147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53"/>
      <c r="CQ137" s="153"/>
      <c r="CR137" s="153"/>
      <c r="CS137" s="153"/>
      <c r="CT137" s="153"/>
      <c r="CU137" s="153"/>
      <c r="CV137" s="153"/>
      <c r="CW137" s="153"/>
      <c r="CX137" s="154"/>
    </row>
    <row r="138" ht="6" customHeight="1" spans="1:102">
      <c r="A138" s="147"/>
      <c r="N138" s="393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410"/>
      <c r="AC138" s="393"/>
      <c r="AD138" s="148"/>
      <c r="AE138" s="148"/>
      <c r="AF138" s="148"/>
      <c r="AG138" s="148"/>
      <c r="AH138" s="148"/>
      <c r="AI138" s="148"/>
      <c r="AJ138" s="410"/>
      <c r="AK138" s="393"/>
      <c r="AL138" s="148"/>
      <c r="AM138" s="148"/>
      <c r="AN138" s="148"/>
      <c r="AO138" s="148"/>
      <c r="AP138" s="148"/>
      <c r="AQ138" s="174"/>
      <c r="AR138" s="153"/>
      <c r="AS138" s="335"/>
      <c r="AT138" s="336"/>
      <c r="AU138" s="331"/>
      <c r="AV138" s="332"/>
      <c r="AW138" s="332"/>
      <c r="AX138" s="348"/>
      <c r="BF138" s="364"/>
      <c r="BG138" s="364"/>
      <c r="BH138" s="365"/>
      <c r="BI138" s="148"/>
      <c r="BJ138" s="148"/>
      <c r="BK138" s="148"/>
      <c r="BL138" s="153"/>
      <c r="BM138" s="157"/>
      <c r="BN138" s="148"/>
      <c r="BO138" s="174"/>
      <c r="BP138" s="162"/>
      <c r="BQ138" s="148"/>
      <c r="BR138" s="148"/>
      <c r="BS138" s="148"/>
      <c r="BU138" s="148"/>
      <c r="BV138" s="148"/>
      <c r="BW138" s="148"/>
      <c r="BY138" s="148"/>
      <c r="BZ138" s="148"/>
      <c r="CA138" s="148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53"/>
      <c r="CQ138" s="153"/>
      <c r="CR138" s="153"/>
      <c r="CS138" s="153"/>
      <c r="CT138" s="153"/>
      <c r="CU138" s="153"/>
      <c r="CV138" s="153"/>
      <c r="CW138" s="153"/>
      <c r="CX138" s="154"/>
    </row>
    <row r="139" ht="6" customHeight="1" spans="1:102">
      <c r="A139" s="350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71"/>
      <c r="N139" s="386" t="s">
        <v>150</v>
      </c>
      <c r="O139" s="387"/>
      <c r="P139" s="388"/>
      <c r="Q139" s="395" t="s">
        <v>60</v>
      </c>
      <c r="R139" s="396"/>
      <c r="S139" s="397"/>
      <c r="T139" s="386" t="s">
        <v>151</v>
      </c>
      <c r="U139" s="387"/>
      <c r="V139" s="388"/>
      <c r="W139" s="386" t="s">
        <v>55</v>
      </c>
      <c r="X139" s="387"/>
      <c r="Y139" s="388"/>
      <c r="Z139" s="419" t="s">
        <v>152</v>
      </c>
      <c r="AA139" s="419"/>
      <c r="AB139" s="419"/>
      <c r="AC139" s="479"/>
      <c r="AD139" s="480"/>
      <c r="AE139" s="480"/>
      <c r="AF139" s="480"/>
      <c r="AG139" s="480"/>
      <c r="AH139" s="480"/>
      <c r="AI139" s="480"/>
      <c r="AJ139" s="485"/>
      <c r="AK139" s="350"/>
      <c r="AL139" s="152"/>
      <c r="AM139" s="152"/>
      <c r="AN139" s="152"/>
      <c r="AO139" s="152"/>
      <c r="AP139" s="152"/>
      <c r="AQ139" s="171"/>
      <c r="AR139" s="153"/>
      <c r="AS139" s="329"/>
      <c r="AT139" s="330" t="str">
        <f>附表.技能兼職計算!F34</f>
        <v>X</v>
      </c>
      <c r="AU139" s="331" t="s">
        <v>175</v>
      </c>
      <c r="AV139" s="332"/>
      <c r="AW139" s="332"/>
      <c r="AX139" s="348" t="s">
        <v>114</v>
      </c>
      <c r="BF139" s="363" t="s">
        <v>108</v>
      </c>
      <c r="BG139" s="364"/>
      <c r="BH139" s="365" t="str">
        <f t="shared" ref="BH139" si="70">IF(OR($BF139="STR",$BF139="DEX"),"*","")</f>
        <v/>
      </c>
      <c r="BI139" s="161"/>
      <c r="BL139" s="153"/>
      <c r="BM139" s="172">
        <f>IF(AND(盟友卡!$AS139="X",盟友卡!$BI139&gt;=1),SUM(盟友卡!$BQ139:$CA141)+3,SUM(盟友卡!$BQ139:$CA141))</f>
        <v>0</v>
      </c>
      <c r="BN139" s="152"/>
      <c r="BO139" s="171"/>
      <c r="BP139" s="370" t="s">
        <v>63</v>
      </c>
      <c r="BQ139" s="253">
        <f>IF(ISNA(VLOOKUP($BF139,CX:DA,3,FALSE)),0,VLOOKUP($BF139,CX:DA,3,FALSE))</f>
        <v>0</v>
      </c>
      <c r="BR139" s="147"/>
      <c r="BS139" s="147"/>
      <c r="BT139" s="154" t="s">
        <v>65</v>
      </c>
      <c r="BU139" s="253">
        <f t="shared" ref="BU139" si="71">BI139</f>
        <v>0</v>
      </c>
      <c r="BV139" s="147"/>
      <c r="BW139" s="147"/>
      <c r="BX139" s="161"/>
      <c r="BY139" s="161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0"/>
      <c r="CM139" s="153"/>
      <c r="CN139" s="153"/>
      <c r="CO139" s="153"/>
      <c r="CP139" s="153"/>
      <c r="CQ139" s="153"/>
      <c r="CR139" s="153"/>
      <c r="CS139" s="153"/>
      <c r="CT139" s="153"/>
      <c r="CU139" s="153"/>
      <c r="CV139" s="153"/>
      <c r="CW139" s="153"/>
      <c r="CX139" s="154"/>
    </row>
    <row r="140" ht="6" customHeight="1" spans="1:102">
      <c r="A140" s="162"/>
      <c r="M140" s="178"/>
      <c r="N140" s="389"/>
      <c r="O140" s="390"/>
      <c r="P140" s="391"/>
      <c r="Q140" s="398"/>
      <c r="R140" s="399"/>
      <c r="S140" s="400"/>
      <c r="T140" s="389"/>
      <c r="U140" s="390"/>
      <c r="V140" s="391"/>
      <c r="W140" s="389"/>
      <c r="X140" s="390"/>
      <c r="Y140" s="391"/>
      <c r="Z140" s="419"/>
      <c r="AA140" s="419"/>
      <c r="AB140" s="419"/>
      <c r="AC140" s="481"/>
      <c r="AD140" s="482"/>
      <c r="AE140" s="482"/>
      <c r="AF140" s="482"/>
      <c r="AG140" s="482"/>
      <c r="AH140" s="482"/>
      <c r="AI140" s="482"/>
      <c r="AJ140" s="486"/>
      <c r="AK140" s="162"/>
      <c r="AQ140" s="178"/>
      <c r="AR140" s="153"/>
      <c r="AS140" s="333"/>
      <c r="AT140" s="334"/>
      <c r="AU140" s="331"/>
      <c r="AV140" s="332"/>
      <c r="AW140" s="332"/>
      <c r="AX140" s="348"/>
      <c r="BF140" s="364"/>
      <c r="BG140" s="364"/>
      <c r="BH140" s="365"/>
      <c r="BL140" s="153"/>
      <c r="BM140" s="162"/>
      <c r="BO140" s="178"/>
      <c r="BP140" s="162"/>
      <c r="BQ140" s="147"/>
      <c r="BU140" s="147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0"/>
      <c r="CM140" s="153"/>
      <c r="CN140" s="153"/>
      <c r="CO140" s="153"/>
      <c r="CP140" s="153"/>
      <c r="CQ140" s="153"/>
      <c r="CR140" s="153"/>
      <c r="CS140" s="153"/>
      <c r="CT140" s="153"/>
      <c r="CU140" s="153"/>
      <c r="CV140" s="153"/>
      <c r="CW140" s="153"/>
      <c r="CX140" s="154"/>
    </row>
    <row r="141" ht="6" customHeight="1" spans="1:102">
      <c r="A141" s="162"/>
      <c r="M141" s="178"/>
      <c r="N141" s="186">
        <f>$J$58</f>
        <v>0</v>
      </c>
      <c r="O141" s="186"/>
      <c r="P141" s="186"/>
      <c r="Q141" s="186">
        <f>IF(ISNA(VLOOKUP($Q139,CX:DA,2,FALSE)),0,VLOOKUP($Q139,CX:DA,2,FALSE))</f>
        <v>0</v>
      </c>
      <c r="R141" s="186"/>
      <c r="S141" s="186"/>
      <c r="T141" s="401">
        <v>0</v>
      </c>
      <c r="U141" s="402"/>
      <c r="V141" s="403"/>
      <c r="W141" s="401">
        <v>0</v>
      </c>
      <c r="X141" s="402"/>
      <c r="Y141" s="403"/>
      <c r="Z141" s="186">
        <f>$N141+$Q141+$T141+$W141</f>
        <v>0</v>
      </c>
      <c r="AA141" s="186"/>
      <c r="AB141" s="186"/>
      <c r="AC141" s="481"/>
      <c r="AD141" s="482"/>
      <c r="AE141" s="482"/>
      <c r="AF141" s="482"/>
      <c r="AG141" s="482"/>
      <c r="AH141" s="482"/>
      <c r="AI141" s="482"/>
      <c r="AJ141" s="486"/>
      <c r="AK141" s="162"/>
      <c r="AQ141" s="178"/>
      <c r="AR141" s="153"/>
      <c r="AS141" s="335"/>
      <c r="AT141" s="336"/>
      <c r="AU141" s="331"/>
      <c r="AV141" s="332"/>
      <c r="AW141" s="332"/>
      <c r="AX141" s="348"/>
      <c r="BF141" s="364"/>
      <c r="BG141" s="364"/>
      <c r="BH141" s="365"/>
      <c r="BI141" s="148"/>
      <c r="BJ141" s="148"/>
      <c r="BK141" s="148"/>
      <c r="BL141" s="153"/>
      <c r="BM141" s="157"/>
      <c r="BN141" s="148"/>
      <c r="BO141" s="174"/>
      <c r="BP141" s="162"/>
      <c r="BQ141" s="148"/>
      <c r="BR141" s="148"/>
      <c r="BS141" s="148"/>
      <c r="BU141" s="148"/>
      <c r="BV141" s="148"/>
      <c r="BW141" s="148"/>
      <c r="BY141" s="148"/>
      <c r="BZ141" s="148"/>
      <c r="CA141" s="148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0"/>
      <c r="CM141" s="153"/>
      <c r="CN141" s="153"/>
      <c r="CO141" s="153"/>
      <c r="CP141" s="153"/>
      <c r="CQ141" s="153"/>
      <c r="CR141" s="153"/>
      <c r="CS141" s="153"/>
      <c r="CT141" s="153"/>
      <c r="CU141" s="153"/>
      <c r="CV141" s="153"/>
      <c r="CW141" s="153"/>
      <c r="CX141" s="154"/>
    </row>
    <row r="142" ht="6" customHeight="1" spans="1:102">
      <c r="A142" s="162"/>
      <c r="M142" s="178"/>
      <c r="N142" s="186"/>
      <c r="O142" s="186"/>
      <c r="P142" s="186"/>
      <c r="Q142" s="186"/>
      <c r="R142" s="186"/>
      <c r="S142" s="186"/>
      <c r="T142" s="404"/>
      <c r="U142" s="405"/>
      <c r="V142" s="406"/>
      <c r="W142" s="404"/>
      <c r="X142" s="405"/>
      <c r="Y142" s="406"/>
      <c r="Z142" s="186"/>
      <c r="AA142" s="186"/>
      <c r="AB142" s="186"/>
      <c r="AC142" s="481"/>
      <c r="AD142" s="482"/>
      <c r="AE142" s="482"/>
      <c r="AF142" s="482"/>
      <c r="AG142" s="482"/>
      <c r="AH142" s="482"/>
      <c r="AI142" s="482"/>
      <c r="AJ142" s="486"/>
      <c r="AK142" s="162"/>
      <c r="AQ142" s="178"/>
      <c r="AR142" s="153"/>
      <c r="AS142" s="329"/>
      <c r="AT142" s="330" t="str">
        <f>附表.技能兼職計算!F35</f>
        <v>X</v>
      </c>
      <c r="AU142" s="331" t="s">
        <v>176</v>
      </c>
      <c r="AV142" s="332"/>
      <c r="AW142" s="332"/>
      <c r="AX142" s="348" t="s">
        <v>114</v>
      </c>
      <c r="BF142" s="363" t="s">
        <v>60</v>
      </c>
      <c r="BG142" s="364"/>
      <c r="BH142" s="365" t="str">
        <f t="shared" ref="BH142" si="72">IF(OR($BF142="STR",$BF142="DEX"),"*","")</f>
        <v>*</v>
      </c>
      <c r="BI142" s="161"/>
      <c r="BL142" s="153"/>
      <c r="BM142" s="172">
        <f>IF(AND(盟友卡!$AS142="X",盟友卡!$BI142&gt;=1),SUM(盟友卡!$BQ142:$CA144)+3,SUM(盟友卡!$BQ142:$CA144))</f>
        <v>0</v>
      </c>
      <c r="BN142" s="152"/>
      <c r="BO142" s="171"/>
      <c r="BP142" s="370" t="s">
        <v>63</v>
      </c>
      <c r="BQ142" s="253">
        <f>IF(ISNA(VLOOKUP($BF142,CX:DA,3,FALSE)),0,VLOOKUP($BF142,CX:DA,3,FALSE))</f>
        <v>0</v>
      </c>
      <c r="BR142" s="147"/>
      <c r="BS142" s="147"/>
      <c r="BT142" s="154" t="s">
        <v>65</v>
      </c>
      <c r="BU142" s="253">
        <f t="shared" ref="BU142" si="73">BI142</f>
        <v>0</v>
      </c>
      <c r="BV142" s="147"/>
      <c r="BW142" s="147"/>
      <c r="BX142" s="161"/>
      <c r="BY142" s="161"/>
      <c r="CB142" s="153"/>
      <c r="CC142" s="153"/>
      <c r="CD142" s="153"/>
      <c r="CE142" s="153"/>
      <c r="CF142" s="153"/>
      <c r="CG142" s="153"/>
      <c r="CH142" s="153"/>
      <c r="CI142" s="153"/>
      <c r="CJ142" s="153"/>
      <c r="CK142" s="153"/>
      <c r="CL142" s="150"/>
      <c r="CM142" s="153"/>
      <c r="CN142" s="153"/>
      <c r="CO142" s="153"/>
      <c r="CP142" s="153"/>
      <c r="CQ142" s="153"/>
      <c r="CR142" s="153"/>
      <c r="CS142" s="153"/>
      <c r="CT142" s="153"/>
      <c r="CU142" s="153"/>
      <c r="CV142" s="153"/>
      <c r="CW142" s="153"/>
      <c r="CX142" s="154"/>
    </row>
    <row r="143" ht="6" customHeight="1" spans="1:102">
      <c r="A143" s="162"/>
      <c r="M143" s="178"/>
      <c r="N143" s="186"/>
      <c r="O143" s="186"/>
      <c r="P143" s="186"/>
      <c r="Q143" s="186"/>
      <c r="R143" s="186"/>
      <c r="S143" s="186"/>
      <c r="T143" s="404"/>
      <c r="U143" s="405"/>
      <c r="V143" s="406"/>
      <c r="W143" s="404"/>
      <c r="X143" s="405"/>
      <c r="Y143" s="406"/>
      <c r="Z143" s="186"/>
      <c r="AA143" s="186"/>
      <c r="AB143" s="186"/>
      <c r="AC143" s="481"/>
      <c r="AD143" s="482"/>
      <c r="AE143" s="482"/>
      <c r="AF143" s="482"/>
      <c r="AG143" s="482"/>
      <c r="AH143" s="482"/>
      <c r="AI143" s="482"/>
      <c r="AJ143" s="486"/>
      <c r="AK143" s="162"/>
      <c r="AQ143" s="178"/>
      <c r="AR143" s="153"/>
      <c r="AS143" s="333"/>
      <c r="AT143" s="334"/>
      <c r="AU143" s="331"/>
      <c r="AV143" s="332"/>
      <c r="AW143" s="332"/>
      <c r="AX143" s="348"/>
      <c r="BF143" s="364"/>
      <c r="BG143" s="364"/>
      <c r="BH143" s="365"/>
      <c r="BL143" s="153"/>
      <c r="BM143" s="162"/>
      <c r="BO143" s="178"/>
      <c r="BP143" s="162"/>
      <c r="BQ143" s="147"/>
      <c r="BU143" s="147"/>
      <c r="CB143" s="153"/>
      <c r="CC143" s="153"/>
      <c r="CD143" s="153"/>
      <c r="CE143" s="153"/>
      <c r="CF143" s="153"/>
      <c r="CG143" s="153"/>
      <c r="CH143" s="153"/>
      <c r="CI143" s="153"/>
      <c r="CJ143" s="153"/>
      <c r="CK143" s="153"/>
      <c r="CL143" s="150"/>
      <c r="CM143" s="153"/>
      <c r="CN143" s="153"/>
      <c r="CO143" s="153"/>
      <c r="CP143" s="153"/>
      <c r="CQ143" s="153"/>
      <c r="CR143" s="153"/>
      <c r="CS143" s="153"/>
      <c r="CT143" s="153"/>
      <c r="CU143" s="153"/>
      <c r="CV143" s="153"/>
      <c r="CW143" s="153"/>
      <c r="CX143" s="154"/>
    </row>
    <row r="144" ht="6" customHeight="1" spans="1:102">
      <c r="A144" s="157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74"/>
      <c r="N144" s="186"/>
      <c r="O144" s="186"/>
      <c r="P144" s="186"/>
      <c r="Q144" s="186"/>
      <c r="R144" s="186"/>
      <c r="S144" s="186"/>
      <c r="T144" s="407"/>
      <c r="U144" s="408"/>
      <c r="V144" s="409"/>
      <c r="W144" s="407"/>
      <c r="X144" s="408"/>
      <c r="Y144" s="409"/>
      <c r="Z144" s="186"/>
      <c r="AA144" s="186"/>
      <c r="AB144" s="186"/>
      <c r="AC144" s="483"/>
      <c r="AD144" s="484"/>
      <c r="AE144" s="484"/>
      <c r="AF144" s="484"/>
      <c r="AG144" s="484"/>
      <c r="AH144" s="484"/>
      <c r="AI144" s="484"/>
      <c r="AJ144" s="487"/>
      <c r="AK144" s="157"/>
      <c r="AL144" s="148"/>
      <c r="AM144" s="148"/>
      <c r="AN144" s="148"/>
      <c r="AO144" s="148"/>
      <c r="AP144" s="148"/>
      <c r="AQ144" s="174"/>
      <c r="AR144" s="153"/>
      <c r="AS144" s="335"/>
      <c r="AT144" s="336"/>
      <c r="AU144" s="331"/>
      <c r="AV144" s="332"/>
      <c r="AW144" s="332"/>
      <c r="AX144" s="348"/>
      <c r="BF144" s="364"/>
      <c r="BG144" s="364"/>
      <c r="BH144" s="365"/>
      <c r="BI144" s="148"/>
      <c r="BJ144" s="148"/>
      <c r="BK144" s="148"/>
      <c r="BL144" s="153"/>
      <c r="BM144" s="157"/>
      <c r="BN144" s="148"/>
      <c r="BO144" s="174"/>
      <c r="BP144" s="162"/>
      <c r="BQ144" s="148"/>
      <c r="BR144" s="148"/>
      <c r="BS144" s="148"/>
      <c r="BU144" s="148"/>
      <c r="BV144" s="148"/>
      <c r="BW144" s="148"/>
      <c r="BY144" s="148"/>
      <c r="BZ144" s="148"/>
      <c r="CA144" s="148"/>
      <c r="CB144" s="153"/>
      <c r="CC144" s="153"/>
      <c r="CD144" s="153"/>
      <c r="CE144" s="153"/>
      <c r="CF144" s="153"/>
      <c r="CG144" s="153"/>
      <c r="CH144" s="153"/>
      <c r="CI144" s="153"/>
      <c r="CJ144" s="153"/>
      <c r="CK144" s="153"/>
      <c r="CL144" s="150"/>
      <c r="CM144" s="153"/>
      <c r="CN144" s="153"/>
      <c r="CO144" s="153"/>
      <c r="CP144" s="153"/>
      <c r="CQ144" s="153"/>
      <c r="CR144" s="153"/>
      <c r="CS144" s="153"/>
      <c r="CT144" s="153"/>
      <c r="CU144" s="153"/>
      <c r="CV144" s="153"/>
      <c r="CW144" s="153"/>
      <c r="CX144" s="154"/>
    </row>
    <row r="145" ht="6" customHeight="1" spans="1:102">
      <c r="A145" s="377" t="s">
        <v>155</v>
      </c>
      <c r="B145" s="152"/>
      <c r="C145" s="152"/>
      <c r="D145" s="152"/>
      <c r="E145" s="152"/>
      <c r="F145" s="152"/>
      <c r="G145" s="378"/>
      <c r="H145" s="379" t="s">
        <v>156</v>
      </c>
      <c r="I145" s="152"/>
      <c r="J145" s="152"/>
      <c r="K145" s="152"/>
      <c r="L145" s="152"/>
      <c r="M145" s="152"/>
      <c r="N145" s="378"/>
      <c r="O145" s="379" t="s">
        <v>157</v>
      </c>
      <c r="P145" s="152"/>
      <c r="Q145" s="152"/>
      <c r="R145" s="379" t="s">
        <v>158</v>
      </c>
      <c r="S145" s="152"/>
      <c r="T145" s="378"/>
      <c r="U145" s="379" t="s">
        <v>159</v>
      </c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3"/>
      <c r="AS145" s="329"/>
      <c r="AT145" s="330" t="str">
        <f>附表.技能兼職計算!F36</f>
        <v/>
      </c>
      <c r="AU145" s="488" t="s">
        <v>177</v>
      </c>
      <c r="AV145" s="462"/>
      <c r="AW145" s="462"/>
      <c r="AX145" s="462"/>
      <c r="AY145" s="462"/>
      <c r="AZ145" s="462"/>
      <c r="BA145" s="462"/>
      <c r="BF145" s="363" t="s">
        <v>112</v>
      </c>
      <c r="BG145" s="364"/>
      <c r="BH145" s="365" t="str">
        <f t="shared" ref="BH145" si="74">IF(OR($BF145="STR",$BF145="DEX"),"*","")</f>
        <v/>
      </c>
      <c r="BI145" s="161"/>
      <c r="BL145" s="153"/>
      <c r="BM145" s="172">
        <f>IF(AND(盟友卡!$AS145="X",盟友卡!$BI145&gt;=1),SUM(盟友卡!$BQ145:$CA147)+3,SUM(盟友卡!$BQ145:$CA147))</f>
        <v>0</v>
      </c>
      <c r="BN145" s="152"/>
      <c r="BO145" s="171"/>
      <c r="BP145" s="370" t="s">
        <v>63</v>
      </c>
      <c r="BQ145" s="253">
        <f>IF(ISNA(VLOOKUP($BF145,CX:DA,3,FALSE)),0,VLOOKUP($BF145,CX:DA,3,FALSE))</f>
        <v>0</v>
      </c>
      <c r="BR145" s="147"/>
      <c r="BS145" s="147"/>
      <c r="BT145" s="154" t="s">
        <v>65</v>
      </c>
      <c r="BU145" s="253">
        <f t="shared" ref="BU145" si="75">BI145</f>
        <v>0</v>
      </c>
      <c r="BV145" s="147"/>
      <c r="BW145" s="147"/>
      <c r="BX145" s="161"/>
      <c r="BY145" s="161"/>
      <c r="CB145" s="153"/>
      <c r="CC145" s="153"/>
      <c r="CD145" s="153"/>
      <c r="CE145" s="153"/>
      <c r="CF145" s="153"/>
      <c r="CG145" s="153"/>
      <c r="CH145" s="153"/>
      <c r="CI145" s="153"/>
      <c r="CJ145" s="153"/>
      <c r="CK145" s="153"/>
      <c r="CL145" s="150"/>
      <c r="CM145" s="153"/>
      <c r="CN145" s="153"/>
      <c r="CO145" s="153"/>
      <c r="CP145" s="153"/>
      <c r="CQ145" s="153"/>
      <c r="CR145" s="153"/>
      <c r="CS145" s="153"/>
      <c r="CT145" s="153"/>
      <c r="CU145" s="153"/>
      <c r="CV145" s="153"/>
      <c r="CW145" s="153"/>
      <c r="CX145" s="154"/>
    </row>
    <row r="146" ht="6" customHeight="1" spans="1:102">
      <c r="A146" s="147"/>
      <c r="G146" s="380"/>
      <c r="H146" s="381"/>
      <c r="N146" s="380"/>
      <c r="O146" s="381"/>
      <c r="R146" s="381"/>
      <c r="T146" s="380"/>
      <c r="U146" s="381"/>
      <c r="AR146" s="153"/>
      <c r="AS146" s="333"/>
      <c r="AT146" s="334"/>
      <c r="AU146" s="488"/>
      <c r="AV146" s="462"/>
      <c r="AW146" s="462"/>
      <c r="AX146" s="462"/>
      <c r="AY146" s="462"/>
      <c r="AZ146" s="462"/>
      <c r="BA146" s="462"/>
      <c r="BF146" s="364"/>
      <c r="BG146" s="364"/>
      <c r="BH146" s="365"/>
      <c r="BL146" s="153"/>
      <c r="BM146" s="162"/>
      <c r="BO146" s="178"/>
      <c r="BP146" s="162"/>
      <c r="BQ146" s="147"/>
      <c r="BU146" s="147"/>
      <c r="CB146" s="153"/>
      <c r="CC146" s="153"/>
      <c r="CD146" s="153"/>
      <c r="CE146" s="153"/>
      <c r="CF146" s="153"/>
      <c r="CG146" s="153"/>
      <c r="CH146" s="153"/>
      <c r="CI146" s="153"/>
      <c r="CJ146" s="153"/>
      <c r="CK146" s="153"/>
      <c r="CL146" s="150"/>
      <c r="CM146" s="153"/>
      <c r="CN146" s="153"/>
      <c r="CO146" s="153"/>
      <c r="CP146" s="153"/>
      <c r="CQ146" s="153"/>
      <c r="CR146" s="153"/>
      <c r="CS146" s="153"/>
      <c r="CT146" s="153"/>
      <c r="CU146" s="153"/>
      <c r="CV146" s="153"/>
      <c r="CW146" s="153"/>
      <c r="CX146" s="154"/>
    </row>
    <row r="147" ht="6" customHeight="1" spans="1:102">
      <c r="A147" s="147"/>
      <c r="G147" s="380"/>
      <c r="H147" s="381"/>
      <c r="N147" s="380"/>
      <c r="O147" s="393"/>
      <c r="P147" s="148"/>
      <c r="Q147" s="148"/>
      <c r="R147" s="393"/>
      <c r="S147" s="148"/>
      <c r="T147" s="410"/>
      <c r="U147" s="393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53"/>
      <c r="AS147" s="335"/>
      <c r="AT147" s="336"/>
      <c r="AU147" s="488"/>
      <c r="AV147" s="462"/>
      <c r="AW147" s="462"/>
      <c r="AX147" s="462"/>
      <c r="AY147" s="462"/>
      <c r="AZ147" s="462"/>
      <c r="BA147" s="462"/>
      <c r="BF147" s="364"/>
      <c r="BG147" s="364"/>
      <c r="BH147" s="365"/>
      <c r="BI147" s="148"/>
      <c r="BJ147" s="148"/>
      <c r="BK147" s="148"/>
      <c r="BL147" s="153"/>
      <c r="BM147" s="157"/>
      <c r="BN147" s="148"/>
      <c r="BO147" s="174"/>
      <c r="BP147" s="162"/>
      <c r="BQ147" s="148"/>
      <c r="BR147" s="148"/>
      <c r="BS147" s="148"/>
      <c r="BU147" s="148"/>
      <c r="BV147" s="148"/>
      <c r="BW147" s="148"/>
      <c r="BY147" s="148"/>
      <c r="BZ147" s="148"/>
      <c r="CA147" s="148"/>
      <c r="CB147" s="153"/>
      <c r="CC147" s="153"/>
      <c r="CD147" s="153"/>
      <c r="CE147" s="153"/>
      <c r="CF147" s="153"/>
      <c r="CG147" s="153"/>
      <c r="CH147" s="153"/>
      <c r="CI147" s="153"/>
      <c r="CJ147" s="153"/>
      <c r="CK147" s="153"/>
      <c r="CL147" s="150"/>
      <c r="CM147" s="153"/>
      <c r="CN147" s="153"/>
      <c r="CO147" s="153"/>
      <c r="CP147" s="153"/>
      <c r="CQ147" s="153"/>
      <c r="CR147" s="153"/>
      <c r="CS147" s="153"/>
      <c r="CT147" s="153"/>
      <c r="CU147" s="153"/>
      <c r="CV147" s="153"/>
      <c r="CW147" s="153"/>
      <c r="CX147" s="154"/>
    </row>
    <row r="148" ht="6" customHeight="1" spans="1:102">
      <c r="A148" s="350"/>
      <c r="B148" s="152"/>
      <c r="C148" s="152"/>
      <c r="D148" s="152"/>
      <c r="E148" s="152"/>
      <c r="F148" s="152"/>
      <c r="G148" s="171"/>
      <c r="H148" s="350"/>
      <c r="I148" s="152"/>
      <c r="J148" s="152"/>
      <c r="K148" s="152"/>
      <c r="L148" s="152"/>
      <c r="M148" s="152"/>
      <c r="N148" s="171"/>
      <c r="O148" s="350"/>
      <c r="P148" s="152"/>
      <c r="Q148" s="171"/>
      <c r="R148" s="350"/>
      <c r="S148" s="152"/>
      <c r="T148" s="171"/>
      <c r="U148" s="470"/>
      <c r="V148" s="471"/>
      <c r="W148" s="471"/>
      <c r="X148" s="471"/>
      <c r="Y148" s="471"/>
      <c r="Z148" s="471"/>
      <c r="AA148" s="471"/>
      <c r="AB148" s="471"/>
      <c r="AC148" s="471"/>
      <c r="AD148" s="471"/>
      <c r="AE148" s="471"/>
      <c r="AF148" s="471"/>
      <c r="AG148" s="471"/>
      <c r="AH148" s="471"/>
      <c r="AI148" s="471"/>
      <c r="AJ148" s="471"/>
      <c r="AK148" s="471"/>
      <c r="AL148" s="471"/>
      <c r="AM148" s="471"/>
      <c r="AN148" s="471"/>
      <c r="AO148" s="471"/>
      <c r="AP148" s="471"/>
      <c r="AQ148" s="489"/>
      <c r="AR148" s="153"/>
      <c r="AS148"/>
      <c r="AT148"/>
      <c r="CB148" s="153"/>
      <c r="CC148" s="153"/>
      <c r="CD148" s="153"/>
      <c r="CE148" s="153"/>
      <c r="CF148" s="153"/>
      <c r="CG148" s="153"/>
      <c r="CH148" s="153"/>
      <c r="CI148" s="153"/>
      <c r="CJ148" s="153"/>
      <c r="CK148" s="153"/>
      <c r="CL148" s="150"/>
      <c r="CM148" s="153"/>
      <c r="CN148" s="153"/>
      <c r="CO148" s="153"/>
      <c r="CP148" s="153"/>
      <c r="CQ148" s="153"/>
      <c r="CR148" s="153"/>
      <c r="CS148" s="153"/>
      <c r="CT148" s="153"/>
      <c r="CU148" s="153"/>
      <c r="CV148" s="153"/>
      <c r="CW148" s="153"/>
      <c r="CX148" s="154"/>
    </row>
    <row r="149" ht="6" customHeight="1" spans="1:102">
      <c r="A149" s="162"/>
      <c r="B149" s="164"/>
      <c r="C149" s="164"/>
      <c r="D149" s="164"/>
      <c r="E149" s="164"/>
      <c r="F149" s="164"/>
      <c r="G149" s="178"/>
      <c r="H149" s="162"/>
      <c r="I149" s="164"/>
      <c r="J149" s="164"/>
      <c r="K149" s="164"/>
      <c r="L149" s="164"/>
      <c r="M149" s="164"/>
      <c r="N149" s="178"/>
      <c r="O149" s="162"/>
      <c r="P149" s="164"/>
      <c r="Q149" s="178"/>
      <c r="R149" s="162"/>
      <c r="S149" s="164"/>
      <c r="T149" s="178"/>
      <c r="U149" s="472"/>
      <c r="V149" s="473"/>
      <c r="W149" s="473"/>
      <c r="X149" s="473"/>
      <c r="Y149" s="473"/>
      <c r="Z149" s="473"/>
      <c r="AA149" s="473"/>
      <c r="AB149" s="473"/>
      <c r="AC149" s="473"/>
      <c r="AD149" s="473"/>
      <c r="AE149" s="473"/>
      <c r="AF149" s="473"/>
      <c r="AG149" s="473"/>
      <c r="AH149" s="473"/>
      <c r="AI149" s="473"/>
      <c r="AJ149" s="473"/>
      <c r="AK149" s="473"/>
      <c r="AL149" s="473"/>
      <c r="AM149" s="473"/>
      <c r="AN149" s="473"/>
      <c r="AO149" s="473"/>
      <c r="AP149" s="473"/>
      <c r="AQ149" s="490"/>
      <c r="AR149" s="153"/>
      <c r="CB149" s="153"/>
      <c r="CC149" s="153"/>
      <c r="CD149" s="153"/>
      <c r="CE149" s="153"/>
      <c r="CF149" s="153"/>
      <c r="CG149" s="153"/>
      <c r="CH149" s="153"/>
      <c r="CI149" s="153"/>
      <c r="CJ149" s="153"/>
      <c r="CK149" s="153"/>
      <c r="CL149" s="150"/>
      <c r="CM149" s="153"/>
      <c r="CN149" s="153"/>
      <c r="CO149" s="153"/>
      <c r="CP149" s="153"/>
      <c r="CQ149" s="153"/>
      <c r="CR149" s="153"/>
      <c r="CS149" s="153"/>
      <c r="CT149" s="153"/>
      <c r="CU149" s="153"/>
      <c r="CV149" s="153"/>
      <c r="CW149" s="153"/>
      <c r="CX149" s="154"/>
    </row>
    <row r="150" ht="6" customHeight="1" spans="1:102">
      <c r="A150" s="162"/>
      <c r="B150" s="164"/>
      <c r="C150" s="164"/>
      <c r="D150" s="164"/>
      <c r="E150" s="164"/>
      <c r="F150" s="164"/>
      <c r="G150" s="178"/>
      <c r="H150" s="162"/>
      <c r="I150" s="164"/>
      <c r="J150" s="164"/>
      <c r="K150" s="164"/>
      <c r="L150" s="164"/>
      <c r="M150" s="164"/>
      <c r="N150" s="178"/>
      <c r="O150" s="162"/>
      <c r="P150" s="164"/>
      <c r="Q150" s="178"/>
      <c r="R150" s="162"/>
      <c r="S150" s="164"/>
      <c r="T150" s="178"/>
      <c r="U150" s="472"/>
      <c r="V150" s="473"/>
      <c r="W150" s="473"/>
      <c r="X150" s="473"/>
      <c r="Y150" s="473"/>
      <c r="Z150" s="473"/>
      <c r="AA150" s="473"/>
      <c r="AB150" s="473"/>
      <c r="AC150" s="473"/>
      <c r="AD150" s="473"/>
      <c r="AE150" s="473"/>
      <c r="AF150" s="473"/>
      <c r="AG150" s="473"/>
      <c r="AH150" s="473"/>
      <c r="AI150" s="473"/>
      <c r="AJ150" s="473"/>
      <c r="AK150" s="473"/>
      <c r="AL150" s="473"/>
      <c r="AM150" s="473"/>
      <c r="AN150" s="473"/>
      <c r="AO150" s="473"/>
      <c r="AP150" s="473"/>
      <c r="AQ150" s="490"/>
      <c r="AR150" s="153"/>
      <c r="CB150" s="153"/>
      <c r="CC150" s="153"/>
      <c r="CD150" s="153"/>
      <c r="CE150" s="153"/>
      <c r="CF150" s="153"/>
      <c r="CG150" s="153"/>
      <c r="CH150" s="153"/>
      <c r="CI150" s="153"/>
      <c r="CJ150" s="153"/>
      <c r="CK150" s="153"/>
      <c r="CL150" s="150"/>
      <c r="CM150" s="153"/>
      <c r="CN150" s="153"/>
      <c r="CO150" s="153"/>
      <c r="CP150" s="153"/>
      <c r="CQ150" s="153"/>
      <c r="CR150" s="153"/>
      <c r="CS150" s="153"/>
      <c r="CT150" s="153"/>
      <c r="CU150" s="153"/>
      <c r="CV150" s="153"/>
      <c r="CW150" s="153"/>
      <c r="CX150" s="154"/>
    </row>
    <row r="151" ht="6" customHeight="1" spans="1:102">
      <c r="A151" s="162"/>
      <c r="B151" s="164"/>
      <c r="C151" s="164"/>
      <c r="D151" s="164"/>
      <c r="E151" s="164"/>
      <c r="F151" s="164"/>
      <c r="G151" s="178"/>
      <c r="H151" s="162"/>
      <c r="I151" s="164"/>
      <c r="J151" s="164"/>
      <c r="K151" s="164"/>
      <c r="L151" s="164"/>
      <c r="M151" s="164"/>
      <c r="N151" s="178"/>
      <c r="O151" s="162"/>
      <c r="P151" s="164"/>
      <c r="Q151" s="178"/>
      <c r="R151" s="162"/>
      <c r="S151" s="164"/>
      <c r="T151" s="178"/>
      <c r="U151" s="472"/>
      <c r="V151" s="473"/>
      <c r="W151" s="473"/>
      <c r="X151" s="473"/>
      <c r="Y151" s="473"/>
      <c r="Z151" s="473"/>
      <c r="AA151" s="473"/>
      <c r="AB151" s="473"/>
      <c r="AC151" s="473"/>
      <c r="AD151" s="473"/>
      <c r="AE151" s="473"/>
      <c r="AF151" s="473"/>
      <c r="AG151" s="473"/>
      <c r="AH151" s="473"/>
      <c r="AI151" s="473"/>
      <c r="AJ151" s="473"/>
      <c r="AK151" s="473"/>
      <c r="AL151" s="473"/>
      <c r="AM151" s="473"/>
      <c r="AN151" s="473"/>
      <c r="AO151" s="473"/>
      <c r="AP151" s="473"/>
      <c r="AQ151" s="490"/>
      <c r="AR151" s="153"/>
      <c r="CB151" s="153"/>
      <c r="CC151" s="153"/>
      <c r="CD151" s="153"/>
      <c r="CE151" s="153"/>
      <c r="CF151" s="153"/>
      <c r="CG151" s="153"/>
      <c r="CH151" s="153"/>
      <c r="CI151" s="153"/>
      <c r="CJ151" s="153"/>
      <c r="CK151" s="153"/>
      <c r="CL151" s="150"/>
      <c r="CM151" s="153"/>
      <c r="CN151" s="153"/>
      <c r="CO151" s="153"/>
      <c r="CP151" s="153"/>
      <c r="CQ151" s="153"/>
      <c r="CR151" s="153"/>
      <c r="CS151" s="153"/>
      <c r="CT151" s="153"/>
      <c r="CU151" s="153"/>
      <c r="CV151" s="153"/>
      <c r="CW151" s="153"/>
      <c r="CX151" s="154"/>
    </row>
    <row r="152" ht="6" customHeight="1" spans="1:102">
      <c r="A152" s="429"/>
      <c r="B152" s="303"/>
      <c r="C152" s="303"/>
      <c r="D152" s="303"/>
      <c r="E152" s="303"/>
      <c r="F152" s="303"/>
      <c r="G152" s="430"/>
      <c r="H152" s="429"/>
      <c r="I152" s="303"/>
      <c r="J152" s="303"/>
      <c r="K152" s="303"/>
      <c r="L152" s="303"/>
      <c r="M152" s="303"/>
      <c r="N152" s="430"/>
      <c r="O152" s="429"/>
      <c r="P152" s="303"/>
      <c r="Q152" s="430"/>
      <c r="R152" s="429"/>
      <c r="S152" s="303"/>
      <c r="T152" s="430"/>
      <c r="U152" s="474"/>
      <c r="V152" s="475"/>
      <c r="W152" s="475"/>
      <c r="X152" s="475"/>
      <c r="Y152" s="475"/>
      <c r="Z152" s="475"/>
      <c r="AA152" s="475"/>
      <c r="AB152" s="475"/>
      <c r="AC152" s="475"/>
      <c r="AD152" s="475"/>
      <c r="AE152" s="475"/>
      <c r="AF152" s="475"/>
      <c r="AG152" s="475"/>
      <c r="AH152" s="475"/>
      <c r="AI152" s="475"/>
      <c r="AJ152" s="475"/>
      <c r="AK152" s="475"/>
      <c r="AL152" s="475"/>
      <c r="AM152" s="475"/>
      <c r="AN152" s="475"/>
      <c r="AO152" s="475"/>
      <c r="AP152" s="475"/>
      <c r="AQ152" s="491"/>
      <c r="AR152" s="153"/>
      <c r="AS152" s="492" t="s">
        <v>178</v>
      </c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282"/>
      <c r="BH152" s="282"/>
      <c r="BI152" s="282"/>
      <c r="BJ152" s="282"/>
      <c r="BK152" s="282"/>
      <c r="BL152" s="282"/>
      <c r="BM152" s="282"/>
      <c r="BN152" s="282"/>
      <c r="BO152" s="282"/>
      <c r="BP152" s="282"/>
      <c r="BQ152" s="282"/>
      <c r="BR152" s="282"/>
      <c r="BS152" s="282"/>
      <c r="BT152" s="282"/>
      <c r="BU152" s="282"/>
      <c r="BV152" s="282"/>
      <c r="BW152" s="282"/>
      <c r="BX152" s="282"/>
      <c r="BY152" s="282"/>
      <c r="BZ152" s="282"/>
      <c r="CA152" s="282"/>
      <c r="CB152" s="153"/>
      <c r="CC152" s="153"/>
      <c r="CD152" s="153"/>
      <c r="CE152" s="153"/>
      <c r="CF152" s="153"/>
      <c r="CG152" s="153"/>
      <c r="CH152" s="153"/>
      <c r="CI152" s="153"/>
      <c r="CJ152" s="153"/>
      <c r="CK152" s="153"/>
      <c r="CL152" s="150"/>
      <c r="CM152" s="153"/>
      <c r="CN152" s="153"/>
      <c r="CO152" s="153"/>
      <c r="CP152" s="153"/>
      <c r="CQ152" s="153"/>
      <c r="CR152" s="153"/>
      <c r="CS152" s="153"/>
      <c r="CT152" s="153"/>
      <c r="CU152" s="153"/>
      <c r="CV152" s="153"/>
      <c r="CW152" s="153"/>
      <c r="CX152" s="154"/>
    </row>
    <row r="153" ht="6" customHeight="1" spans="1:10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476"/>
      <c r="T153" s="47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  <c r="AL153" s="196"/>
      <c r="AM153" s="196"/>
      <c r="AN153" s="196"/>
      <c r="AO153" s="196"/>
      <c r="AP153" s="196"/>
      <c r="AQ153" s="196"/>
      <c r="AR153" s="153"/>
      <c r="AS153" s="49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282"/>
      <c r="BH153" s="282"/>
      <c r="BI153" s="282"/>
      <c r="BJ153" s="282"/>
      <c r="BK153" s="282"/>
      <c r="BL153" s="282"/>
      <c r="BM153" s="282"/>
      <c r="BN153" s="282"/>
      <c r="BO153" s="282"/>
      <c r="BP153" s="282"/>
      <c r="BQ153" s="282"/>
      <c r="BR153" s="282"/>
      <c r="BS153" s="282"/>
      <c r="BT153" s="282"/>
      <c r="BU153" s="282"/>
      <c r="BV153" s="282"/>
      <c r="BW153" s="282"/>
      <c r="BX153" s="282"/>
      <c r="BY153" s="282"/>
      <c r="BZ153" s="282"/>
      <c r="CA153" s="282"/>
      <c r="CB153" s="153"/>
      <c r="CC153" s="153"/>
      <c r="CD153" s="153"/>
      <c r="CE153" s="153"/>
      <c r="CF153" s="153"/>
      <c r="CG153" s="153"/>
      <c r="CH153" s="153"/>
      <c r="CI153" s="153"/>
      <c r="CJ153" s="153"/>
      <c r="CK153" s="153"/>
      <c r="CL153" s="150"/>
      <c r="CM153" s="153"/>
      <c r="CN153" s="153"/>
      <c r="CO153" s="153"/>
      <c r="CP153" s="153"/>
      <c r="CQ153" s="153"/>
      <c r="CR153" s="153"/>
      <c r="CS153" s="153"/>
      <c r="CT153" s="153"/>
      <c r="CU153" s="153"/>
      <c r="CV153" s="153"/>
      <c r="CW153" s="153"/>
      <c r="CX153" s="154"/>
    </row>
    <row r="154" ht="6" customHeight="1" spans="1:102">
      <c r="A154" s="1" t="s">
        <v>253</v>
      </c>
      <c r="B154" s="1"/>
      <c r="C154" s="1"/>
      <c r="D154" s="1"/>
      <c r="E154" s="1"/>
      <c r="F154" s="1"/>
      <c r="G154" s="195" t="s">
        <v>150</v>
      </c>
      <c r="H154" s="195"/>
      <c r="I154" s="195" t="s">
        <v>254</v>
      </c>
      <c r="J154" s="195"/>
      <c r="K154" s="195" t="s">
        <v>255</v>
      </c>
      <c r="L154" s="195"/>
      <c r="M154" s="195" t="s">
        <v>256</v>
      </c>
      <c r="N154" s="195"/>
      <c r="O154" s="195" t="s">
        <v>257</v>
      </c>
      <c r="P154" s="195"/>
      <c r="Q154"/>
      <c r="R154"/>
      <c r="S154" s="196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 s="153"/>
      <c r="AS154" s="49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282"/>
      <c r="BH154" s="282"/>
      <c r="BI154" s="282"/>
      <c r="BJ154" s="282"/>
      <c r="BK154" s="282"/>
      <c r="BL154" s="282"/>
      <c r="BM154" s="282"/>
      <c r="BN154" s="282"/>
      <c r="BO154" s="282"/>
      <c r="BP154" s="282"/>
      <c r="BQ154" s="282"/>
      <c r="BR154" s="282"/>
      <c r="BS154" s="282"/>
      <c r="BT154" s="282"/>
      <c r="BU154" s="282"/>
      <c r="BV154" s="282"/>
      <c r="BW154" s="282"/>
      <c r="BX154" s="282"/>
      <c r="BY154" s="282"/>
      <c r="BZ154" s="282"/>
      <c r="CA154" s="282"/>
      <c r="CB154" s="153"/>
      <c r="CC154" s="153"/>
      <c r="CD154" s="153"/>
      <c r="CE154" s="153"/>
      <c r="CF154" s="153"/>
      <c r="CG154" s="153"/>
      <c r="CH154" s="153"/>
      <c r="CI154" s="153"/>
      <c r="CJ154" s="153"/>
      <c r="CK154" s="153"/>
      <c r="CL154" s="150"/>
      <c r="CM154" s="153"/>
      <c r="CN154" s="153"/>
      <c r="CO154" s="153"/>
      <c r="CP154" s="153"/>
      <c r="CQ154" s="153"/>
      <c r="CR154" s="153"/>
      <c r="CS154" s="153"/>
      <c r="CT154" s="153"/>
      <c r="CU154" s="153"/>
      <c r="CV154" s="153"/>
      <c r="CW154" s="153"/>
      <c r="CX154" s="154"/>
    </row>
    <row r="155" ht="6" customHeight="1" spans="1:102">
      <c r="A155" s="1"/>
      <c r="B155" s="1"/>
      <c r="C155" s="1"/>
      <c r="D155" s="1"/>
      <c r="E155" s="1"/>
      <c r="F155" s="1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477" t="s">
        <v>126</v>
      </c>
      <c r="R155" s="478" t="s">
        <v>258</v>
      </c>
      <c r="S155" s="478"/>
      <c r="T155" s="478"/>
      <c r="U155" s="478"/>
      <c r="V155" s="478"/>
      <c r="W155" s="478"/>
      <c r="X155" s="478"/>
      <c r="Y155" s="478"/>
      <c r="Z155" s="478"/>
      <c r="AA155" s="478"/>
      <c r="AB155" s="478"/>
      <c r="AC155" s="478"/>
      <c r="AD155" s="478"/>
      <c r="AE155" s="478"/>
      <c r="AF155" s="478"/>
      <c r="AG155" s="478"/>
      <c r="AH155" s="478"/>
      <c r="AI155" s="478"/>
      <c r="AJ155" s="478"/>
      <c r="AK155" s="478"/>
      <c r="AL155" s="478"/>
      <c r="AM155" s="478"/>
      <c r="AN155" s="478"/>
      <c r="AO155" s="478"/>
      <c r="AP155" s="478"/>
      <c r="AQ155" s="477" t="s">
        <v>127</v>
      </c>
      <c r="AR155" s="153"/>
      <c r="AS155" s="270"/>
      <c r="AT155" s="241"/>
      <c r="AU155" s="241"/>
      <c r="AV155" s="241"/>
      <c r="AW155" s="241"/>
      <c r="AX155" s="241"/>
      <c r="AY155" s="241"/>
      <c r="AZ155" s="241"/>
      <c r="BA155" s="241"/>
      <c r="BB155" s="241"/>
      <c r="BC155" s="241"/>
      <c r="BD155" s="241"/>
      <c r="BE155" s="241"/>
      <c r="BF155" s="241"/>
      <c r="BG155" s="241"/>
      <c r="BH155" s="241"/>
      <c r="BI155" s="241"/>
      <c r="BJ155" s="299"/>
      <c r="BK155" s="270"/>
      <c r="BL155" s="241"/>
      <c r="BM155" s="241"/>
      <c r="BN155" s="241"/>
      <c r="BO155" s="241"/>
      <c r="BP155" s="241"/>
      <c r="BQ155" s="241"/>
      <c r="BR155" s="241"/>
      <c r="BS155" s="241"/>
      <c r="BT155" s="241"/>
      <c r="BU155" s="241"/>
      <c r="BV155" s="241"/>
      <c r="BW155" s="241"/>
      <c r="BX155" s="241"/>
      <c r="BY155" s="241"/>
      <c r="BZ155" s="241"/>
      <c r="CA155" s="299"/>
      <c r="CB155" s="153"/>
      <c r="CC155" s="153"/>
      <c r="CD155" s="153"/>
      <c r="CE155" s="153"/>
      <c r="CF155" s="153"/>
      <c r="CG155" s="153"/>
      <c r="CH155" s="153"/>
      <c r="CI155" s="153"/>
      <c r="CJ155" s="153"/>
      <c r="CK155" s="153"/>
      <c r="CL155" s="150"/>
      <c r="CM155" s="153"/>
      <c r="CN155" s="153"/>
      <c r="CO155" s="153"/>
      <c r="CP155" s="153"/>
      <c r="CQ155" s="153"/>
      <c r="CR155" s="153"/>
      <c r="CS155" s="153"/>
      <c r="CT155" s="153"/>
      <c r="CU155" s="153"/>
      <c r="CV155" s="153"/>
      <c r="CW155" s="153"/>
      <c r="CX155" s="154"/>
    </row>
    <row r="156" ht="6" customHeight="1" spans="1:102">
      <c r="A156" s="1"/>
      <c r="B156" s="1"/>
      <c r="C156" s="1"/>
      <c r="D156" s="1"/>
      <c r="E156" s="1"/>
      <c r="F156" s="1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477"/>
      <c r="R156" s="478"/>
      <c r="S156" s="478"/>
      <c r="T156" s="478"/>
      <c r="U156" s="478"/>
      <c r="V156" s="478"/>
      <c r="W156" s="478"/>
      <c r="X156" s="478"/>
      <c r="Y156" s="478"/>
      <c r="Z156" s="478"/>
      <c r="AA156" s="478"/>
      <c r="AB156" s="478"/>
      <c r="AC156" s="478"/>
      <c r="AD156" s="478"/>
      <c r="AE156" s="478"/>
      <c r="AF156" s="478"/>
      <c r="AG156" s="478"/>
      <c r="AH156" s="478"/>
      <c r="AI156" s="478"/>
      <c r="AJ156" s="478"/>
      <c r="AK156" s="478"/>
      <c r="AL156" s="478"/>
      <c r="AM156" s="478"/>
      <c r="AN156" s="478"/>
      <c r="AO156" s="478"/>
      <c r="AP156" s="478"/>
      <c r="AQ156" s="477"/>
      <c r="AR156" s="153"/>
      <c r="AS156" s="449"/>
      <c r="AT156" s="195"/>
      <c r="AU156" s="195"/>
      <c r="AV156" s="195"/>
      <c r="AW156" s="195"/>
      <c r="AX156" s="195"/>
      <c r="AY156" s="195"/>
      <c r="AZ156" s="195"/>
      <c r="BA156" s="195"/>
      <c r="BB156" s="195"/>
      <c r="BC156" s="195"/>
      <c r="BD156" s="195"/>
      <c r="BE156" s="195"/>
      <c r="BF156" s="195"/>
      <c r="BG156" s="195"/>
      <c r="BH156" s="195"/>
      <c r="BI156" s="195"/>
      <c r="BJ156" s="450"/>
      <c r="BK156" s="449"/>
      <c r="BL156" s="195"/>
      <c r="BM156" s="195"/>
      <c r="BN156" s="195"/>
      <c r="BO156" s="195"/>
      <c r="BP156" s="195"/>
      <c r="BQ156" s="195"/>
      <c r="BR156" s="195"/>
      <c r="BS156" s="195"/>
      <c r="BT156" s="195"/>
      <c r="BU156" s="195"/>
      <c r="BV156" s="195"/>
      <c r="BW156" s="195"/>
      <c r="BX156" s="195"/>
      <c r="BY156" s="195"/>
      <c r="BZ156" s="195"/>
      <c r="CA156" s="450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0"/>
      <c r="CM156" s="153"/>
      <c r="CN156" s="153"/>
      <c r="CO156" s="153"/>
      <c r="CP156" s="153"/>
      <c r="CQ156" s="153"/>
      <c r="CR156" s="153"/>
      <c r="CS156" s="153"/>
      <c r="CT156" s="153"/>
      <c r="CU156" s="153"/>
      <c r="CV156" s="153"/>
      <c r="CW156" s="153"/>
      <c r="CX156" s="154"/>
    </row>
    <row r="157" ht="6" customHeight="1" spans="1:102">
      <c r="A157" s="163" t="str">
        <f>A7</f>
        <v>-</v>
      </c>
      <c r="B157" s="163"/>
      <c r="C157" s="163"/>
      <c r="D157" s="163"/>
      <c r="E157" s="163"/>
      <c r="F157" s="163"/>
      <c r="G157" s="431">
        <f>IF(A7="-",0,VLOOKUP(A157,附表.職業加值表!A223:C232,3,0))</f>
        <v>0</v>
      </c>
      <c r="H157" s="431"/>
      <c r="I157" s="39">
        <v>0</v>
      </c>
      <c r="J157" s="39"/>
      <c r="K157" s="39">
        <v>0</v>
      </c>
      <c r="L157" s="39"/>
      <c r="M157" s="39">
        <v>0</v>
      </c>
      <c r="N157" s="39"/>
      <c r="O157" s="431">
        <f>IF(A7="-",0,VLOOKUP(A157,附表.職業加值表!A223:G232,7,0))</f>
        <v>0</v>
      </c>
      <c r="P157" s="431"/>
      <c r="Q157" s="477"/>
      <c r="R157" s="478"/>
      <c r="S157" s="478"/>
      <c r="T157" s="478"/>
      <c r="U157" s="478"/>
      <c r="V157" s="478"/>
      <c r="W157" s="478"/>
      <c r="X157" s="478"/>
      <c r="Y157" s="478"/>
      <c r="Z157" s="478"/>
      <c r="AA157" s="478"/>
      <c r="AB157" s="478"/>
      <c r="AC157" s="478"/>
      <c r="AD157" s="478"/>
      <c r="AE157" s="478"/>
      <c r="AF157" s="478"/>
      <c r="AG157" s="478"/>
      <c r="AH157" s="478"/>
      <c r="AI157" s="478"/>
      <c r="AJ157" s="478"/>
      <c r="AK157" s="478"/>
      <c r="AL157" s="478"/>
      <c r="AM157" s="478"/>
      <c r="AN157" s="478"/>
      <c r="AO157" s="478"/>
      <c r="AP157" s="478"/>
      <c r="AQ157" s="477"/>
      <c r="AR157" s="153"/>
      <c r="AS157" s="271"/>
      <c r="AT157" s="272"/>
      <c r="AU157" s="272"/>
      <c r="AV157" s="272"/>
      <c r="AW157" s="272"/>
      <c r="AX157" s="272"/>
      <c r="AY157" s="272"/>
      <c r="AZ157" s="272"/>
      <c r="BA157" s="272"/>
      <c r="BB157" s="272"/>
      <c r="BC157" s="272"/>
      <c r="BD157" s="272"/>
      <c r="BE157" s="272"/>
      <c r="BF157" s="272"/>
      <c r="BG157" s="272"/>
      <c r="BH157" s="272"/>
      <c r="BI157" s="272"/>
      <c r="BJ157" s="300"/>
      <c r="BK157" s="271"/>
      <c r="BL157" s="272"/>
      <c r="BM157" s="272"/>
      <c r="BN157" s="272"/>
      <c r="BO157" s="272"/>
      <c r="BP157" s="272"/>
      <c r="BQ157" s="272"/>
      <c r="BR157" s="272"/>
      <c r="BS157" s="272"/>
      <c r="BT157" s="272"/>
      <c r="BU157" s="272"/>
      <c r="BV157" s="272"/>
      <c r="BW157" s="272"/>
      <c r="BX157" s="272"/>
      <c r="BY157" s="272"/>
      <c r="BZ157" s="272"/>
      <c r="CA157" s="300"/>
      <c r="CB157" s="153"/>
      <c r="CC157" s="153"/>
      <c r="CD157" s="153"/>
      <c r="CE157" s="153"/>
      <c r="CF157" s="153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53"/>
      <c r="CQ157" s="153"/>
      <c r="CR157" s="153"/>
      <c r="CS157" s="153"/>
      <c r="CT157" s="153"/>
      <c r="CU157" s="153"/>
      <c r="CV157" s="153"/>
      <c r="CW157" s="153"/>
      <c r="CX157" s="154"/>
    </row>
    <row r="158" ht="6" customHeight="1" spans="1:102">
      <c r="A158" s="163"/>
      <c r="B158" s="163"/>
      <c r="C158" s="163"/>
      <c r="D158" s="163"/>
      <c r="E158" s="163"/>
      <c r="F158" s="163"/>
      <c r="G158" s="431"/>
      <c r="H158" s="431"/>
      <c r="I158" s="39"/>
      <c r="J158" s="39"/>
      <c r="K158" s="39"/>
      <c r="L158" s="39"/>
      <c r="M158" s="39"/>
      <c r="N158" s="39"/>
      <c r="O158" s="431"/>
      <c r="P158" s="431"/>
      <c r="Q158" s="477"/>
      <c r="R158" s="478"/>
      <c r="S158" s="478"/>
      <c r="T158" s="478"/>
      <c r="U158" s="478"/>
      <c r="V158" s="478"/>
      <c r="W158" s="478"/>
      <c r="X158" s="478"/>
      <c r="Y158" s="478"/>
      <c r="Z158" s="478"/>
      <c r="AA158" s="478"/>
      <c r="AB158" s="478"/>
      <c r="AC158" s="478"/>
      <c r="AD158" s="478"/>
      <c r="AE158" s="478"/>
      <c r="AF158" s="478"/>
      <c r="AG158" s="478"/>
      <c r="AH158" s="478"/>
      <c r="AI158" s="478"/>
      <c r="AJ158" s="478"/>
      <c r="AK158" s="478"/>
      <c r="AL158" s="478"/>
      <c r="AM158" s="478"/>
      <c r="AN158" s="478"/>
      <c r="AO158" s="478"/>
      <c r="AP158" s="478"/>
      <c r="AQ158" s="477"/>
      <c r="AR158" s="153"/>
      <c r="AS158" s="270"/>
      <c r="AT158" s="241"/>
      <c r="AU158" s="241"/>
      <c r="AV158" s="241"/>
      <c r="AW158" s="241"/>
      <c r="AX158" s="241"/>
      <c r="AY158" s="241"/>
      <c r="AZ158" s="241"/>
      <c r="BA158" s="241"/>
      <c r="BB158" s="241"/>
      <c r="BC158" s="241"/>
      <c r="BD158" s="241"/>
      <c r="BE158" s="241"/>
      <c r="BF158" s="241"/>
      <c r="BG158" s="241"/>
      <c r="BH158" s="241"/>
      <c r="BI158" s="241"/>
      <c r="BJ158" s="299"/>
      <c r="BK158" s="270"/>
      <c r="BL158" s="241"/>
      <c r="BM158" s="241"/>
      <c r="BN158" s="241"/>
      <c r="BO158" s="241"/>
      <c r="BP158" s="241"/>
      <c r="BQ158" s="241"/>
      <c r="BR158" s="241"/>
      <c r="BS158" s="241"/>
      <c r="BT158" s="241"/>
      <c r="BU158" s="241"/>
      <c r="BV158" s="241"/>
      <c r="BW158" s="241"/>
      <c r="BX158" s="241"/>
      <c r="BY158" s="241"/>
      <c r="BZ158" s="241"/>
      <c r="CA158" s="299"/>
      <c r="CB158" s="153"/>
      <c r="CC158" s="153"/>
      <c r="CD158" s="153"/>
      <c r="CE158" s="153"/>
      <c r="CF158" s="153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53"/>
      <c r="CQ158" s="153"/>
      <c r="CR158" s="153"/>
      <c r="CS158" s="153"/>
      <c r="CT158" s="153"/>
      <c r="CU158" s="153"/>
      <c r="CV158" s="153"/>
      <c r="CW158" s="153"/>
      <c r="CX158" s="154"/>
    </row>
    <row r="159" ht="6" customHeight="1" spans="1:102">
      <c r="A159" s="163"/>
      <c r="B159" s="163"/>
      <c r="C159" s="163"/>
      <c r="D159" s="163"/>
      <c r="E159" s="163"/>
      <c r="F159" s="163"/>
      <c r="G159" s="431"/>
      <c r="H159" s="431"/>
      <c r="I159" s="39"/>
      <c r="J159" s="39"/>
      <c r="K159" s="39"/>
      <c r="L159" s="39"/>
      <c r="M159" s="39"/>
      <c r="N159" s="39"/>
      <c r="O159" s="431"/>
      <c r="P159" s="431"/>
      <c r="Q159" s="477"/>
      <c r="R159" s="478"/>
      <c r="S159" s="478"/>
      <c r="T159" s="478"/>
      <c r="U159" s="478"/>
      <c r="V159" s="478"/>
      <c r="W159" s="478"/>
      <c r="X159" s="478"/>
      <c r="Y159" s="478"/>
      <c r="Z159" s="478"/>
      <c r="AA159" s="478"/>
      <c r="AB159" s="478"/>
      <c r="AC159" s="478"/>
      <c r="AD159" s="478"/>
      <c r="AE159" s="478"/>
      <c r="AF159" s="478"/>
      <c r="AG159" s="478"/>
      <c r="AH159" s="478"/>
      <c r="AI159" s="478"/>
      <c r="AJ159" s="478"/>
      <c r="AK159" s="478"/>
      <c r="AL159" s="478"/>
      <c r="AM159" s="478"/>
      <c r="AN159" s="478"/>
      <c r="AO159" s="478"/>
      <c r="AP159" s="478"/>
      <c r="AQ159" s="477"/>
      <c r="AR159" s="153"/>
      <c r="AS159" s="449"/>
      <c r="AT159" s="195"/>
      <c r="AU159" s="195"/>
      <c r="AV159" s="195"/>
      <c r="AW159" s="195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95"/>
      <c r="BH159" s="195"/>
      <c r="BI159" s="195"/>
      <c r="BJ159" s="450"/>
      <c r="BK159" s="449"/>
      <c r="BL159" s="195"/>
      <c r="BM159" s="195"/>
      <c r="BN159" s="195"/>
      <c r="BO159" s="195"/>
      <c r="BP159" s="195"/>
      <c r="BQ159" s="195"/>
      <c r="BR159" s="195"/>
      <c r="BS159" s="195"/>
      <c r="BT159" s="195"/>
      <c r="BU159" s="195"/>
      <c r="BV159" s="195"/>
      <c r="BW159" s="195"/>
      <c r="BX159" s="195"/>
      <c r="BY159" s="195"/>
      <c r="BZ159" s="195"/>
      <c r="CA159" s="450"/>
      <c r="CB159" s="153"/>
      <c r="CC159" s="153"/>
      <c r="CD159" s="153"/>
      <c r="CE159" s="153"/>
      <c r="CF159" s="153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53"/>
      <c r="CQ159" s="153"/>
      <c r="CR159" s="153"/>
      <c r="CS159" s="153"/>
      <c r="CT159" s="153"/>
      <c r="CU159" s="153"/>
      <c r="CV159" s="153"/>
      <c r="CW159" s="153"/>
      <c r="CX159" s="154"/>
    </row>
    <row r="160" ht="6" customHeight="1" spans="1:102">
      <c r="A160" s="163"/>
      <c r="B160" s="163"/>
      <c r="C160" s="163"/>
      <c r="D160" s="163"/>
      <c r="E160" s="163"/>
      <c r="F160" s="163"/>
      <c r="G160" s="431"/>
      <c r="H160" s="431"/>
      <c r="I160" s="39"/>
      <c r="J160" s="39"/>
      <c r="K160" s="39"/>
      <c r="L160" s="39"/>
      <c r="M160" s="39"/>
      <c r="N160" s="39"/>
      <c r="O160" s="431"/>
      <c r="P160" s="431"/>
      <c r="Q160" s="477"/>
      <c r="R160" s="478"/>
      <c r="S160" s="478"/>
      <c r="T160" s="478"/>
      <c r="U160" s="478"/>
      <c r="V160" s="478"/>
      <c r="W160" s="478"/>
      <c r="X160" s="478"/>
      <c r="Y160" s="478"/>
      <c r="Z160" s="478"/>
      <c r="AA160" s="478"/>
      <c r="AB160" s="478"/>
      <c r="AC160" s="478"/>
      <c r="AD160" s="478"/>
      <c r="AE160" s="478"/>
      <c r="AF160" s="478"/>
      <c r="AG160" s="478"/>
      <c r="AH160" s="478"/>
      <c r="AI160" s="478"/>
      <c r="AJ160" s="478"/>
      <c r="AK160" s="478"/>
      <c r="AL160" s="478"/>
      <c r="AM160" s="478"/>
      <c r="AN160" s="478"/>
      <c r="AO160" s="478"/>
      <c r="AP160" s="478"/>
      <c r="AQ160" s="477"/>
      <c r="AR160" s="153"/>
      <c r="AS160" s="271"/>
      <c r="AT160" s="272"/>
      <c r="AU160" s="272"/>
      <c r="AV160" s="272"/>
      <c r="AW160" s="272"/>
      <c r="AX160" s="272"/>
      <c r="AY160" s="272"/>
      <c r="AZ160" s="272"/>
      <c r="BA160" s="272"/>
      <c r="BB160" s="272"/>
      <c r="BC160" s="272"/>
      <c r="BD160" s="272"/>
      <c r="BE160" s="272"/>
      <c r="BF160" s="272"/>
      <c r="BG160" s="272"/>
      <c r="BH160" s="272"/>
      <c r="BI160" s="272"/>
      <c r="BJ160" s="300"/>
      <c r="BK160" s="271"/>
      <c r="BL160" s="272"/>
      <c r="BM160" s="272"/>
      <c r="BN160" s="272"/>
      <c r="BO160" s="272"/>
      <c r="BP160" s="272"/>
      <c r="BQ160" s="272"/>
      <c r="BR160" s="272"/>
      <c r="BS160" s="272"/>
      <c r="BT160" s="272"/>
      <c r="BU160" s="272"/>
      <c r="BV160" s="272"/>
      <c r="BW160" s="272"/>
      <c r="BX160" s="272"/>
      <c r="BY160" s="272"/>
      <c r="BZ160" s="272"/>
      <c r="CA160" s="300"/>
      <c r="CB160" s="153"/>
      <c r="CC160" s="153"/>
      <c r="CD160" s="153"/>
      <c r="CE160" s="153"/>
      <c r="CF160" s="153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53"/>
      <c r="CQ160" s="153"/>
      <c r="CR160" s="153"/>
      <c r="CS160" s="153"/>
      <c r="CT160" s="153"/>
      <c r="CU160" s="153"/>
      <c r="CV160" s="153"/>
      <c r="CW160" s="153"/>
      <c r="CX160" s="154"/>
    </row>
    <row r="161" ht="6" customHeight="1" spans="43:102">
      <c r="AQ161"/>
      <c r="AR161" s="153"/>
      <c r="AS161" s="270"/>
      <c r="AT161" s="241"/>
      <c r="AU161" s="241"/>
      <c r="AV161" s="241"/>
      <c r="AW161" s="241"/>
      <c r="AX161" s="241"/>
      <c r="AY161" s="241"/>
      <c r="AZ161" s="241"/>
      <c r="BA161" s="241"/>
      <c r="BB161" s="241"/>
      <c r="BC161" s="241"/>
      <c r="BD161" s="241"/>
      <c r="BE161" s="241"/>
      <c r="BF161" s="241"/>
      <c r="BG161" s="241"/>
      <c r="BH161" s="241"/>
      <c r="BI161" s="241"/>
      <c r="BJ161" s="299"/>
      <c r="BK161" s="270"/>
      <c r="BL161" s="241"/>
      <c r="BM161" s="241"/>
      <c r="BN161" s="241"/>
      <c r="BO161" s="241"/>
      <c r="BP161" s="241"/>
      <c r="BQ161" s="241"/>
      <c r="BR161" s="241"/>
      <c r="BS161" s="241"/>
      <c r="BT161" s="241"/>
      <c r="BU161" s="241"/>
      <c r="BV161" s="241"/>
      <c r="BW161" s="241"/>
      <c r="BX161" s="241"/>
      <c r="BY161" s="241"/>
      <c r="BZ161" s="241"/>
      <c r="CA161" s="299"/>
      <c r="CB161" s="153"/>
      <c r="CC161" s="153"/>
      <c r="CD161" s="153"/>
      <c r="CE161" s="153"/>
      <c r="CF161" s="153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53"/>
      <c r="CQ161" s="153"/>
      <c r="CR161" s="153"/>
      <c r="CS161" s="153"/>
      <c r="CT161" s="153"/>
      <c r="CU161" s="153"/>
      <c r="CV161" s="153"/>
      <c r="CW161" s="153"/>
      <c r="CX161" s="154"/>
    </row>
    <row r="162" ht="6" customHeight="1" spans="1:102">
      <c r="A162" s="432" t="s">
        <v>259</v>
      </c>
      <c r="B162" s="433"/>
      <c r="C162" s="433"/>
      <c r="D162" s="433"/>
      <c r="E162" s="433"/>
      <c r="F162" s="433"/>
      <c r="G162" s="433"/>
      <c r="H162" s="433"/>
      <c r="I162" s="433"/>
      <c r="J162" s="433"/>
      <c r="K162" s="433"/>
      <c r="L162" s="433"/>
      <c r="M162" s="433"/>
      <c r="N162" s="433"/>
      <c r="O162" s="433"/>
      <c r="P162" s="433"/>
      <c r="Q162" s="433"/>
      <c r="R162" s="433"/>
      <c r="S162" s="433"/>
      <c r="T162" s="433"/>
      <c r="U162" s="433"/>
      <c r="V162" s="433"/>
      <c r="W162" s="433"/>
      <c r="X162" s="433"/>
      <c r="Y162" s="433"/>
      <c r="Z162" s="433"/>
      <c r="AA162" s="433"/>
      <c r="AB162" s="433"/>
      <c r="AC162" s="433"/>
      <c r="AD162" s="433"/>
      <c r="AE162" s="433"/>
      <c r="AF162" s="433"/>
      <c r="AG162" s="433"/>
      <c r="AH162" s="433"/>
      <c r="AI162" s="433"/>
      <c r="AJ162" s="433"/>
      <c r="AK162" s="433"/>
      <c r="AL162" s="433"/>
      <c r="AM162" s="433"/>
      <c r="AN162" s="433"/>
      <c r="AO162" s="433"/>
      <c r="AP162" s="493"/>
      <c r="AQ162"/>
      <c r="AR162" s="153"/>
      <c r="AS162" s="449"/>
      <c r="AT162" s="195"/>
      <c r="AU162" s="195"/>
      <c r="AV162" s="195"/>
      <c r="AW162" s="195"/>
      <c r="AX162" s="195"/>
      <c r="AY162" s="195"/>
      <c r="AZ162" s="195"/>
      <c r="BA162" s="195"/>
      <c r="BB162" s="195"/>
      <c r="BC162" s="195"/>
      <c r="BD162" s="195"/>
      <c r="BE162" s="195"/>
      <c r="BF162" s="195"/>
      <c r="BG162" s="195"/>
      <c r="BH162" s="195"/>
      <c r="BI162" s="195"/>
      <c r="BJ162" s="450"/>
      <c r="BK162" s="449"/>
      <c r="BL162" s="195"/>
      <c r="BM162" s="195"/>
      <c r="BN162" s="195"/>
      <c r="BO162" s="195"/>
      <c r="BP162" s="195"/>
      <c r="BQ162" s="195"/>
      <c r="BR162" s="195"/>
      <c r="BS162" s="195"/>
      <c r="BT162" s="195"/>
      <c r="BU162" s="195"/>
      <c r="BV162" s="195"/>
      <c r="BW162" s="195"/>
      <c r="BX162" s="195"/>
      <c r="BY162" s="195"/>
      <c r="BZ162" s="195"/>
      <c r="CA162" s="450"/>
      <c r="CB162" s="153"/>
      <c r="CC162" s="153"/>
      <c r="CD162" s="153"/>
      <c r="CE162" s="153"/>
      <c r="CF162" s="153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53"/>
      <c r="CQ162" s="153"/>
      <c r="CR162" s="153"/>
      <c r="CS162" s="153"/>
      <c r="CT162" s="153"/>
      <c r="CU162" s="153"/>
      <c r="CV162" s="153"/>
      <c r="CW162" s="153"/>
      <c r="CX162" s="154"/>
    </row>
    <row r="163" ht="6" customHeight="1" spans="1:102">
      <c r="A163" s="434"/>
      <c r="B163" s="435"/>
      <c r="C163" s="435"/>
      <c r="D163" s="435"/>
      <c r="E163" s="435"/>
      <c r="F163" s="435"/>
      <c r="G163" s="435"/>
      <c r="H163" s="435"/>
      <c r="I163" s="435"/>
      <c r="J163" s="435"/>
      <c r="K163" s="435"/>
      <c r="L163" s="435"/>
      <c r="M163" s="435"/>
      <c r="N163" s="435"/>
      <c r="O163" s="435"/>
      <c r="P163" s="435"/>
      <c r="Q163" s="435"/>
      <c r="R163" s="435"/>
      <c r="S163" s="435"/>
      <c r="T163" s="435"/>
      <c r="U163" s="435"/>
      <c r="V163" s="435"/>
      <c r="W163" s="435"/>
      <c r="X163" s="435"/>
      <c r="Y163" s="435"/>
      <c r="Z163" s="435"/>
      <c r="AA163" s="435"/>
      <c r="AB163" s="435"/>
      <c r="AC163" s="435"/>
      <c r="AD163" s="435"/>
      <c r="AE163" s="435"/>
      <c r="AF163" s="435"/>
      <c r="AG163" s="435"/>
      <c r="AH163" s="435"/>
      <c r="AI163" s="435"/>
      <c r="AJ163" s="435"/>
      <c r="AK163" s="435"/>
      <c r="AL163" s="435"/>
      <c r="AM163" s="435"/>
      <c r="AN163" s="435"/>
      <c r="AO163" s="435"/>
      <c r="AP163" s="440"/>
      <c r="AQ163"/>
      <c r="AR163" s="153"/>
      <c r="AS163" s="271"/>
      <c r="AT163" s="272"/>
      <c r="AU163" s="272"/>
      <c r="AV163" s="272"/>
      <c r="AW163" s="272"/>
      <c r="AX163" s="272"/>
      <c r="AY163" s="272"/>
      <c r="AZ163" s="272"/>
      <c r="BA163" s="272"/>
      <c r="BB163" s="272"/>
      <c r="BC163" s="272"/>
      <c r="BD163" s="272"/>
      <c r="BE163" s="272"/>
      <c r="BF163" s="272"/>
      <c r="BG163" s="272"/>
      <c r="BH163" s="272"/>
      <c r="BI163" s="272"/>
      <c r="BJ163" s="300"/>
      <c r="BK163" s="271"/>
      <c r="BL163" s="272"/>
      <c r="BM163" s="272"/>
      <c r="BN163" s="272"/>
      <c r="BO163" s="272"/>
      <c r="BP163" s="272"/>
      <c r="BQ163" s="272"/>
      <c r="BR163" s="272"/>
      <c r="BS163" s="272"/>
      <c r="BT163" s="272"/>
      <c r="BU163" s="272"/>
      <c r="BV163" s="272"/>
      <c r="BW163" s="272"/>
      <c r="BX163" s="272"/>
      <c r="BY163" s="272"/>
      <c r="BZ163" s="272"/>
      <c r="CA163" s="300"/>
      <c r="CB163" s="153"/>
      <c r="CC163" s="153"/>
      <c r="CD163" s="153"/>
      <c r="CE163" s="153"/>
      <c r="CF163" s="153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53"/>
      <c r="CQ163" s="153"/>
      <c r="CR163" s="153"/>
      <c r="CS163" s="153"/>
      <c r="CT163" s="153"/>
      <c r="CU163" s="153"/>
      <c r="CV163" s="153"/>
      <c r="CW163" s="153"/>
      <c r="CX163" s="154"/>
    </row>
    <row r="164" ht="6" customHeight="1" spans="1:102">
      <c r="A164" s="434"/>
      <c r="B164" s="435"/>
      <c r="C164" s="435"/>
      <c r="D164" s="435"/>
      <c r="E164" s="435"/>
      <c r="F164" s="435"/>
      <c r="G164" s="435"/>
      <c r="H164" s="435"/>
      <c r="I164" s="435"/>
      <c r="J164" s="435"/>
      <c r="K164" s="435"/>
      <c r="L164" s="435"/>
      <c r="M164" s="435"/>
      <c r="N164" s="435"/>
      <c r="O164" s="435"/>
      <c r="P164" s="435"/>
      <c r="Q164" s="435"/>
      <c r="R164" s="435"/>
      <c r="S164" s="435"/>
      <c r="T164" s="435"/>
      <c r="U164" s="435"/>
      <c r="V164" s="435"/>
      <c r="W164" s="435"/>
      <c r="X164" s="435"/>
      <c r="Y164" s="435"/>
      <c r="Z164" s="435"/>
      <c r="AA164" s="435"/>
      <c r="AB164" s="435"/>
      <c r="AC164" s="435"/>
      <c r="AD164" s="435"/>
      <c r="AE164" s="435"/>
      <c r="AF164" s="435"/>
      <c r="AG164" s="435"/>
      <c r="AH164" s="435"/>
      <c r="AI164" s="435"/>
      <c r="AJ164" s="435"/>
      <c r="AK164" s="435"/>
      <c r="AL164" s="435"/>
      <c r="AM164" s="435"/>
      <c r="AN164" s="435"/>
      <c r="AO164" s="435"/>
      <c r="AP164" s="440"/>
      <c r="AQ164"/>
      <c r="AR164" s="153"/>
      <c r="AS164" s="270"/>
      <c r="AT164" s="241"/>
      <c r="AU164" s="241"/>
      <c r="AV164" s="241"/>
      <c r="AW164" s="241"/>
      <c r="AX164" s="241"/>
      <c r="AY164" s="241"/>
      <c r="AZ164" s="241"/>
      <c r="BA164" s="241"/>
      <c r="BB164" s="241"/>
      <c r="BC164" s="241"/>
      <c r="BD164" s="241"/>
      <c r="BE164" s="241"/>
      <c r="BF164" s="241"/>
      <c r="BG164" s="241"/>
      <c r="BH164" s="241"/>
      <c r="BI164" s="241"/>
      <c r="BJ164" s="299"/>
      <c r="BK164" s="270"/>
      <c r="BL164" s="241"/>
      <c r="BM164" s="241"/>
      <c r="BN164" s="241"/>
      <c r="BO164" s="241"/>
      <c r="BP164" s="241"/>
      <c r="BQ164" s="241"/>
      <c r="BR164" s="241"/>
      <c r="BS164" s="241"/>
      <c r="BT164" s="241"/>
      <c r="BU164" s="241"/>
      <c r="BV164" s="241"/>
      <c r="BW164" s="241"/>
      <c r="BX164" s="241"/>
      <c r="BY164" s="241"/>
      <c r="BZ164" s="241"/>
      <c r="CA164" s="299"/>
      <c r="CB164" s="153"/>
      <c r="CC164" s="153"/>
      <c r="CD164" s="153"/>
      <c r="CE164" s="153"/>
      <c r="CF164" s="153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53"/>
      <c r="CQ164" s="153"/>
      <c r="CR164" s="153"/>
      <c r="CS164" s="153"/>
      <c r="CT164" s="153"/>
      <c r="CU164" s="153"/>
      <c r="CV164" s="153"/>
      <c r="CW164" s="153"/>
      <c r="CX164" s="154"/>
    </row>
    <row r="165" ht="6" customHeight="1" spans="1:102">
      <c r="A165" s="436"/>
      <c r="B165" s="437"/>
      <c r="C165" s="437"/>
      <c r="D165" s="437"/>
      <c r="E165" s="437"/>
      <c r="F165" s="437"/>
      <c r="G165" s="437"/>
      <c r="H165" s="437"/>
      <c r="I165" s="437"/>
      <c r="J165" s="437"/>
      <c r="K165" s="437"/>
      <c r="L165" s="437"/>
      <c r="M165" s="437"/>
      <c r="N165" s="437"/>
      <c r="O165" s="437"/>
      <c r="P165" s="437"/>
      <c r="Q165" s="437"/>
      <c r="R165" s="437"/>
      <c r="S165" s="437"/>
      <c r="T165" s="437"/>
      <c r="U165" s="437"/>
      <c r="V165" s="437"/>
      <c r="W165" s="437"/>
      <c r="X165" s="437"/>
      <c r="Y165" s="437"/>
      <c r="Z165" s="437"/>
      <c r="AA165" s="437"/>
      <c r="AB165" s="437"/>
      <c r="AC165" s="437"/>
      <c r="AD165" s="437"/>
      <c r="AE165" s="437"/>
      <c r="AF165" s="437"/>
      <c r="AG165" s="437"/>
      <c r="AH165" s="437"/>
      <c r="AI165" s="437"/>
      <c r="AJ165" s="437"/>
      <c r="AK165" s="437"/>
      <c r="AL165" s="437"/>
      <c r="AM165" s="437"/>
      <c r="AN165" s="437"/>
      <c r="AO165" s="437"/>
      <c r="AP165" s="494"/>
      <c r="AQ165"/>
      <c r="AR165" s="153"/>
      <c r="AS165" s="449"/>
      <c r="AT165" s="195"/>
      <c r="AU165" s="195"/>
      <c r="AV165" s="195"/>
      <c r="AW165" s="195"/>
      <c r="AX165" s="195"/>
      <c r="AY165" s="195"/>
      <c r="AZ165" s="195"/>
      <c r="BA165" s="195"/>
      <c r="BB165" s="195"/>
      <c r="BC165" s="195"/>
      <c r="BD165" s="195"/>
      <c r="BE165" s="195"/>
      <c r="BF165" s="195"/>
      <c r="BG165" s="195"/>
      <c r="BH165" s="195"/>
      <c r="BI165" s="195"/>
      <c r="BJ165" s="450"/>
      <c r="BK165" s="449"/>
      <c r="BL165" s="195"/>
      <c r="BM165" s="195"/>
      <c r="BN165" s="195"/>
      <c r="BO165" s="195"/>
      <c r="BP165" s="195"/>
      <c r="BQ165" s="195"/>
      <c r="BR165" s="195"/>
      <c r="BS165" s="195"/>
      <c r="BT165" s="195"/>
      <c r="BU165" s="195"/>
      <c r="BV165" s="195"/>
      <c r="BW165" s="195"/>
      <c r="BX165" s="195"/>
      <c r="BY165" s="195"/>
      <c r="BZ165" s="195"/>
      <c r="CA165" s="450"/>
      <c r="CB165" s="153"/>
      <c r="CC165" s="153"/>
      <c r="CD165" s="153"/>
      <c r="CE165" s="153"/>
      <c r="CF165" s="153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53"/>
      <c r="CQ165" s="153"/>
      <c r="CR165" s="153"/>
      <c r="CS165" s="153"/>
      <c r="CT165" s="153"/>
      <c r="CU165" s="153"/>
      <c r="CV165" s="153"/>
      <c r="CW165" s="153"/>
      <c r="CX165" s="154"/>
    </row>
    <row r="166" ht="6" customHeight="1" spans="1:102">
      <c r="A166" s="438"/>
      <c r="B166" s="439"/>
      <c r="C166" s="435">
        <v>1</v>
      </c>
      <c r="D166" s="440"/>
      <c r="E166" s="435">
        <v>2</v>
      </c>
      <c r="F166" s="440"/>
      <c r="G166" s="435">
        <v>3</v>
      </c>
      <c r="H166" s="440"/>
      <c r="I166" s="435">
        <v>4</v>
      </c>
      <c r="J166" s="440"/>
      <c r="K166" s="435">
        <v>5</v>
      </c>
      <c r="L166" s="440"/>
      <c r="M166" s="435">
        <v>6</v>
      </c>
      <c r="N166" s="440"/>
      <c r="O166" s="435">
        <v>7</v>
      </c>
      <c r="P166" s="440"/>
      <c r="Q166" s="435">
        <v>8</v>
      </c>
      <c r="R166" s="440"/>
      <c r="S166" s="435">
        <v>9</v>
      </c>
      <c r="T166" s="440"/>
      <c r="U166" s="435">
        <v>10</v>
      </c>
      <c r="V166" s="440"/>
      <c r="W166" s="435">
        <v>11</v>
      </c>
      <c r="X166" s="440"/>
      <c r="Y166" s="435">
        <v>12</v>
      </c>
      <c r="Z166" s="440"/>
      <c r="AA166" s="435">
        <v>13</v>
      </c>
      <c r="AB166" s="440"/>
      <c r="AC166" s="435">
        <v>14</v>
      </c>
      <c r="AD166" s="440"/>
      <c r="AE166" s="435">
        <v>15</v>
      </c>
      <c r="AF166" s="440"/>
      <c r="AG166" s="435">
        <v>16</v>
      </c>
      <c r="AH166" s="440"/>
      <c r="AI166" s="435">
        <v>17</v>
      </c>
      <c r="AJ166" s="440"/>
      <c r="AK166" s="435">
        <v>18</v>
      </c>
      <c r="AL166" s="440"/>
      <c r="AM166" s="435">
        <v>19</v>
      </c>
      <c r="AN166" s="440"/>
      <c r="AO166" s="435">
        <v>20</v>
      </c>
      <c r="AP166" s="440"/>
      <c r="AQ166"/>
      <c r="AR166" s="153"/>
      <c r="AS166" s="271"/>
      <c r="AT166" s="272"/>
      <c r="AU166" s="272"/>
      <c r="AV166" s="272"/>
      <c r="AW166" s="272"/>
      <c r="AX166" s="272"/>
      <c r="AY166" s="272"/>
      <c r="AZ166" s="272"/>
      <c r="BA166" s="272"/>
      <c r="BB166" s="272"/>
      <c r="BC166" s="272"/>
      <c r="BD166" s="272"/>
      <c r="BE166" s="272"/>
      <c r="BF166" s="272"/>
      <c r="BG166" s="272"/>
      <c r="BH166" s="272"/>
      <c r="BI166" s="272"/>
      <c r="BJ166" s="300"/>
      <c r="BK166" s="271"/>
      <c r="BL166" s="272"/>
      <c r="BM166" s="272"/>
      <c r="BN166" s="272"/>
      <c r="BO166" s="272"/>
      <c r="BP166" s="272"/>
      <c r="BQ166" s="272"/>
      <c r="BR166" s="272"/>
      <c r="BS166" s="272"/>
      <c r="BT166" s="272"/>
      <c r="BU166" s="272"/>
      <c r="BV166" s="272"/>
      <c r="BW166" s="272"/>
      <c r="BX166" s="272"/>
      <c r="BY166" s="272"/>
      <c r="BZ166" s="272"/>
      <c r="CA166" s="300"/>
      <c r="CB166" s="153"/>
      <c r="CC166" s="153"/>
      <c r="CD166" s="153"/>
      <c r="CE166" s="153"/>
      <c r="CF166" s="153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53"/>
      <c r="CQ166" s="153"/>
      <c r="CR166" s="153"/>
      <c r="CS166" s="153"/>
      <c r="CT166" s="153"/>
      <c r="CU166" s="153"/>
      <c r="CV166" s="153"/>
      <c r="CW166" s="153"/>
      <c r="CX166" s="154"/>
    </row>
    <row r="167" ht="6" customHeight="1" spans="1:102">
      <c r="A167" s="438"/>
      <c r="B167" s="439"/>
      <c r="C167" s="435"/>
      <c r="D167" s="440"/>
      <c r="E167" s="435"/>
      <c r="F167" s="440"/>
      <c r="G167" s="435"/>
      <c r="H167" s="440"/>
      <c r="I167" s="435"/>
      <c r="J167" s="440"/>
      <c r="K167" s="435"/>
      <c r="L167" s="440"/>
      <c r="M167" s="435"/>
      <c r="N167" s="440"/>
      <c r="O167" s="435"/>
      <c r="P167" s="440"/>
      <c r="Q167" s="435"/>
      <c r="R167" s="440"/>
      <c r="S167" s="435"/>
      <c r="T167" s="440"/>
      <c r="U167" s="435"/>
      <c r="V167" s="440"/>
      <c r="W167" s="435"/>
      <c r="X167" s="440"/>
      <c r="Y167" s="435"/>
      <c r="Z167" s="440"/>
      <c r="AA167" s="435"/>
      <c r="AB167" s="440"/>
      <c r="AC167" s="435"/>
      <c r="AD167" s="440"/>
      <c r="AE167" s="435"/>
      <c r="AF167" s="440"/>
      <c r="AG167" s="435"/>
      <c r="AH167" s="440"/>
      <c r="AI167" s="435"/>
      <c r="AJ167" s="440"/>
      <c r="AK167" s="435"/>
      <c r="AL167" s="440"/>
      <c r="AM167" s="435"/>
      <c r="AN167" s="440"/>
      <c r="AO167" s="435"/>
      <c r="AP167" s="440"/>
      <c r="AQ167"/>
      <c r="AR167" s="153"/>
      <c r="AS167" s="270"/>
      <c r="AT167" s="241"/>
      <c r="AU167" s="241"/>
      <c r="AV167" s="241"/>
      <c r="AW167" s="241"/>
      <c r="AX167" s="241"/>
      <c r="AY167" s="241"/>
      <c r="AZ167" s="241"/>
      <c r="BA167" s="241"/>
      <c r="BB167" s="241"/>
      <c r="BC167" s="241"/>
      <c r="BD167" s="241"/>
      <c r="BE167" s="241"/>
      <c r="BF167" s="241"/>
      <c r="BG167" s="241"/>
      <c r="BH167" s="241"/>
      <c r="BI167" s="241"/>
      <c r="BJ167" s="299"/>
      <c r="BK167" s="270"/>
      <c r="BL167" s="241"/>
      <c r="BM167" s="241"/>
      <c r="BN167" s="241"/>
      <c r="BO167" s="241"/>
      <c r="BP167" s="241"/>
      <c r="BQ167" s="241"/>
      <c r="BR167" s="241"/>
      <c r="BS167" s="241"/>
      <c r="BT167" s="241"/>
      <c r="BU167" s="241"/>
      <c r="BV167" s="241"/>
      <c r="BW167" s="241"/>
      <c r="BX167" s="241"/>
      <c r="BY167" s="241"/>
      <c r="BZ167" s="241"/>
      <c r="CA167" s="299"/>
      <c r="CB167" s="153"/>
      <c r="CC167" s="153"/>
      <c r="CD167" s="153"/>
      <c r="CE167" s="153"/>
      <c r="CF167" s="153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53"/>
      <c r="CQ167" s="153"/>
      <c r="CR167" s="153"/>
      <c r="CS167" s="153"/>
      <c r="CT167" s="153"/>
      <c r="CU167" s="153"/>
      <c r="CV167" s="153"/>
      <c r="CW167" s="153"/>
      <c r="CX167" s="154"/>
    </row>
    <row r="168" ht="6" customHeight="1" spans="1:102">
      <c r="A168" s="438"/>
      <c r="B168" s="439"/>
      <c r="C168" s="435"/>
      <c r="D168" s="440"/>
      <c r="E168" s="435"/>
      <c r="F168" s="440"/>
      <c r="G168" s="435"/>
      <c r="H168" s="440"/>
      <c r="I168" s="435"/>
      <c r="J168" s="440"/>
      <c r="K168" s="435"/>
      <c r="L168" s="440"/>
      <c r="M168" s="435"/>
      <c r="N168" s="440"/>
      <c r="O168" s="435"/>
      <c r="P168" s="440"/>
      <c r="Q168" s="435"/>
      <c r="R168" s="440"/>
      <c r="S168" s="435"/>
      <c r="T168" s="440"/>
      <c r="U168" s="435"/>
      <c r="V168" s="440"/>
      <c r="W168" s="435"/>
      <c r="X168" s="440"/>
      <c r="Y168" s="435"/>
      <c r="Z168" s="440"/>
      <c r="AA168" s="435"/>
      <c r="AB168" s="440"/>
      <c r="AC168" s="435"/>
      <c r="AD168" s="440"/>
      <c r="AE168" s="435"/>
      <c r="AF168" s="440"/>
      <c r="AG168" s="435"/>
      <c r="AH168" s="440"/>
      <c r="AI168" s="435"/>
      <c r="AJ168" s="440"/>
      <c r="AK168" s="435"/>
      <c r="AL168" s="440"/>
      <c r="AM168" s="435"/>
      <c r="AN168" s="440"/>
      <c r="AO168" s="435"/>
      <c r="AP168" s="440"/>
      <c r="AQ168"/>
      <c r="AR168" s="153"/>
      <c r="AS168" s="449"/>
      <c r="AT168" s="195"/>
      <c r="AU168" s="195"/>
      <c r="AV168" s="195"/>
      <c r="AW168" s="195"/>
      <c r="AX168" s="195"/>
      <c r="AY168" s="195"/>
      <c r="AZ168" s="195"/>
      <c r="BA168" s="195"/>
      <c r="BB168" s="195"/>
      <c r="BC168" s="195"/>
      <c r="BD168" s="195"/>
      <c r="BE168" s="195"/>
      <c r="BF168" s="195"/>
      <c r="BG168" s="195"/>
      <c r="BH168" s="195"/>
      <c r="BI168" s="195"/>
      <c r="BJ168" s="450"/>
      <c r="BK168" s="449"/>
      <c r="BL168" s="195"/>
      <c r="BM168" s="195"/>
      <c r="BN168" s="195"/>
      <c r="BO168" s="195"/>
      <c r="BP168" s="195"/>
      <c r="BQ168" s="195"/>
      <c r="BR168" s="195"/>
      <c r="BS168" s="195"/>
      <c r="BT168" s="195"/>
      <c r="BU168" s="195"/>
      <c r="BV168" s="195"/>
      <c r="BW168" s="195"/>
      <c r="BX168" s="195"/>
      <c r="BY168" s="195"/>
      <c r="BZ168" s="195"/>
      <c r="CA168" s="450"/>
      <c r="CB168" s="153"/>
      <c r="CC168" s="153"/>
      <c r="CD168" s="153"/>
      <c r="CE168" s="153"/>
      <c r="CF168" s="153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53"/>
      <c r="CQ168" s="153"/>
      <c r="CR168" s="153"/>
      <c r="CS168" s="153"/>
      <c r="CT168" s="153"/>
      <c r="CU168" s="153"/>
      <c r="CV168" s="153"/>
      <c r="CW168" s="153"/>
      <c r="CX168" s="154"/>
    </row>
    <row r="169" ht="6" customHeight="1" spans="1:102">
      <c r="A169" s="441"/>
      <c r="B169" s="442"/>
      <c r="C169" s="443"/>
      <c r="D169" s="444"/>
      <c r="E169" s="443"/>
      <c r="F169" s="444"/>
      <c r="G169" s="443"/>
      <c r="H169" s="444"/>
      <c r="I169" s="443"/>
      <c r="J169" s="444"/>
      <c r="K169" s="443"/>
      <c r="L169" s="444"/>
      <c r="M169" s="443"/>
      <c r="N169" s="444"/>
      <c r="O169" s="443"/>
      <c r="P169" s="444"/>
      <c r="Q169" s="443"/>
      <c r="R169" s="444"/>
      <c r="S169" s="443"/>
      <c r="T169" s="444"/>
      <c r="U169" s="443"/>
      <c r="V169" s="444"/>
      <c r="W169" s="443"/>
      <c r="X169" s="444"/>
      <c r="Y169" s="443"/>
      <c r="Z169" s="444"/>
      <c r="AA169" s="443"/>
      <c r="AB169" s="444"/>
      <c r="AC169" s="443"/>
      <c r="AD169" s="444"/>
      <c r="AE169" s="443"/>
      <c r="AF169" s="444"/>
      <c r="AG169" s="443"/>
      <c r="AH169" s="444"/>
      <c r="AI169" s="443"/>
      <c r="AJ169" s="444"/>
      <c r="AK169" s="443"/>
      <c r="AL169" s="444"/>
      <c r="AM169" s="443"/>
      <c r="AN169" s="444"/>
      <c r="AO169" s="443"/>
      <c r="AP169" s="444"/>
      <c r="AQ169"/>
      <c r="AR169" s="153"/>
      <c r="AS169" s="271"/>
      <c r="AT169" s="272"/>
      <c r="AU169" s="272"/>
      <c r="AV169" s="272"/>
      <c r="AW169" s="272"/>
      <c r="AX169" s="272"/>
      <c r="AY169" s="272"/>
      <c r="AZ169" s="272"/>
      <c r="BA169" s="272"/>
      <c r="BB169" s="272"/>
      <c r="BC169" s="272"/>
      <c r="BD169" s="272"/>
      <c r="BE169" s="272"/>
      <c r="BF169" s="272"/>
      <c r="BG169" s="272"/>
      <c r="BH169" s="272"/>
      <c r="BI169" s="272"/>
      <c r="BJ169" s="300"/>
      <c r="BK169" s="271"/>
      <c r="BL169" s="272"/>
      <c r="BM169" s="272"/>
      <c r="BN169" s="272"/>
      <c r="BO169" s="272"/>
      <c r="BP169" s="272"/>
      <c r="BQ169" s="272"/>
      <c r="BR169" s="272"/>
      <c r="BS169" s="272"/>
      <c r="BT169" s="272"/>
      <c r="BU169" s="272"/>
      <c r="BV169" s="272"/>
      <c r="BW169" s="272"/>
      <c r="BX169" s="272"/>
      <c r="BY169" s="272"/>
      <c r="BZ169" s="272"/>
      <c r="CA169" s="300"/>
      <c r="CB169" s="153"/>
      <c r="CC169" s="153"/>
      <c r="CD169" s="153"/>
      <c r="CE169" s="153"/>
      <c r="CF169" s="153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53"/>
      <c r="CQ169" s="153"/>
      <c r="CR169" s="153"/>
      <c r="CS169" s="153"/>
      <c r="CT169" s="153"/>
      <c r="CU169" s="153"/>
      <c r="CV169" s="153"/>
      <c r="CW169" s="153"/>
      <c r="CX169" s="154"/>
    </row>
    <row r="170" ht="6" customHeight="1" spans="1:102">
      <c r="A170" s="445" t="s">
        <v>150</v>
      </c>
      <c r="B170" s="446"/>
      <c r="C170" s="270"/>
      <c r="D170" s="299"/>
      <c r="E170" s="270"/>
      <c r="F170" s="299"/>
      <c r="G170" s="270"/>
      <c r="H170" s="299"/>
      <c r="I170" s="270"/>
      <c r="J170" s="299"/>
      <c r="K170" s="270"/>
      <c r="L170" s="299"/>
      <c r="M170" s="270"/>
      <c r="N170" s="299"/>
      <c r="O170" s="270"/>
      <c r="P170" s="299"/>
      <c r="Q170" s="270"/>
      <c r="R170" s="299"/>
      <c r="S170" s="270"/>
      <c r="T170" s="299"/>
      <c r="U170" s="270"/>
      <c r="V170" s="299"/>
      <c r="W170" s="270"/>
      <c r="X170" s="299"/>
      <c r="Y170" s="270"/>
      <c r="Z170" s="299"/>
      <c r="AA170" s="270"/>
      <c r="AB170" s="299"/>
      <c r="AC170" s="270"/>
      <c r="AD170" s="299"/>
      <c r="AE170" s="270"/>
      <c r="AF170" s="299"/>
      <c r="AG170" s="270"/>
      <c r="AH170" s="299"/>
      <c r="AI170" s="270"/>
      <c r="AJ170" s="299"/>
      <c r="AK170" s="270"/>
      <c r="AL170" s="299"/>
      <c r="AM170" s="270"/>
      <c r="AN170" s="299"/>
      <c r="AO170" s="270"/>
      <c r="AP170" s="299"/>
      <c r="AQ170"/>
      <c r="AR170" s="153"/>
      <c r="AS170" s="270"/>
      <c r="AT170" s="241"/>
      <c r="AU170" s="241"/>
      <c r="AV170" s="241"/>
      <c r="AW170" s="241"/>
      <c r="AX170" s="241"/>
      <c r="AY170" s="241"/>
      <c r="AZ170" s="241"/>
      <c r="BA170" s="241"/>
      <c r="BB170" s="241"/>
      <c r="BC170" s="241"/>
      <c r="BD170" s="241"/>
      <c r="BE170" s="241"/>
      <c r="BF170" s="241"/>
      <c r="BG170" s="241"/>
      <c r="BH170" s="241"/>
      <c r="BI170" s="241"/>
      <c r="BJ170" s="299"/>
      <c r="BK170" s="270"/>
      <c r="BL170" s="241"/>
      <c r="BM170" s="241"/>
      <c r="BN170" s="241"/>
      <c r="BO170" s="241"/>
      <c r="BP170" s="241"/>
      <c r="BQ170" s="241"/>
      <c r="BR170" s="241"/>
      <c r="BS170" s="241"/>
      <c r="BT170" s="241"/>
      <c r="BU170" s="241"/>
      <c r="BV170" s="241"/>
      <c r="BW170" s="241"/>
      <c r="BX170" s="241"/>
      <c r="BY170" s="241"/>
      <c r="BZ170" s="241"/>
      <c r="CA170" s="299"/>
      <c r="CB170" s="153"/>
      <c r="CC170" s="153"/>
      <c r="CD170" s="153"/>
      <c r="CE170" s="153"/>
      <c r="CF170" s="153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53"/>
      <c r="CQ170" s="153"/>
      <c r="CR170" s="153"/>
      <c r="CS170" s="153"/>
      <c r="CT170" s="153"/>
      <c r="CU170" s="153"/>
      <c r="CV170" s="153"/>
      <c r="CW170" s="153"/>
      <c r="CX170" s="154"/>
    </row>
    <row r="171" ht="6" customHeight="1" spans="1:102">
      <c r="A171" s="447"/>
      <c r="B171" s="448"/>
      <c r="C171" s="449"/>
      <c r="D171" s="450"/>
      <c r="E171" s="449"/>
      <c r="F171" s="450"/>
      <c r="G171" s="449"/>
      <c r="H171" s="450"/>
      <c r="I171" s="449"/>
      <c r="J171" s="450"/>
      <c r="K171" s="449"/>
      <c r="L171" s="450"/>
      <c r="M171" s="449"/>
      <c r="N171" s="450"/>
      <c r="O171" s="449"/>
      <c r="P171" s="450"/>
      <c r="Q171" s="449"/>
      <c r="R171" s="450"/>
      <c r="S171" s="449"/>
      <c r="T171" s="450"/>
      <c r="U171" s="449"/>
      <c r="V171" s="450"/>
      <c r="W171" s="449"/>
      <c r="X171" s="450"/>
      <c r="Y171" s="449"/>
      <c r="Z171" s="450"/>
      <c r="AA171" s="449"/>
      <c r="AB171" s="450"/>
      <c r="AC171" s="449"/>
      <c r="AD171" s="450"/>
      <c r="AE171" s="449"/>
      <c r="AF171" s="450"/>
      <c r="AG171" s="449"/>
      <c r="AH171" s="450"/>
      <c r="AI171" s="449"/>
      <c r="AJ171" s="450"/>
      <c r="AK171" s="449"/>
      <c r="AL171" s="450"/>
      <c r="AM171" s="449"/>
      <c r="AN171" s="450"/>
      <c r="AO171" s="449"/>
      <c r="AP171" s="450"/>
      <c r="AQ171"/>
      <c r="AR171" s="153"/>
      <c r="AS171" s="449"/>
      <c r="AT171" s="195"/>
      <c r="AU171" s="195"/>
      <c r="AV171" s="195"/>
      <c r="AW171" s="195"/>
      <c r="AX171" s="195"/>
      <c r="AY171" s="195"/>
      <c r="AZ171" s="195"/>
      <c r="BA171" s="195"/>
      <c r="BB171" s="195"/>
      <c r="BC171" s="195"/>
      <c r="BD171" s="195"/>
      <c r="BE171" s="195"/>
      <c r="BF171" s="195"/>
      <c r="BG171" s="195"/>
      <c r="BH171" s="195"/>
      <c r="BI171" s="195"/>
      <c r="BJ171" s="450"/>
      <c r="BK171" s="449"/>
      <c r="BL171" s="195"/>
      <c r="BM171" s="195"/>
      <c r="BN171" s="195"/>
      <c r="BO171" s="195"/>
      <c r="BP171" s="195"/>
      <c r="BQ171" s="195"/>
      <c r="BR171" s="195"/>
      <c r="BS171" s="195"/>
      <c r="BT171" s="195"/>
      <c r="BU171" s="195"/>
      <c r="BV171" s="195"/>
      <c r="BW171" s="195"/>
      <c r="BX171" s="195"/>
      <c r="BY171" s="195"/>
      <c r="BZ171" s="195"/>
      <c r="CA171" s="450"/>
      <c r="CB171" s="153"/>
      <c r="CC171" s="153"/>
      <c r="CD171" s="153"/>
      <c r="CE171" s="153"/>
      <c r="CF171" s="153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53"/>
      <c r="CQ171" s="153"/>
      <c r="CR171" s="153"/>
      <c r="CS171" s="153"/>
      <c r="CT171" s="153"/>
      <c r="CU171" s="153"/>
      <c r="CV171" s="153"/>
      <c r="CW171" s="153"/>
      <c r="CX171" s="154"/>
    </row>
    <row r="172" ht="6" customHeight="1" spans="1:102">
      <c r="A172" s="447"/>
      <c r="B172" s="448"/>
      <c r="C172" s="449"/>
      <c r="D172" s="450"/>
      <c r="E172" s="449"/>
      <c r="F172" s="450"/>
      <c r="G172" s="449"/>
      <c r="H172" s="450"/>
      <c r="I172" s="449"/>
      <c r="J172" s="450"/>
      <c r="K172" s="449"/>
      <c r="L172" s="450"/>
      <c r="M172" s="449"/>
      <c r="N172" s="450"/>
      <c r="O172" s="449"/>
      <c r="P172" s="450"/>
      <c r="Q172" s="449"/>
      <c r="R172" s="450"/>
      <c r="S172" s="449"/>
      <c r="T172" s="450"/>
      <c r="U172" s="449"/>
      <c r="V172" s="450"/>
      <c r="W172" s="449"/>
      <c r="X172" s="450"/>
      <c r="Y172" s="449"/>
      <c r="Z172" s="450"/>
      <c r="AA172" s="449"/>
      <c r="AB172" s="450"/>
      <c r="AC172" s="449"/>
      <c r="AD172" s="450"/>
      <c r="AE172" s="449"/>
      <c r="AF172" s="450"/>
      <c r="AG172" s="449"/>
      <c r="AH172" s="450"/>
      <c r="AI172" s="449"/>
      <c r="AJ172" s="450"/>
      <c r="AK172" s="449"/>
      <c r="AL172" s="450"/>
      <c r="AM172" s="449"/>
      <c r="AN172" s="450"/>
      <c r="AO172" s="449"/>
      <c r="AP172" s="450"/>
      <c r="AQ172"/>
      <c r="AR172" s="153"/>
      <c r="AS172" s="271"/>
      <c r="AT172" s="272"/>
      <c r="AU172" s="272"/>
      <c r="AV172" s="272"/>
      <c r="AW172" s="272"/>
      <c r="AX172" s="272"/>
      <c r="AY172" s="272"/>
      <c r="AZ172" s="272"/>
      <c r="BA172" s="272"/>
      <c r="BB172" s="272"/>
      <c r="BC172" s="272"/>
      <c r="BD172" s="272"/>
      <c r="BE172" s="272"/>
      <c r="BF172" s="272"/>
      <c r="BG172" s="272"/>
      <c r="BH172" s="272"/>
      <c r="BI172" s="272"/>
      <c r="BJ172" s="300"/>
      <c r="BK172" s="271"/>
      <c r="BL172" s="272"/>
      <c r="BM172" s="272"/>
      <c r="BN172" s="272"/>
      <c r="BO172" s="272"/>
      <c r="BP172" s="272"/>
      <c r="BQ172" s="272"/>
      <c r="BR172" s="272"/>
      <c r="BS172" s="272"/>
      <c r="BT172" s="272"/>
      <c r="BU172" s="272"/>
      <c r="BV172" s="272"/>
      <c r="BW172" s="272"/>
      <c r="BX172" s="272"/>
      <c r="BY172" s="272"/>
      <c r="BZ172" s="272"/>
      <c r="CA172" s="300"/>
      <c r="CB172" s="153"/>
      <c r="CC172" s="153"/>
      <c r="CD172" s="153"/>
      <c r="CE172" s="153"/>
      <c r="CF172" s="153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53"/>
      <c r="CQ172" s="153"/>
      <c r="CR172" s="153"/>
      <c r="CS172" s="153"/>
      <c r="CT172" s="153"/>
      <c r="CU172" s="153"/>
      <c r="CV172" s="153"/>
      <c r="CW172" s="153"/>
      <c r="CX172" s="154"/>
    </row>
    <row r="173" ht="6" customHeight="1" spans="1:102">
      <c r="A173" s="451"/>
      <c r="B173" s="452"/>
      <c r="C173" s="271"/>
      <c r="D173" s="300"/>
      <c r="E173" s="271"/>
      <c r="F173" s="300"/>
      <c r="G173" s="271"/>
      <c r="H173" s="300"/>
      <c r="I173" s="271"/>
      <c r="J173" s="300"/>
      <c r="K173" s="271"/>
      <c r="L173" s="300"/>
      <c r="M173" s="271"/>
      <c r="N173" s="300"/>
      <c r="O173" s="271"/>
      <c r="P173" s="300"/>
      <c r="Q173" s="271"/>
      <c r="R173" s="300"/>
      <c r="S173" s="271"/>
      <c r="T173" s="300"/>
      <c r="U173" s="271"/>
      <c r="V173" s="300"/>
      <c r="W173" s="271"/>
      <c r="X173" s="300"/>
      <c r="Y173" s="271"/>
      <c r="Z173" s="300"/>
      <c r="AA173" s="271"/>
      <c r="AB173" s="300"/>
      <c r="AC173" s="271"/>
      <c r="AD173" s="300"/>
      <c r="AE173" s="271"/>
      <c r="AF173" s="300"/>
      <c r="AG173" s="271"/>
      <c r="AH173" s="300"/>
      <c r="AI173" s="271"/>
      <c r="AJ173" s="300"/>
      <c r="AK173" s="271"/>
      <c r="AL173" s="300"/>
      <c r="AM173" s="271"/>
      <c r="AN173" s="300"/>
      <c r="AO173" s="271"/>
      <c r="AP173" s="300"/>
      <c r="AQ173"/>
      <c r="AR173" s="153"/>
      <c r="AS173" s="270"/>
      <c r="AT173" s="241"/>
      <c r="AU173" s="241"/>
      <c r="AV173" s="241"/>
      <c r="AW173" s="241"/>
      <c r="AX173" s="241"/>
      <c r="AY173" s="241"/>
      <c r="AZ173" s="241"/>
      <c r="BA173" s="241"/>
      <c r="BB173" s="241"/>
      <c r="BC173" s="241"/>
      <c r="BD173" s="241"/>
      <c r="BE173" s="241"/>
      <c r="BF173" s="241"/>
      <c r="BG173" s="241"/>
      <c r="BH173" s="241"/>
      <c r="BI173" s="241"/>
      <c r="BJ173" s="299"/>
      <c r="BK173" s="270"/>
      <c r="BL173" s="241"/>
      <c r="BM173" s="241"/>
      <c r="BN173" s="241"/>
      <c r="BO173" s="241"/>
      <c r="BP173" s="241"/>
      <c r="BQ173" s="241"/>
      <c r="BR173" s="241"/>
      <c r="BS173" s="241"/>
      <c r="BT173" s="241"/>
      <c r="BU173" s="241"/>
      <c r="BV173" s="241"/>
      <c r="BW173" s="241"/>
      <c r="BX173" s="241"/>
      <c r="BY173" s="241"/>
      <c r="BZ173" s="241"/>
      <c r="CA173" s="299"/>
      <c r="CB173" s="153"/>
      <c r="CC173" s="153"/>
      <c r="CD173" s="153"/>
      <c r="CE173" s="153"/>
      <c r="CF173" s="153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53"/>
      <c r="CQ173" s="153"/>
      <c r="CR173" s="153"/>
      <c r="CS173" s="153"/>
      <c r="CT173" s="153"/>
      <c r="CU173" s="153"/>
      <c r="CV173" s="153"/>
      <c r="CW173" s="153"/>
      <c r="CX173" s="154"/>
    </row>
    <row r="174" ht="6" customHeight="1" spans="1:102">
      <c r="A174" s="453" t="s">
        <v>260</v>
      </c>
      <c r="B174" s="454"/>
      <c r="C174" s="270"/>
      <c r="D174" s="299"/>
      <c r="E174" s="270"/>
      <c r="F174" s="299"/>
      <c r="G174" s="270"/>
      <c r="H174" s="299"/>
      <c r="I174" s="270"/>
      <c r="J174" s="299"/>
      <c r="K174" s="270"/>
      <c r="L174" s="299"/>
      <c r="M174" s="270"/>
      <c r="N174" s="299"/>
      <c r="O174" s="270"/>
      <c r="P174" s="299"/>
      <c r="Q174" s="270"/>
      <c r="R174" s="299"/>
      <c r="S174" s="270"/>
      <c r="T174" s="299"/>
      <c r="U174" s="270"/>
      <c r="V174" s="299"/>
      <c r="W174" s="270"/>
      <c r="X174" s="299"/>
      <c r="Y174" s="270"/>
      <c r="Z174" s="299"/>
      <c r="AA174" s="270"/>
      <c r="AB174" s="299"/>
      <c r="AC174" s="270"/>
      <c r="AD174" s="299"/>
      <c r="AE174" s="270"/>
      <c r="AF174" s="299"/>
      <c r="AG174" s="270"/>
      <c r="AH174" s="299"/>
      <c r="AI174" s="270"/>
      <c r="AJ174" s="299"/>
      <c r="AK174" s="270"/>
      <c r="AL174" s="299"/>
      <c r="AM174" s="270"/>
      <c r="AN174" s="299"/>
      <c r="AO174" s="270"/>
      <c r="AP174" s="299"/>
      <c r="AQ174"/>
      <c r="AR174" s="153"/>
      <c r="AS174" s="449"/>
      <c r="AT174" s="195"/>
      <c r="AU174" s="195"/>
      <c r="AV174" s="195"/>
      <c r="AW174" s="195"/>
      <c r="AX174" s="195"/>
      <c r="AY174" s="195"/>
      <c r="AZ174" s="195"/>
      <c r="BA174" s="195"/>
      <c r="BB174" s="195"/>
      <c r="BC174" s="195"/>
      <c r="BD174" s="195"/>
      <c r="BE174" s="195"/>
      <c r="BF174" s="195"/>
      <c r="BG174" s="195"/>
      <c r="BH174" s="195"/>
      <c r="BI174" s="195"/>
      <c r="BJ174" s="450"/>
      <c r="BK174" s="449"/>
      <c r="BL174" s="195"/>
      <c r="BM174" s="195"/>
      <c r="BN174" s="195"/>
      <c r="BO174" s="195"/>
      <c r="BP174" s="195"/>
      <c r="BQ174" s="195"/>
      <c r="BR174" s="195"/>
      <c r="BS174" s="195"/>
      <c r="BT174" s="195"/>
      <c r="BU174" s="195"/>
      <c r="BV174" s="195"/>
      <c r="BW174" s="195"/>
      <c r="BX174" s="195"/>
      <c r="BY174" s="195"/>
      <c r="BZ174" s="195"/>
      <c r="CA174" s="450"/>
      <c r="CB174" s="153"/>
      <c r="CC174" s="153"/>
      <c r="CD174" s="153"/>
      <c r="CE174" s="153"/>
      <c r="CF174" s="153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53"/>
      <c r="CQ174" s="153"/>
      <c r="CR174" s="153"/>
      <c r="CS174" s="153"/>
      <c r="CT174" s="153"/>
      <c r="CU174" s="153"/>
      <c r="CV174" s="153"/>
      <c r="CW174" s="153"/>
      <c r="CX174" s="154"/>
    </row>
    <row r="175" ht="6" customHeight="1" spans="1:102">
      <c r="A175" s="455"/>
      <c r="B175" s="456"/>
      <c r="C175" s="449"/>
      <c r="D175" s="450"/>
      <c r="E175" s="449"/>
      <c r="F175" s="450"/>
      <c r="G175" s="449"/>
      <c r="H175" s="450"/>
      <c r="I175" s="449"/>
      <c r="J175" s="450"/>
      <c r="K175" s="449"/>
      <c r="L175" s="450"/>
      <c r="M175" s="449"/>
      <c r="N175" s="450"/>
      <c r="O175" s="449"/>
      <c r="P175" s="450"/>
      <c r="Q175" s="449"/>
      <c r="R175" s="450"/>
      <c r="S175" s="449"/>
      <c r="T175" s="450"/>
      <c r="U175" s="449"/>
      <c r="V175" s="450"/>
      <c r="W175" s="449"/>
      <c r="X175" s="450"/>
      <c r="Y175" s="449"/>
      <c r="Z175" s="450"/>
      <c r="AA175" s="449"/>
      <c r="AB175" s="450"/>
      <c r="AC175" s="449"/>
      <c r="AD175" s="450"/>
      <c r="AE175" s="449"/>
      <c r="AF175" s="450"/>
      <c r="AG175" s="449"/>
      <c r="AH175" s="450"/>
      <c r="AI175" s="449"/>
      <c r="AJ175" s="450"/>
      <c r="AK175" s="449"/>
      <c r="AL175" s="450"/>
      <c r="AM175" s="449"/>
      <c r="AN175" s="450"/>
      <c r="AO175" s="449"/>
      <c r="AP175" s="450"/>
      <c r="AQ175"/>
      <c r="AR175" s="153"/>
      <c r="AS175" s="271"/>
      <c r="AT175" s="272"/>
      <c r="AU175" s="272"/>
      <c r="AV175" s="272"/>
      <c r="AW175" s="272"/>
      <c r="AX175" s="272"/>
      <c r="AY175" s="272"/>
      <c r="AZ175" s="272"/>
      <c r="BA175" s="272"/>
      <c r="BB175" s="272"/>
      <c r="BC175" s="272"/>
      <c r="BD175" s="272"/>
      <c r="BE175" s="272"/>
      <c r="BF175" s="272"/>
      <c r="BG175" s="272"/>
      <c r="BH175" s="272"/>
      <c r="BI175" s="272"/>
      <c r="BJ175" s="300"/>
      <c r="BK175" s="271"/>
      <c r="BL175" s="272"/>
      <c r="BM175" s="272"/>
      <c r="BN175" s="272"/>
      <c r="BO175" s="272"/>
      <c r="BP175" s="272"/>
      <c r="BQ175" s="272"/>
      <c r="BR175" s="272"/>
      <c r="BS175" s="272"/>
      <c r="BT175" s="272"/>
      <c r="BU175" s="272"/>
      <c r="BV175" s="272"/>
      <c r="BW175" s="272"/>
      <c r="BX175" s="272"/>
      <c r="BY175" s="272"/>
      <c r="BZ175" s="272"/>
      <c r="CA175" s="300"/>
      <c r="CB175" s="153"/>
      <c r="CC175" s="153"/>
      <c r="CD175" s="153"/>
      <c r="CE175" s="153"/>
      <c r="CF175" s="153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53"/>
      <c r="CQ175" s="153"/>
      <c r="CR175" s="153"/>
      <c r="CS175" s="153"/>
      <c r="CT175" s="153"/>
      <c r="CU175" s="153"/>
      <c r="CV175" s="153"/>
      <c r="CW175" s="153"/>
      <c r="CX175" s="154"/>
    </row>
    <row r="176" ht="6" customHeight="1" spans="1:102">
      <c r="A176" s="455"/>
      <c r="B176" s="456"/>
      <c r="C176" s="449"/>
      <c r="D176" s="450"/>
      <c r="E176" s="449"/>
      <c r="F176" s="450"/>
      <c r="G176" s="449"/>
      <c r="H176" s="450"/>
      <c r="I176" s="449"/>
      <c r="J176" s="450"/>
      <c r="K176" s="449"/>
      <c r="L176" s="450"/>
      <c r="M176" s="449"/>
      <c r="N176" s="450"/>
      <c r="O176" s="449"/>
      <c r="P176" s="450"/>
      <c r="Q176" s="449"/>
      <c r="R176" s="450"/>
      <c r="S176" s="449"/>
      <c r="T176" s="450"/>
      <c r="U176" s="449"/>
      <c r="V176" s="450"/>
      <c r="W176" s="449"/>
      <c r="X176" s="450"/>
      <c r="Y176" s="449"/>
      <c r="Z176" s="450"/>
      <c r="AA176" s="449"/>
      <c r="AB176" s="450"/>
      <c r="AC176" s="449"/>
      <c r="AD176" s="450"/>
      <c r="AE176" s="449"/>
      <c r="AF176" s="450"/>
      <c r="AG176" s="449"/>
      <c r="AH176" s="450"/>
      <c r="AI176" s="449"/>
      <c r="AJ176" s="450"/>
      <c r="AK176" s="449"/>
      <c r="AL176" s="450"/>
      <c r="AM176" s="449"/>
      <c r="AN176" s="450"/>
      <c r="AO176" s="449"/>
      <c r="AP176" s="450"/>
      <c r="AQ176"/>
      <c r="AR176" s="153"/>
      <c r="AS176" s="270"/>
      <c r="AT176" s="241"/>
      <c r="AU176" s="241"/>
      <c r="AV176" s="241"/>
      <c r="AW176" s="241"/>
      <c r="AX176" s="241"/>
      <c r="AY176" s="241"/>
      <c r="AZ176" s="241"/>
      <c r="BA176" s="241"/>
      <c r="BB176" s="241"/>
      <c r="BC176" s="241"/>
      <c r="BD176" s="241"/>
      <c r="BE176" s="241"/>
      <c r="BF176" s="241"/>
      <c r="BG176" s="241"/>
      <c r="BH176" s="241"/>
      <c r="BI176" s="241"/>
      <c r="BJ176" s="299"/>
      <c r="BK176" s="270"/>
      <c r="BL176" s="241"/>
      <c r="BM176" s="241"/>
      <c r="BN176" s="241"/>
      <c r="BO176" s="241"/>
      <c r="BP176" s="241"/>
      <c r="BQ176" s="241"/>
      <c r="BR176" s="241"/>
      <c r="BS176" s="241"/>
      <c r="BT176" s="241"/>
      <c r="BU176" s="241"/>
      <c r="BV176" s="241"/>
      <c r="BW176" s="241"/>
      <c r="BX176" s="241"/>
      <c r="BY176" s="241"/>
      <c r="BZ176" s="241"/>
      <c r="CA176" s="299"/>
      <c r="CB176" s="153"/>
      <c r="CC176" s="153"/>
      <c r="CD176" s="153"/>
      <c r="CE176" s="153"/>
      <c r="CF176" s="153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53"/>
      <c r="CQ176" s="153"/>
      <c r="CR176" s="153"/>
      <c r="CS176" s="153"/>
      <c r="CT176" s="153"/>
      <c r="CU176" s="153"/>
      <c r="CV176" s="153"/>
      <c r="CW176" s="153"/>
      <c r="CX176" s="154"/>
    </row>
    <row r="177" ht="6" customHeight="1" spans="1:102">
      <c r="A177" s="457"/>
      <c r="B177" s="458"/>
      <c r="C177" s="271"/>
      <c r="D177" s="300"/>
      <c r="E177" s="271"/>
      <c r="F177" s="300"/>
      <c r="G177" s="271"/>
      <c r="H177" s="300"/>
      <c r="I177" s="271"/>
      <c r="J177" s="300"/>
      <c r="K177" s="271"/>
      <c r="L177" s="300"/>
      <c r="M177" s="271"/>
      <c r="N177" s="300"/>
      <c r="O177" s="271"/>
      <c r="P177" s="300"/>
      <c r="Q177" s="271"/>
      <c r="R177" s="300"/>
      <c r="S177" s="271"/>
      <c r="T177" s="300"/>
      <c r="U177" s="271"/>
      <c r="V177" s="300"/>
      <c r="W177" s="271"/>
      <c r="X177" s="300"/>
      <c r="Y177" s="271"/>
      <c r="Z177" s="300"/>
      <c r="AA177" s="271"/>
      <c r="AB177" s="300"/>
      <c r="AC177" s="271"/>
      <c r="AD177" s="300"/>
      <c r="AE177" s="271"/>
      <c r="AF177" s="300"/>
      <c r="AG177" s="271"/>
      <c r="AH177" s="300"/>
      <c r="AI177" s="271"/>
      <c r="AJ177" s="300"/>
      <c r="AK177" s="271"/>
      <c r="AL177" s="300"/>
      <c r="AM177" s="271"/>
      <c r="AN177" s="300"/>
      <c r="AO177" s="271"/>
      <c r="AP177" s="300"/>
      <c r="AQ177"/>
      <c r="AR177" s="153"/>
      <c r="AS177" s="449"/>
      <c r="AT177" s="195"/>
      <c r="AU177" s="195"/>
      <c r="AV177" s="195"/>
      <c r="AW177" s="195"/>
      <c r="AX177" s="195"/>
      <c r="AY177" s="195"/>
      <c r="AZ177" s="195"/>
      <c r="BA177" s="195"/>
      <c r="BB177" s="195"/>
      <c r="BC177" s="195"/>
      <c r="BD177" s="195"/>
      <c r="BE177" s="195"/>
      <c r="BF177" s="195"/>
      <c r="BG177" s="195"/>
      <c r="BH177" s="195"/>
      <c r="BI177" s="195"/>
      <c r="BJ177" s="450"/>
      <c r="BK177" s="449"/>
      <c r="BL177" s="195"/>
      <c r="BM177" s="195"/>
      <c r="BN177" s="195"/>
      <c r="BO177" s="195"/>
      <c r="BP177" s="195"/>
      <c r="BQ177" s="195"/>
      <c r="BR177" s="195"/>
      <c r="BS177" s="195"/>
      <c r="BT177" s="195"/>
      <c r="BU177" s="195"/>
      <c r="BV177" s="195"/>
      <c r="BW177" s="195"/>
      <c r="BX177" s="195"/>
      <c r="BY177" s="195"/>
      <c r="BZ177" s="195"/>
      <c r="CA177" s="450"/>
      <c r="CB177" s="153"/>
      <c r="CC177" s="153"/>
      <c r="CD177" s="153"/>
      <c r="CE177" s="153"/>
      <c r="CF177" s="153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53"/>
      <c r="CQ177" s="153"/>
      <c r="CR177" s="153"/>
      <c r="CS177" s="153"/>
      <c r="CT177" s="153"/>
      <c r="CU177" s="153"/>
      <c r="CV177" s="153"/>
      <c r="CW177" s="153"/>
      <c r="CX177" s="154"/>
    </row>
    <row r="178" ht="6" customHeight="1" spans="1:102">
      <c r="A178" s="453" t="s">
        <v>261</v>
      </c>
      <c r="B178" s="454"/>
      <c r="C178" s="270"/>
      <c r="D178" s="299"/>
      <c r="E178" s="270"/>
      <c r="F178" s="299"/>
      <c r="G178" s="270"/>
      <c r="H178" s="299"/>
      <c r="I178" s="270"/>
      <c r="J178" s="299"/>
      <c r="K178" s="270"/>
      <c r="L178" s="299"/>
      <c r="M178" s="270"/>
      <c r="N178" s="299"/>
      <c r="O178" s="270"/>
      <c r="P178" s="299"/>
      <c r="Q178" s="270"/>
      <c r="R178" s="299"/>
      <c r="S178" s="270"/>
      <c r="T178" s="299"/>
      <c r="U178" s="270"/>
      <c r="V178" s="299"/>
      <c r="W178" s="270"/>
      <c r="X178" s="299"/>
      <c r="Y178" s="270"/>
      <c r="Z178" s="299"/>
      <c r="AA178" s="270"/>
      <c r="AB178" s="299"/>
      <c r="AC178" s="270"/>
      <c r="AD178" s="299"/>
      <c r="AE178" s="270"/>
      <c r="AF178" s="299"/>
      <c r="AG178" s="270"/>
      <c r="AH178" s="299"/>
      <c r="AI178" s="270"/>
      <c r="AJ178" s="299"/>
      <c r="AK178" s="270"/>
      <c r="AL178" s="299"/>
      <c r="AM178" s="270"/>
      <c r="AN178" s="299"/>
      <c r="AO178" s="270"/>
      <c r="AP178" s="299"/>
      <c r="AQ178"/>
      <c r="AR178" s="153"/>
      <c r="AS178" s="271"/>
      <c r="AT178" s="272"/>
      <c r="AU178" s="272"/>
      <c r="AV178" s="272"/>
      <c r="AW178" s="272"/>
      <c r="AX178" s="272"/>
      <c r="AY178" s="272"/>
      <c r="AZ178" s="272"/>
      <c r="BA178" s="272"/>
      <c r="BB178" s="272"/>
      <c r="BC178" s="272"/>
      <c r="BD178" s="272"/>
      <c r="BE178" s="272"/>
      <c r="BF178" s="272"/>
      <c r="BG178" s="272"/>
      <c r="BH178" s="272"/>
      <c r="BI178" s="272"/>
      <c r="BJ178" s="300"/>
      <c r="BK178" s="271"/>
      <c r="BL178" s="272"/>
      <c r="BM178" s="272"/>
      <c r="BN178" s="272"/>
      <c r="BO178" s="272"/>
      <c r="BP178" s="272"/>
      <c r="BQ178" s="272"/>
      <c r="BR178" s="272"/>
      <c r="BS178" s="272"/>
      <c r="BT178" s="272"/>
      <c r="BU178" s="272"/>
      <c r="BV178" s="272"/>
      <c r="BW178" s="272"/>
      <c r="BX178" s="272"/>
      <c r="BY178" s="272"/>
      <c r="BZ178" s="272"/>
      <c r="CA178" s="300"/>
      <c r="CB178" s="153"/>
      <c r="CC178" s="153"/>
      <c r="CD178" s="153"/>
      <c r="CE178" s="153"/>
      <c r="CF178" s="153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53"/>
      <c r="CQ178" s="153"/>
      <c r="CR178" s="153"/>
      <c r="CS178" s="153"/>
      <c r="CT178" s="153"/>
      <c r="CU178" s="153"/>
      <c r="CV178" s="153"/>
      <c r="CW178" s="153"/>
      <c r="CX178" s="154"/>
    </row>
    <row r="179" ht="6" customHeight="1" spans="1:102">
      <c r="A179" s="455"/>
      <c r="B179" s="456"/>
      <c r="C179" s="449"/>
      <c r="D179" s="450"/>
      <c r="E179" s="449"/>
      <c r="F179" s="450"/>
      <c r="G179" s="449"/>
      <c r="H179" s="450"/>
      <c r="I179" s="449"/>
      <c r="J179" s="450"/>
      <c r="K179" s="449"/>
      <c r="L179" s="450"/>
      <c r="M179" s="449"/>
      <c r="N179" s="450"/>
      <c r="O179" s="449"/>
      <c r="P179" s="450"/>
      <c r="Q179" s="449"/>
      <c r="R179" s="450"/>
      <c r="S179" s="449"/>
      <c r="T179" s="450"/>
      <c r="U179" s="449"/>
      <c r="V179" s="450"/>
      <c r="W179" s="449"/>
      <c r="X179" s="450"/>
      <c r="Y179" s="449"/>
      <c r="Z179" s="450"/>
      <c r="AA179" s="449"/>
      <c r="AB179" s="450"/>
      <c r="AC179" s="449"/>
      <c r="AD179" s="450"/>
      <c r="AE179" s="449"/>
      <c r="AF179" s="450"/>
      <c r="AG179" s="449"/>
      <c r="AH179" s="450"/>
      <c r="AI179" s="449"/>
      <c r="AJ179" s="450"/>
      <c r="AK179" s="449"/>
      <c r="AL179" s="450"/>
      <c r="AM179" s="449"/>
      <c r="AN179" s="450"/>
      <c r="AO179" s="449"/>
      <c r="AP179" s="450"/>
      <c r="AQ179"/>
      <c r="AR179" s="153"/>
      <c r="AS179" s="270"/>
      <c r="AT179" s="241"/>
      <c r="AU179" s="241"/>
      <c r="AV179" s="241"/>
      <c r="AW179" s="241"/>
      <c r="AX179" s="241"/>
      <c r="AY179" s="241"/>
      <c r="AZ179" s="241"/>
      <c r="BA179" s="241"/>
      <c r="BB179" s="241"/>
      <c r="BC179" s="241"/>
      <c r="BD179" s="241"/>
      <c r="BE179" s="241"/>
      <c r="BF179" s="241"/>
      <c r="BG179" s="241"/>
      <c r="BH179" s="241"/>
      <c r="BI179" s="241"/>
      <c r="BJ179" s="299"/>
      <c r="BK179" s="270"/>
      <c r="BL179" s="241"/>
      <c r="BM179" s="241"/>
      <c r="BN179" s="241"/>
      <c r="BO179" s="241"/>
      <c r="BP179" s="241"/>
      <c r="BQ179" s="241"/>
      <c r="BR179" s="241"/>
      <c r="BS179" s="241"/>
      <c r="BT179" s="241"/>
      <c r="BU179" s="241"/>
      <c r="BV179" s="241"/>
      <c r="BW179" s="241"/>
      <c r="BX179" s="241"/>
      <c r="BY179" s="241"/>
      <c r="BZ179" s="241"/>
      <c r="CA179" s="299"/>
      <c r="CB179" s="153"/>
      <c r="CC179" s="153"/>
      <c r="CD179" s="153"/>
      <c r="CE179" s="153"/>
      <c r="CF179" s="153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53"/>
      <c r="CQ179" s="153"/>
      <c r="CR179" s="153"/>
      <c r="CS179" s="153"/>
      <c r="CT179" s="153"/>
      <c r="CU179" s="153"/>
      <c r="CV179" s="153"/>
      <c r="CW179" s="153"/>
      <c r="CX179" s="154"/>
    </row>
    <row r="180" ht="6" customHeight="1" spans="1:102">
      <c r="A180" s="455"/>
      <c r="B180" s="456"/>
      <c r="C180" s="449"/>
      <c r="D180" s="450"/>
      <c r="E180" s="449"/>
      <c r="F180" s="450"/>
      <c r="G180" s="449"/>
      <c r="H180" s="450"/>
      <c r="I180" s="449"/>
      <c r="J180" s="450"/>
      <c r="K180" s="449"/>
      <c r="L180" s="450"/>
      <c r="M180" s="449"/>
      <c r="N180" s="450"/>
      <c r="O180" s="449"/>
      <c r="P180" s="450"/>
      <c r="Q180" s="449"/>
      <c r="R180" s="450"/>
      <c r="S180" s="449"/>
      <c r="T180" s="450"/>
      <c r="U180" s="449"/>
      <c r="V180" s="450"/>
      <c r="W180" s="449"/>
      <c r="X180" s="450"/>
      <c r="Y180" s="449"/>
      <c r="Z180" s="450"/>
      <c r="AA180" s="449"/>
      <c r="AB180" s="450"/>
      <c r="AC180" s="449"/>
      <c r="AD180" s="450"/>
      <c r="AE180" s="449"/>
      <c r="AF180" s="450"/>
      <c r="AG180" s="449"/>
      <c r="AH180" s="450"/>
      <c r="AI180" s="449"/>
      <c r="AJ180" s="450"/>
      <c r="AK180" s="449"/>
      <c r="AL180" s="450"/>
      <c r="AM180" s="449"/>
      <c r="AN180" s="450"/>
      <c r="AO180" s="449"/>
      <c r="AP180" s="450"/>
      <c r="AQ180"/>
      <c r="AR180" s="153"/>
      <c r="AS180" s="449"/>
      <c r="AT180" s="195"/>
      <c r="AU180" s="195"/>
      <c r="AV180" s="195"/>
      <c r="AW180" s="195"/>
      <c r="AX180" s="195"/>
      <c r="AY180" s="195"/>
      <c r="AZ180" s="195"/>
      <c r="BA180" s="195"/>
      <c r="BB180" s="195"/>
      <c r="BC180" s="195"/>
      <c r="BD180" s="195"/>
      <c r="BE180" s="195"/>
      <c r="BF180" s="195"/>
      <c r="BG180" s="195"/>
      <c r="BH180" s="195"/>
      <c r="BI180" s="195"/>
      <c r="BJ180" s="450"/>
      <c r="BK180" s="449"/>
      <c r="BL180" s="195"/>
      <c r="BM180" s="195"/>
      <c r="BN180" s="195"/>
      <c r="BO180" s="195"/>
      <c r="BP180" s="195"/>
      <c r="BQ180" s="195"/>
      <c r="BR180" s="195"/>
      <c r="BS180" s="195"/>
      <c r="BT180" s="195"/>
      <c r="BU180" s="195"/>
      <c r="BV180" s="195"/>
      <c r="BW180" s="195"/>
      <c r="BX180" s="195"/>
      <c r="BY180" s="195"/>
      <c r="BZ180" s="195"/>
      <c r="CA180" s="450"/>
      <c r="CB180" s="153"/>
      <c r="CC180" s="153"/>
      <c r="CD180" s="153"/>
      <c r="CE180" s="153"/>
      <c r="CF180" s="153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53"/>
      <c r="CQ180" s="153"/>
      <c r="CR180" s="153"/>
      <c r="CS180" s="153"/>
      <c r="CT180" s="153"/>
      <c r="CU180" s="153"/>
      <c r="CV180" s="153"/>
      <c r="CW180" s="153"/>
      <c r="CX180" s="154"/>
    </row>
    <row r="181" ht="6" customHeight="1" spans="1:102">
      <c r="A181" s="457"/>
      <c r="B181" s="458"/>
      <c r="C181" s="271"/>
      <c r="D181" s="300"/>
      <c r="E181" s="271"/>
      <c r="F181" s="300"/>
      <c r="G181" s="271"/>
      <c r="H181" s="300"/>
      <c r="I181" s="271"/>
      <c r="J181" s="300"/>
      <c r="K181" s="271"/>
      <c r="L181" s="300"/>
      <c r="M181" s="271"/>
      <c r="N181" s="300"/>
      <c r="O181" s="271"/>
      <c r="P181" s="300"/>
      <c r="Q181" s="271"/>
      <c r="R181" s="300"/>
      <c r="S181" s="271"/>
      <c r="T181" s="300"/>
      <c r="U181" s="271"/>
      <c r="V181" s="300"/>
      <c r="W181" s="271"/>
      <c r="X181" s="300"/>
      <c r="Y181" s="271"/>
      <c r="Z181" s="300"/>
      <c r="AA181" s="271"/>
      <c r="AB181" s="300"/>
      <c r="AC181" s="271"/>
      <c r="AD181" s="300"/>
      <c r="AE181" s="271"/>
      <c r="AF181" s="300"/>
      <c r="AG181" s="271"/>
      <c r="AH181" s="300"/>
      <c r="AI181" s="271"/>
      <c r="AJ181" s="300"/>
      <c r="AK181" s="271"/>
      <c r="AL181" s="300"/>
      <c r="AM181" s="271"/>
      <c r="AN181" s="300"/>
      <c r="AO181" s="271"/>
      <c r="AP181" s="300"/>
      <c r="AQ181"/>
      <c r="AR181" s="153"/>
      <c r="AS181" s="271"/>
      <c r="AT181" s="272"/>
      <c r="AU181" s="272"/>
      <c r="AV181" s="272"/>
      <c r="AW181" s="272"/>
      <c r="AX181" s="272"/>
      <c r="AY181" s="272"/>
      <c r="AZ181" s="272"/>
      <c r="BA181" s="272"/>
      <c r="BB181" s="272"/>
      <c r="BC181" s="272"/>
      <c r="BD181" s="272"/>
      <c r="BE181" s="272"/>
      <c r="BF181" s="272"/>
      <c r="BG181" s="272"/>
      <c r="BH181" s="272"/>
      <c r="BI181" s="272"/>
      <c r="BJ181" s="300"/>
      <c r="BK181" s="271"/>
      <c r="BL181" s="272"/>
      <c r="BM181" s="272"/>
      <c r="BN181" s="272"/>
      <c r="BO181" s="272"/>
      <c r="BP181" s="272"/>
      <c r="BQ181" s="272"/>
      <c r="BR181" s="272"/>
      <c r="BS181" s="272"/>
      <c r="BT181" s="272"/>
      <c r="BU181" s="272"/>
      <c r="BV181" s="272"/>
      <c r="BW181" s="272"/>
      <c r="BX181" s="272"/>
      <c r="BY181" s="272"/>
      <c r="BZ181" s="272"/>
      <c r="CA181" s="300"/>
      <c r="CB181" s="153"/>
      <c r="CC181" s="153"/>
      <c r="CD181" s="153"/>
      <c r="CE181" s="153"/>
      <c r="CF181" s="153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53"/>
      <c r="CQ181" s="153"/>
      <c r="CR181" s="153"/>
      <c r="CS181" s="153"/>
      <c r="CT181" s="153"/>
      <c r="CU181" s="153"/>
      <c r="CV181" s="153"/>
      <c r="CW181" s="153"/>
      <c r="CX181" s="154"/>
    </row>
    <row r="182" ht="6" customHeight="1" spans="1:102">
      <c r="A182" s="453" t="s">
        <v>262</v>
      </c>
      <c r="B182" s="454"/>
      <c r="C182" s="270"/>
      <c r="D182" s="299"/>
      <c r="E182" s="270"/>
      <c r="F182" s="299"/>
      <c r="G182" s="270"/>
      <c r="H182" s="299"/>
      <c r="I182" s="270"/>
      <c r="J182" s="299"/>
      <c r="K182" s="270"/>
      <c r="L182" s="299"/>
      <c r="M182" s="270"/>
      <c r="N182" s="299"/>
      <c r="O182" s="270"/>
      <c r="P182" s="299"/>
      <c r="Q182" s="270"/>
      <c r="R182" s="299"/>
      <c r="S182" s="270"/>
      <c r="T182" s="299"/>
      <c r="U182" s="270"/>
      <c r="V182" s="299"/>
      <c r="W182" s="270"/>
      <c r="X182" s="299"/>
      <c r="Y182" s="270"/>
      <c r="Z182" s="299"/>
      <c r="AA182" s="270"/>
      <c r="AB182" s="299"/>
      <c r="AC182" s="270"/>
      <c r="AD182" s="299"/>
      <c r="AE182" s="270"/>
      <c r="AF182" s="299"/>
      <c r="AG182" s="270"/>
      <c r="AH182" s="299"/>
      <c r="AI182" s="270"/>
      <c r="AJ182" s="299"/>
      <c r="AK182" s="270"/>
      <c r="AL182" s="299"/>
      <c r="AM182" s="270"/>
      <c r="AN182" s="299"/>
      <c r="AO182" s="270"/>
      <c r="AP182" s="299"/>
      <c r="AQ182"/>
      <c r="AR182" s="153"/>
      <c r="AS182" s="270"/>
      <c r="AT182" s="241"/>
      <c r="AU182" s="241"/>
      <c r="AV182" s="241"/>
      <c r="AW182" s="241"/>
      <c r="AX182" s="241"/>
      <c r="AY182" s="241"/>
      <c r="AZ182" s="241"/>
      <c r="BA182" s="241"/>
      <c r="BB182" s="241"/>
      <c r="BC182" s="241"/>
      <c r="BD182" s="241"/>
      <c r="BE182" s="241"/>
      <c r="BF182" s="241"/>
      <c r="BG182" s="241"/>
      <c r="BH182" s="241"/>
      <c r="BI182" s="241"/>
      <c r="BJ182" s="299"/>
      <c r="BK182" s="270"/>
      <c r="BL182" s="241"/>
      <c r="BM182" s="241"/>
      <c r="BN182" s="241"/>
      <c r="BO182" s="241"/>
      <c r="BP182" s="241"/>
      <c r="BQ182" s="241"/>
      <c r="BR182" s="241"/>
      <c r="BS182" s="241"/>
      <c r="BT182" s="241"/>
      <c r="BU182" s="241"/>
      <c r="BV182" s="241"/>
      <c r="BW182" s="241"/>
      <c r="BX182" s="241"/>
      <c r="BY182" s="241"/>
      <c r="BZ182" s="241"/>
      <c r="CA182" s="299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53"/>
      <c r="CQ182" s="153"/>
      <c r="CR182" s="153"/>
      <c r="CS182" s="153"/>
      <c r="CT182" s="153"/>
      <c r="CU182" s="153"/>
      <c r="CV182" s="153"/>
      <c r="CW182" s="153"/>
      <c r="CX182" s="154"/>
    </row>
    <row r="183" ht="6" customHeight="1" spans="1:102">
      <c r="A183" s="455"/>
      <c r="B183" s="456"/>
      <c r="C183" s="449"/>
      <c r="D183" s="450"/>
      <c r="E183" s="449"/>
      <c r="F183" s="450"/>
      <c r="G183" s="449"/>
      <c r="H183" s="450"/>
      <c r="I183" s="449"/>
      <c r="J183" s="450"/>
      <c r="K183" s="449"/>
      <c r="L183" s="450"/>
      <c r="M183" s="449"/>
      <c r="N183" s="450"/>
      <c r="O183" s="449"/>
      <c r="P183" s="450"/>
      <c r="Q183" s="449"/>
      <c r="R183" s="450"/>
      <c r="S183" s="449"/>
      <c r="T183" s="450"/>
      <c r="U183" s="449"/>
      <c r="V183" s="450"/>
      <c r="W183" s="449"/>
      <c r="X183" s="450"/>
      <c r="Y183" s="449"/>
      <c r="Z183" s="450"/>
      <c r="AA183" s="449"/>
      <c r="AB183" s="450"/>
      <c r="AC183" s="449"/>
      <c r="AD183" s="450"/>
      <c r="AE183" s="449"/>
      <c r="AF183" s="450"/>
      <c r="AG183" s="449"/>
      <c r="AH183" s="450"/>
      <c r="AI183" s="449"/>
      <c r="AJ183" s="450"/>
      <c r="AK183" s="449"/>
      <c r="AL183" s="450"/>
      <c r="AM183" s="449"/>
      <c r="AN183" s="450"/>
      <c r="AO183" s="449"/>
      <c r="AP183" s="450"/>
      <c r="AQ183"/>
      <c r="AR183" s="153"/>
      <c r="AS183" s="449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5"/>
      <c r="BD183" s="195"/>
      <c r="BE183" s="195"/>
      <c r="BF183" s="195"/>
      <c r="BG183" s="195"/>
      <c r="BH183" s="195"/>
      <c r="BI183" s="195"/>
      <c r="BJ183" s="450"/>
      <c r="BK183" s="449"/>
      <c r="BL183" s="195"/>
      <c r="BM183" s="195"/>
      <c r="BN183" s="195"/>
      <c r="BO183" s="195"/>
      <c r="BP183" s="195"/>
      <c r="BQ183" s="195"/>
      <c r="BR183" s="195"/>
      <c r="BS183" s="195"/>
      <c r="BT183" s="195"/>
      <c r="BU183" s="195"/>
      <c r="BV183" s="195"/>
      <c r="BW183" s="195"/>
      <c r="BX183" s="195"/>
      <c r="BY183" s="195"/>
      <c r="BZ183" s="195"/>
      <c r="CA183" s="450"/>
      <c r="CB183" s="153"/>
      <c r="CC183" s="153"/>
      <c r="CD183" s="153"/>
      <c r="CE183" s="153"/>
      <c r="CF183" s="153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53"/>
      <c r="CQ183" s="153"/>
      <c r="CR183" s="153"/>
      <c r="CS183" s="153"/>
      <c r="CT183" s="153"/>
      <c r="CU183" s="153"/>
      <c r="CV183" s="153"/>
      <c r="CW183" s="153"/>
      <c r="CX183" s="154"/>
    </row>
    <row r="184" ht="6" customHeight="1" spans="1:102">
      <c r="A184" s="455"/>
      <c r="B184" s="456"/>
      <c r="C184" s="449"/>
      <c r="D184" s="450"/>
      <c r="E184" s="449"/>
      <c r="F184" s="450"/>
      <c r="G184" s="449"/>
      <c r="H184" s="450"/>
      <c r="I184" s="449"/>
      <c r="J184" s="450"/>
      <c r="K184" s="449"/>
      <c r="L184" s="450"/>
      <c r="M184" s="449"/>
      <c r="N184" s="450"/>
      <c r="O184" s="449"/>
      <c r="P184" s="450"/>
      <c r="Q184" s="449"/>
      <c r="R184" s="450"/>
      <c r="S184" s="449"/>
      <c r="T184" s="450"/>
      <c r="U184" s="449"/>
      <c r="V184" s="450"/>
      <c r="W184" s="449"/>
      <c r="X184" s="450"/>
      <c r="Y184" s="449"/>
      <c r="Z184" s="450"/>
      <c r="AA184" s="449"/>
      <c r="AB184" s="450"/>
      <c r="AC184" s="449"/>
      <c r="AD184" s="450"/>
      <c r="AE184" s="449"/>
      <c r="AF184" s="450"/>
      <c r="AG184" s="449"/>
      <c r="AH184" s="450"/>
      <c r="AI184" s="449"/>
      <c r="AJ184" s="450"/>
      <c r="AK184" s="449"/>
      <c r="AL184" s="450"/>
      <c r="AM184" s="449"/>
      <c r="AN184" s="450"/>
      <c r="AO184" s="449"/>
      <c r="AP184" s="450"/>
      <c r="AQ184"/>
      <c r="AR184" s="153"/>
      <c r="AS184" s="271"/>
      <c r="AT184" s="272"/>
      <c r="AU184" s="272"/>
      <c r="AV184" s="272"/>
      <c r="AW184" s="272"/>
      <c r="AX184" s="272"/>
      <c r="AY184" s="272"/>
      <c r="AZ184" s="272"/>
      <c r="BA184" s="272"/>
      <c r="BB184" s="272"/>
      <c r="BC184" s="272"/>
      <c r="BD184" s="272"/>
      <c r="BE184" s="272"/>
      <c r="BF184" s="272"/>
      <c r="BG184" s="272"/>
      <c r="BH184" s="272"/>
      <c r="BI184" s="272"/>
      <c r="BJ184" s="300"/>
      <c r="BK184" s="271"/>
      <c r="BL184" s="272"/>
      <c r="BM184" s="272"/>
      <c r="BN184" s="272"/>
      <c r="BO184" s="272"/>
      <c r="BP184" s="272"/>
      <c r="BQ184" s="272"/>
      <c r="BR184" s="272"/>
      <c r="BS184" s="272"/>
      <c r="BT184" s="272"/>
      <c r="BU184" s="272"/>
      <c r="BV184" s="272"/>
      <c r="BW184" s="272"/>
      <c r="BX184" s="272"/>
      <c r="BY184" s="272"/>
      <c r="BZ184" s="272"/>
      <c r="CA184" s="300"/>
      <c r="CB184" s="153"/>
      <c r="CC184" s="153"/>
      <c r="CD184" s="153"/>
      <c r="CE184" s="153"/>
      <c r="CF184" s="153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53"/>
      <c r="CQ184" s="153"/>
      <c r="CR184" s="153"/>
      <c r="CS184" s="153"/>
      <c r="CT184" s="153"/>
      <c r="CU184" s="153"/>
      <c r="CV184" s="153"/>
      <c r="CW184" s="153"/>
      <c r="CX184" s="154"/>
    </row>
    <row r="185" ht="6" customHeight="1" spans="1:102">
      <c r="A185" s="457"/>
      <c r="B185" s="458"/>
      <c r="C185" s="271"/>
      <c r="D185" s="300"/>
      <c r="E185" s="271"/>
      <c r="F185" s="300"/>
      <c r="G185" s="271"/>
      <c r="H185" s="300"/>
      <c r="I185" s="271"/>
      <c r="J185" s="300"/>
      <c r="K185" s="271"/>
      <c r="L185" s="300"/>
      <c r="M185" s="271"/>
      <c r="N185" s="300"/>
      <c r="O185" s="271"/>
      <c r="P185" s="300"/>
      <c r="Q185" s="271"/>
      <c r="R185" s="300"/>
      <c r="S185" s="271"/>
      <c r="T185" s="300"/>
      <c r="U185" s="271"/>
      <c r="V185" s="300"/>
      <c r="W185" s="271"/>
      <c r="X185" s="300"/>
      <c r="Y185" s="271"/>
      <c r="Z185" s="300"/>
      <c r="AA185" s="271"/>
      <c r="AB185" s="300"/>
      <c r="AC185" s="271"/>
      <c r="AD185" s="300"/>
      <c r="AE185" s="271"/>
      <c r="AF185" s="300"/>
      <c r="AG185" s="271"/>
      <c r="AH185" s="300"/>
      <c r="AI185" s="271"/>
      <c r="AJ185" s="300"/>
      <c r="AK185" s="271"/>
      <c r="AL185" s="300"/>
      <c r="AM185" s="271"/>
      <c r="AN185" s="300"/>
      <c r="AO185" s="271"/>
      <c r="AP185" s="300"/>
      <c r="AQ185"/>
      <c r="AR185" s="153"/>
      <c r="AS185" s="270"/>
      <c r="AT185" s="241"/>
      <c r="AU185" s="241"/>
      <c r="AV185" s="241"/>
      <c r="AW185" s="241"/>
      <c r="AX185" s="241"/>
      <c r="AY185" s="241"/>
      <c r="AZ185" s="241"/>
      <c r="BA185" s="241"/>
      <c r="BB185" s="241"/>
      <c r="BC185" s="241"/>
      <c r="BD185" s="241"/>
      <c r="BE185" s="241"/>
      <c r="BF185" s="241"/>
      <c r="BG185" s="241"/>
      <c r="BH185" s="241"/>
      <c r="BI185" s="241"/>
      <c r="BJ185" s="299"/>
      <c r="BK185" s="270"/>
      <c r="BL185" s="241"/>
      <c r="BM185" s="241"/>
      <c r="BN185" s="241"/>
      <c r="BO185" s="241"/>
      <c r="BP185" s="241"/>
      <c r="BQ185" s="241"/>
      <c r="BR185" s="241"/>
      <c r="BS185" s="241"/>
      <c r="BT185" s="241"/>
      <c r="BU185" s="241"/>
      <c r="BV185" s="241"/>
      <c r="BW185" s="241"/>
      <c r="BX185" s="241"/>
      <c r="BY185" s="241"/>
      <c r="BZ185" s="241"/>
      <c r="CA185" s="299"/>
      <c r="CB185" s="153"/>
      <c r="CC185" s="153"/>
      <c r="CD185" s="153"/>
      <c r="CE185" s="153"/>
      <c r="CF185" s="153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53"/>
      <c r="CQ185" s="153"/>
      <c r="CR185" s="153"/>
      <c r="CS185" s="153"/>
      <c r="CT185" s="153"/>
      <c r="CU185" s="153"/>
      <c r="CV185" s="153"/>
      <c r="CW185" s="153"/>
      <c r="CX185" s="154"/>
    </row>
    <row r="186" ht="6" customHeight="1" spans="1:10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 s="153"/>
      <c r="AS186" s="449"/>
      <c r="AT186" s="195"/>
      <c r="AU186" s="195"/>
      <c r="AV186" s="195"/>
      <c r="AW186" s="195"/>
      <c r="AX186" s="195"/>
      <c r="AY186" s="195"/>
      <c r="AZ186" s="195"/>
      <c r="BA186" s="195"/>
      <c r="BB186" s="195"/>
      <c r="BC186" s="195"/>
      <c r="BD186" s="195"/>
      <c r="BE186" s="195"/>
      <c r="BF186" s="195"/>
      <c r="BG186" s="195"/>
      <c r="BH186" s="195"/>
      <c r="BI186" s="195"/>
      <c r="BJ186" s="450"/>
      <c r="BK186" s="449"/>
      <c r="BL186" s="195"/>
      <c r="BM186" s="195"/>
      <c r="BN186" s="195"/>
      <c r="BO186" s="195"/>
      <c r="BP186" s="195"/>
      <c r="BQ186" s="195"/>
      <c r="BR186" s="195"/>
      <c r="BS186" s="195"/>
      <c r="BT186" s="195"/>
      <c r="BU186" s="195"/>
      <c r="BV186" s="195"/>
      <c r="BW186" s="195"/>
      <c r="BX186" s="195"/>
      <c r="BY186" s="195"/>
      <c r="BZ186" s="195"/>
      <c r="CA186" s="450"/>
      <c r="CB186" s="153"/>
      <c r="CC186" s="153"/>
      <c r="CD186" s="153"/>
      <c r="CE186" s="153"/>
      <c r="CF186" s="153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53"/>
      <c r="CQ186" s="153"/>
      <c r="CR186" s="153"/>
      <c r="CS186" s="153"/>
      <c r="CT186" s="153"/>
      <c r="CU186" s="153"/>
      <c r="CV186" s="153"/>
      <c r="CW186" s="153"/>
      <c r="CX186" s="154"/>
    </row>
    <row r="187" ht="6" customHeight="1" spans="1:102">
      <c r="A187" s="163" t="s">
        <v>263</v>
      </c>
      <c r="B187" s="163"/>
      <c r="C187" s="163"/>
      <c r="D187" s="163"/>
      <c r="E187" s="163"/>
      <c r="F187" s="163"/>
      <c r="G187" s="459">
        <v>0</v>
      </c>
      <c r="H187" s="460"/>
      <c r="I187" s="465"/>
      <c r="J187" s="466" t="s">
        <v>264</v>
      </c>
      <c r="K187" s="467"/>
      <c r="L187" s="467"/>
      <c r="M187" s="467"/>
      <c r="N187" s="467"/>
      <c r="O187" s="467"/>
      <c r="P187" s="467"/>
      <c r="Q187" s="467"/>
      <c r="R187" s="467"/>
      <c r="S187" s="46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 s="153"/>
      <c r="AS187" s="271"/>
      <c r="AT187" s="272"/>
      <c r="AU187" s="272"/>
      <c r="AV187" s="272"/>
      <c r="AW187" s="272"/>
      <c r="AX187" s="272"/>
      <c r="AY187" s="272"/>
      <c r="AZ187" s="272"/>
      <c r="BA187" s="272"/>
      <c r="BB187" s="272"/>
      <c r="BC187" s="272"/>
      <c r="BD187" s="272"/>
      <c r="BE187" s="272"/>
      <c r="BF187" s="272"/>
      <c r="BG187" s="272"/>
      <c r="BH187" s="272"/>
      <c r="BI187" s="272"/>
      <c r="BJ187" s="300"/>
      <c r="BK187" s="271"/>
      <c r="BL187" s="272"/>
      <c r="BM187" s="272"/>
      <c r="BN187" s="272"/>
      <c r="BO187" s="272"/>
      <c r="BP187" s="272"/>
      <c r="BQ187" s="272"/>
      <c r="BR187" s="272"/>
      <c r="BS187" s="272"/>
      <c r="BT187" s="272"/>
      <c r="BU187" s="272"/>
      <c r="BV187" s="272"/>
      <c r="BW187" s="272"/>
      <c r="BX187" s="272"/>
      <c r="BY187" s="272"/>
      <c r="BZ187" s="272"/>
      <c r="CA187" s="300"/>
      <c r="CB187" s="153"/>
      <c r="CC187" s="153"/>
      <c r="CD187" s="153"/>
      <c r="CE187" s="153"/>
      <c r="CF187" s="153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53"/>
      <c r="CQ187" s="153"/>
      <c r="CR187" s="153"/>
      <c r="CS187" s="153"/>
      <c r="CT187" s="153"/>
      <c r="CU187" s="153"/>
      <c r="CV187" s="153"/>
      <c r="CW187" s="153"/>
      <c r="CX187" s="154"/>
    </row>
    <row r="188" ht="6" customHeight="1" spans="1:102">
      <c r="A188" s="163"/>
      <c r="B188" s="163"/>
      <c r="C188" s="163"/>
      <c r="D188" s="163"/>
      <c r="E188" s="163"/>
      <c r="F188" s="163"/>
      <c r="G188" s="461"/>
      <c r="H188" s="462"/>
      <c r="I188" s="468"/>
      <c r="J188" s="466"/>
      <c r="K188" s="467"/>
      <c r="L188" s="467"/>
      <c r="M188" s="467"/>
      <c r="N188" s="467"/>
      <c r="O188" s="467"/>
      <c r="P188" s="467"/>
      <c r="Q188" s="467"/>
      <c r="R188" s="467"/>
      <c r="S188" s="467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 s="153"/>
      <c r="AS188" s="244"/>
      <c r="AT188" s="245"/>
      <c r="AU188" s="245"/>
      <c r="AV188" s="245"/>
      <c r="AW188" s="245"/>
      <c r="AX188" s="245"/>
      <c r="AY188" s="245"/>
      <c r="AZ188" s="245"/>
      <c r="BA188" s="245"/>
      <c r="BB188" s="245"/>
      <c r="BC188" s="245"/>
      <c r="BD188" s="245"/>
      <c r="BE188" s="245"/>
      <c r="BF188" s="245"/>
      <c r="BG188" s="245"/>
      <c r="BH188" s="245"/>
      <c r="BI188" s="245"/>
      <c r="BJ188" s="326"/>
      <c r="BK188" s="270"/>
      <c r="BL188" s="241"/>
      <c r="BM188" s="241"/>
      <c r="BN188" s="241"/>
      <c r="BO188" s="241"/>
      <c r="BP188" s="241"/>
      <c r="BQ188" s="241"/>
      <c r="BR188" s="241"/>
      <c r="BS188" s="241"/>
      <c r="BT188" s="241"/>
      <c r="BU188" s="241"/>
      <c r="BV188" s="241"/>
      <c r="BW188" s="241"/>
      <c r="BX188" s="241"/>
      <c r="BY188" s="241"/>
      <c r="BZ188" s="241"/>
      <c r="CA188" s="299"/>
      <c r="CB188" s="153"/>
      <c r="CC188" s="153"/>
      <c r="CD188" s="153"/>
      <c r="CE188" s="153"/>
      <c r="CF188" s="153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53"/>
      <c r="CQ188" s="153"/>
      <c r="CR188" s="153"/>
      <c r="CS188" s="153"/>
      <c r="CT188" s="153"/>
      <c r="CU188" s="153"/>
      <c r="CV188" s="153"/>
      <c r="CW188" s="153"/>
      <c r="CX188" s="154"/>
    </row>
    <row r="189" ht="6" customHeight="1" spans="1:102">
      <c r="A189" s="163"/>
      <c r="B189" s="163"/>
      <c r="C189" s="163"/>
      <c r="D189" s="163"/>
      <c r="E189" s="163"/>
      <c r="F189" s="163"/>
      <c r="G189" s="461"/>
      <c r="H189" s="462"/>
      <c r="I189" s="468"/>
      <c r="J189" s="466"/>
      <c r="K189" s="467"/>
      <c r="L189" s="467"/>
      <c r="M189" s="467"/>
      <c r="N189" s="467"/>
      <c r="O189" s="467"/>
      <c r="P189" s="467"/>
      <c r="Q189" s="467"/>
      <c r="R189" s="467"/>
      <c r="S189" s="467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 s="153"/>
      <c r="AS189" s="246"/>
      <c r="AT189" s="193"/>
      <c r="AU189" s="193"/>
      <c r="AV189" s="193"/>
      <c r="AW189" s="193"/>
      <c r="AX189" s="193"/>
      <c r="AY189" s="193"/>
      <c r="AZ189" s="193"/>
      <c r="BA189" s="193"/>
      <c r="BB189" s="193"/>
      <c r="BC189" s="193"/>
      <c r="BD189" s="193"/>
      <c r="BE189" s="193"/>
      <c r="BF189" s="193"/>
      <c r="BG189" s="193"/>
      <c r="BH189" s="193"/>
      <c r="BI189" s="193"/>
      <c r="BJ189" s="327"/>
      <c r="BK189" s="449"/>
      <c r="BL189" s="195"/>
      <c r="BM189" s="195"/>
      <c r="BN189" s="195"/>
      <c r="BO189" s="195"/>
      <c r="BP189" s="195"/>
      <c r="BQ189" s="195"/>
      <c r="BR189" s="195"/>
      <c r="BS189" s="195"/>
      <c r="BT189" s="195"/>
      <c r="BU189" s="195"/>
      <c r="BV189" s="195"/>
      <c r="BW189" s="195"/>
      <c r="BX189" s="195"/>
      <c r="BY189" s="195"/>
      <c r="BZ189" s="195"/>
      <c r="CA189" s="450"/>
      <c r="CB189" s="153"/>
      <c r="CC189" s="153"/>
      <c r="CD189" s="153"/>
      <c r="CE189" s="153"/>
      <c r="CF189" s="153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53"/>
      <c r="CQ189" s="153"/>
      <c r="CR189" s="153"/>
      <c r="CS189" s="153"/>
      <c r="CT189" s="153"/>
      <c r="CU189" s="153"/>
      <c r="CV189" s="153"/>
      <c r="CW189" s="153"/>
      <c r="CX189" s="154"/>
    </row>
    <row r="190" ht="6" customHeight="1" spans="1:102">
      <c r="A190" s="163"/>
      <c r="B190" s="163"/>
      <c r="C190" s="163"/>
      <c r="D190" s="163"/>
      <c r="E190" s="163"/>
      <c r="F190" s="163"/>
      <c r="G190" s="463"/>
      <c r="H190" s="464"/>
      <c r="I190" s="469"/>
      <c r="J190" s="466"/>
      <c r="K190" s="467"/>
      <c r="L190" s="467"/>
      <c r="M190" s="467"/>
      <c r="N190" s="467"/>
      <c r="O190" s="467"/>
      <c r="P190" s="467"/>
      <c r="Q190" s="467"/>
      <c r="R190" s="467"/>
      <c r="S190" s="467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 s="153"/>
      <c r="AS190" s="248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4"/>
      <c r="BD190" s="194"/>
      <c r="BE190" s="194"/>
      <c r="BF190" s="194"/>
      <c r="BG190" s="194"/>
      <c r="BH190" s="194"/>
      <c r="BI190" s="194"/>
      <c r="BJ190" s="337"/>
      <c r="BK190" s="271"/>
      <c r="BL190" s="272"/>
      <c r="BM190" s="272"/>
      <c r="BN190" s="272"/>
      <c r="BO190" s="272"/>
      <c r="BP190" s="272"/>
      <c r="BQ190" s="272"/>
      <c r="BR190" s="272"/>
      <c r="BS190" s="272"/>
      <c r="BT190" s="272"/>
      <c r="BU190" s="272"/>
      <c r="BV190" s="272"/>
      <c r="BW190" s="272"/>
      <c r="BX190" s="272"/>
      <c r="BY190" s="272"/>
      <c r="BZ190" s="272"/>
      <c r="CA190" s="300"/>
      <c r="CB190" s="153"/>
      <c r="CC190" s="153"/>
      <c r="CD190" s="153"/>
      <c r="CE190" s="153"/>
      <c r="CF190" s="153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53"/>
      <c r="CQ190" s="153"/>
      <c r="CR190" s="153"/>
      <c r="CS190" s="153"/>
      <c r="CT190" s="153"/>
      <c r="CU190" s="153"/>
      <c r="CV190" s="153"/>
      <c r="CW190" s="153"/>
      <c r="CX190" s="154"/>
    </row>
    <row r="191" ht="6" customHeight="1" spans="1:10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  <c r="BX191" s="153"/>
      <c r="BY191" s="153"/>
      <c r="BZ191" s="153"/>
      <c r="CA191" s="153"/>
      <c r="CB191" s="153"/>
      <c r="CC191" s="153"/>
      <c r="CD191" s="153"/>
      <c r="CE191" s="153"/>
      <c r="CF191" s="153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53"/>
      <c r="CQ191" s="153"/>
      <c r="CR191" s="153"/>
      <c r="CS191" s="153"/>
      <c r="CT191" s="153"/>
      <c r="CU191" s="153"/>
      <c r="CV191" s="153"/>
      <c r="CW191" s="153"/>
      <c r="CX191" s="154"/>
    </row>
    <row r="192" ht="18" customHeight="1" spans="1:102">
      <c r="A192" s="161" t="s">
        <v>181</v>
      </c>
      <c r="CB192" s="153"/>
      <c r="CC192" s="153"/>
      <c r="CD192" s="153"/>
      <c r="CE192" s="153"/>
      <c r="CF192" s="153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53"/>
      <c r="CQ192" s="153"/>
      <c r="CR192" s="153"/>
      <c r="CS192" s="153"/>
      <c r="CT192" s="153"/>
      <c r="CU192" s="153"/>
      <c r="CV192" s="153"/>
      <c r="CW192" s="153"/>
      <c r="CX192" s="154"/>
    </row>
    <row r="193" ht="12.75" customHeight="1" spans="1:102">
      <c r="A193" s="155" t="s">
        <v>182</v>
      </c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63" t="s">
        <v>183</v>
      </c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53"/>
      <c r="AM193" s="155" t="s">
        <v>184</v>
      </c>
      <c r="AN193" s="147"/>
      <c r="AO193" s="147"/>
      <c r="AP193" s="147"/>
      <c r="AQ193" s="147"/>
      <c r="AR193" s="147"/>
      <c r="AS193" s="147"/>
      <c r="AT193" s="147"/>
      <c r="AU193" s="147"/>
      <c r="AV193" s="147"/>
      <c r="AW193" s="147"/>
      <c r="AX193" s="147"/>
      <c r="AY193" s="147"/>
      <c r="AZ193" s="147"/>
      <c r="BA193" s="147"/>
      <c r="BB193" s="153"/>
      <c r="BD193" s="510" t="s">
        <v>185</v>
      </c>
      <c r="BE193" s="515"/>
      <c r="BF193" s="515"/>
      <c r="BG193" s="515"/>
      <c r="BH193" s="515"/>
      <c r="BI193" s="515"/>
      <c r="BJ193" s="515"/>
      <c r="BK193" s="515"/>
      <c r="BL193" s="515"/>
      <c r="BM193" s="515"/>
      <c r="BN193" s="515"/>
      <c r="BO193" s="515"/>
      <c r="BP193" s="515"/>
      <c r="BQ193" s="515"/>
      <c r="BR193" s="515"/>
      <c r="BS193" s="515"/>
      <c r="BT193" s="515"/>
      <c r="BU193" s="515"/>
      <c r="BV193" s="515"/>
      <c r="BW193" s="515"/>
      <c r="BX193" s="515"/>
      <c r="BY193" s="515"/>
      <c r="BZ193" s="515"/>
      <c r="CA193" s="517"/>
      <c r="CB193" s="153"/>
      <c r="CC193" s="153"/>
      <c r="CD193" s="153"/>
      <c r="CE193" s="153"/>
      <c r="CF193" s="153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53"/>
      <c r="CQ193" s="153"/>
      <c r="CR193" s="153"/>
      <c r="CS193" s="153"/>
      <c r="CT193" s="153"/>
      <c r="CU193" s="153"/>
      <c r="CV193" s="153"/>
      <c r="CW193" s="153"/>
      <c r="CX193" s="154"/>
    </row>
    <row r="194" ht="12.75" customHeight="1" spans="1:101">
      <c r="A194" s="147"/>
      <c r="U194" s="147"/>
      <c r="AL194" s="153"/>
      <c r="AM194" s="147"/>
      <c r="BB194" s="153"/>
      <c r="BD194" s="511"/>
      <c r="BE194" s="516"/>
      <c r="BF194" s="516"/>
      <c r="BG194" s="516"/>
      <c r="BH194" s="516"/>
      <c r="BI194" s="516"/>
      <c r="BJ194" s="516"/>
      <c r="BK194" s="516"/>
      <c r="BL194" s="516"/>
      <c r="BM194" s="516"/>
      <c r="BN194" s="516"/>
      <c r="BO194" s="516"/>
      <c r="BP194" s="516"/>
      <c r="BQ194" s="516"/>
      <c r="BR194" s="516"/>
      <c r="BS194" s="516"/>
      <c r="BT194" s="516"/>
      <c r="BU194" s="516"/>
      <c r="BV194" s="516"/>
      <c r="BW194" s="516"/>
      <c r="BX194" s="516"/>
      <c r="BY194" s="516"/>
      <c r="BZ194" s="516"/>
      <c r="CA194" s="518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53"/>
      <c r="CQ194" s="153"/>
      <c r="CR194" s="153"/>
      <c r="CS194" s="153"/>
      <c r="CT194" s="153"/>
      <c r="CU194" s="153"/>
      <c r="CV194" s="153"/>
      <c r="CW194" s="153"/>
    </row>
    <row r="195" ht="12.75" customHeight="1" spans="1:10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508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  <c r="AX195" s="152"/>
      <c r="AY195" s="152"/>
      <c r="AZ195" s="152"/>
      <c r="BA195" s="152"/>
      <c r="BB195" s="153"/>
      <c r="BD195" s="270"/>
      <c r="BE195" s="241"/>
      <c r="BF195" s="241"/>
      <c r="BG195" s="241"/>
      <c r="BH195" s="241"/>
      <c r="BI195" s="241"/>
      <c r="BJ195" s="241"/>
      <c r="BK195" s="241"/>
      <c r="BL195" s="241"/>
      <c r="BM195" s="241"/>
      <c r="BN195" s="241"/>
      <c r="BO195" s="241"/>
      <c r="BP195" s="241"/>
      <c r="BQ195" s="241"/>
      <c r="BR195" s="241"/>
      <c r="BS195" s="241"/>
      <c r="BT195" s="241"/>
      <c r="BU195" s="241"/>
      <c r="BV195" s="241"/>
      <c r="BW195" s="241"/>
      <c r="BX195" s="241"/>
      <c r="BY195" s="241"/>
      <c r="BZ195" s="241"/>
      <c r="CA195" s="299"/>
      <c r="CB195" s="153"/>
      <c r="CC195" s="153"/>
      <c r="CD195" s="153"/>
      <c r="CE195" s="153"/>
      <c r="CF195" s="153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53"/>
      <c r="CQ195" s="153"/>
      <c r="CR195" s="153"/>
      <c r="CS195" s="153"/>
      <c r="CT195" s="153"/>
      <c r="CU195" s="153"/>
      <c r="CV195" s="153"/>
      <c r="CW195" s="153"/>
    </row>
    <row r="196" ht="6" customHeight="1" spans="1:101">
      <c r="A196" s="155" t="s">
        <v>186</v>
      </c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BB196" s="153"/>
      <c r="BD196" s="449"/>
      <c r="BE196" s="195"/>
      <c r="BF196" s="195"/>
      <c r="BG196" s="195"/>
      <c r="BH196" s="195"/>
      <c r="BI196" s="195"/>
      <c r="BJ196" s="195"/>
      <c r="BK196" s="195"/>
      <c r="BL196" s="195"/>
      <c r="BM196" s="195"/>
      <c r="BN196" s="195"/>
      <c r="BO196" s="195"/>
      <c r="BP196" s="195"/>
      <c r="BQ196" s="195"/>
      <c r="BR196" s="195"/>
      <c r="BS196" s="195"/>
      <c r="BT196" s="195"/>
      <c r="BU196" s="195"/>
      <c r="BV196" s="195"/>
      <c r="BW196" s="195"/>
      <c r="BX196" s="195"/>
      <c r="BY196" s="195"/>
      <c r="BZ196" s="195"/>
      <c r="CA196" s="450"/>
      <c r="CB196" s="153"/>
      <c r="CC196" s="153"/>
      <c r="CD196" s="153"/>
      <c r="CE196" s="153"/>
      <c r="CF196" s="153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53"/>
      <c r="CQ196" s="153"/>
      <c r="CR196" s="153"/>
      <c r="CS196" s="153"/>
      <c r="CT196" s="153"/>
      <c r="CU196" s="153"/>
      <c r="CV196" s="153"/>
      <c r="CW196" s="153"/>
    </row>
    <row r="197" ht="6" customHeight="1" spans="1:101">
      <c r="A197" s="147"/>
      <c r="N197" s="505" t="s">
        <v>156</v>
      </c>
      <c r="O197" s="147"/>
      <c r="P197" s="147"/>
      <c r="Q197" s="147"/>
      <c r="R197" s="147"/>
      <c r="S197" s="147"/>
      <c r="T197" s="380"/>
      <c r="U197" s="505" t="s">
        <v>187</v>
      </c>
      <c r="V197" s="147"/>
      <c r="W197" s="147"/>
      <c r="X197" s="147"/>
      <c r="Y197" s="147"/>
      <c r="Z197" s="147"/>
      <c r="AA197" s="147"/>
      <c r="AB197" s="147"/>
      <c r="AC197" s="380"/>
      <c r="AD197" s="505" t="s">
        <v>188</v>
      </c>
      <c r="AE197" s="147"/>
      <c r="AF197" s="147"/>
      <c r="AG197" s="147"/>
      <c r="AH197" s="147"/>
      <c r="AI197" s="147"/>
      <c r="AJ197" s="147"/>
      <c r="AK197" s="178"/>
      <c r="AL197" s="153"/>
      <c r="AM197" s="148"/>
      <c r="AN197" s="148"/>
      <c r="AO197" s="148"/>
      <c r="AP197" s="148"/>
      <c r="AQ197" s="148"/>
      <c r="AR197" s="148"/>
      <c r="AS197" s="148"/>
      <c r="AT197" s="148"/>
      <c r="AU197" s="148"/>
      <c r="AV197" s="148"/>
      <c r="AW197" s="148"/>
      <c r="AX197" s="148"/>
      <c r="AY197" s="148"/>
      <c r="AZ197" s="148"/>
      <c r="BA197" s="148"/>
      <c r="BB197" s="153"/>
      <c r="BD197" s="449"/>
      <c r="BE197" s="195"/>
      <c r="BF197" s="195"/>
      <c r="BG197" s="195"/>
      <c r="BH197" s="195"/>
      <c r="BI197" s="195"/>
      <c r="BJ197" s="195"/>
      <c r="BK197" s="195"/>
      <c r="BL197" s="195"/>
      <c r="BM197" s="195"/>
      <c r="BN197" s="195"/>
      <c r="BO197" s="195"/>
      <c r="BP197" s="195"/>
      <c r="BQ197" s="195"/>
      <c r="BR197" s="195"/>
      <c r="BS197" s="195"/>
      <c r="BT197" s="195"/>
      <c r="BU197" s="195"/>
      <c r="BV197" s="195"/>
      <c r="BW197" s="195"/>
      <c r="BX197" s="195"/>
      <c r="BY197" s="195"/>
      <c r="BZ197" s="195"/>
      <c r="CA197" s="450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53"/>
      <c r="CQ197" s="153"/>
      <c r="CR197" s="153"/>
      <c r="CS197" s="153"/>
      <c r="CT197" s="153"/>
      <c r="CU197" s="153"/>
      <c r="CV197" s="153"/>
      <c r="CW197" s="153"/>
    </row>
    <row r="198" ht="6" customHeight="1" spans="1:101">
      <c r="A198" s="147"/>
      <c r="N198" s="381"/>
      <c r="T198" s="380"/>
      <c r="U198" s="381"/>
      <c r="AC198" s="380"/>
      <c r="AD198" s="381"/>
      <c r="AK198" s="178"/>
      <c r="AL198" s="153"/>
      <c r="AM198" s="508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  <c r="AX198" s="152"/>
      <c r="AY198" s="152"/>
      <c r="AZ198" s="152"/>
      <c r="BA198" s="152"/>
      <c r="BB198" s="153"/>
      <c r="BD198" s="449"/>
      <c r="BE198" s="195"/>
      <c r="BF198" s="195"/>
      <c r="BG198" s="195"/>
      <c r="BH198" s="195"/>
      <c r="BI198" s="195"/>
      <c r="BJ198" s="195"/>
      <c r="BK198" s="195"/>
      <c r="BL198" s="195"/>
      <c r="BM198" s="195"/>
      <c r="BN198" s="195"/>
      <c r="BO198" s="195"/>
      <c r="BP198" s="195"/>
      <c r="BQ198" s="195"/>
      <c r="BR198" s="195"/>
      <c r="BS198" s="195"/>
      <c r="BT198" s="195"/>
      <c r="BU198" s="195"/>
      <c r="BV198" s="195"/>
      <c r="BW198" s="195"/>
      <c r="BX198" s="195"/>
      <c r="BY198" s="195"/>
      <c r="BZ198" s="195"/>
      <c r="CA198" s="450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53"/>
      <c r="CQ198" s="153"/>
      <c r="CR198" s="153"/>
      <c r="CS198" s="153"/>
      <c r="CT198" s="153"/>
      <c r="CU198" s="153"/>
      <c r="CV198" s="153"/>
      <c r="CW198" s="153"/>
    </row>
    <row r="199" ht="6" customHeight="1" spans="1:10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393"/>
      <c r="O199" s="148"/>
      <c r="P199" s="148"/>
      <c r="Q199" s="148"/>
      <c r="R199" s="148"/>
      <c r="S199" s="148"/>
      <c r="T199" s="410"/>
      <c r="U199" s="393"/>
      <c r="V199" s="148"/>
      <c r="W199" s="148"/>
      <c r="X199" s="148"/>
      <c r="Y199" s="148"/>
      <c r="Z199" s="148"/>
      <c r="AA199" s="148"/>
      <c r="AB199" s="148"/>
      <c r="AC199" s="410"/>
      <c r="AD199" s="393"/>
      <c r="AE199" s="148"/>
      <c r="AF199" s="148"/>
      <c r="AG199" s="148"/>
      <c r="AH199" s="148"/>
      <c r="AI199" s="148"/>
      <c r="AJ199" s="148"/>
      <c r="AK199" s="174"/>
      <c r="AL199" s="153"/>
      <c r="BB199" s="153"/>
      <c r="BD199" s="449"/>
      <c r="BE199" s="195"/>
      <c r="BF199" s="195"/>
      <c r="BG199" s="195"/>
      <c r="BH199" s="195"/>
      <c r="BI199" s="195"/>
      <c r="BJ199" s="195"/>
      <c r="BK199" s="195"/>
      <c r="BL199" s="195"/>
      <c r="BM199" s="195"/>
      <c r="BN199" s="195"/>
      <c r="BO199" s="195"/>
      <c r="BP199" s="195"/>
      <c r="BQ199" s="195"/>
      <c r="BR199" s="195"/>
      <c r="BS199" s="195"/>
      <c r="BT199" s="195"/>
      <c r="BU199" s="195"/>
      <c r="BV199" s="195"/>
      <c r="BW199" s="195"/>
      <c r="BX199" s="195"/>
      <c r="BY199" s="195"/>
      <c r="BZ199" s="195"/>
      <c r="CA199" s="450"/>
      <c r="CB199" s="153"/>
      <c r="CC199" s="153"/>
      <c r="CD199" s="153"/>
      <c r="CE199" s="153"/>
      <c r="CF199" s="153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53"/>
      <c r="CQ199" s="153"/>
      <c r="CR199" s="153"/>
      <c r="CS199" s="153"/>
      <c r="CT199" s="153"/>
      <c r="CU199" s="153"/>
      <c r="CV199" s="153"/>
      <c r="CW199" s="153"/>
    </row>
    <row r="200" ht="6" customHeight="1" spans="1:101">
      <c r="A200" s="350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71"/>
      <c r="N200" s="350"/>
      <c r="O200" s="152"/>
      <c r="P200" s="152"/>
      <c r="Q200" s="152"/>
      <c r="R200" s="152"/>
      <c r="S200" s="152"/>
      <c r="T200" s="171"/>
      <c r="U200" s="276"/>
      <c r="V200" s="311"/>
      <c r="W200" s="311"/>
      <c r="X200" s="311"/>
      <c r="Y200" s="311"/>
      <c r="Z200" s="311"/>
      <c r="AA200" s="311"/>
      <c r="AB200" s="311"/>
      <c r="AC200" s="312"/>
      <c r="AD200" s="276"/>
      <c r="AE200" s="311"/>
      <c r="AF200" s="311"/>
      <c r="AG200" s="311"/>
      <c r="AH200" s="311"/>
      <c r="AI200" s="311"/>
      <c r="AJ200" s="311"/>
      <c r="AK200" s="312"/>
      <c r="AL200" s="153"/>
      <c r="BB200" s="153"/>
      <c r="BD200" s="449"/>
      <c r="BE200" s="195"/>
      <c r="BF200" s="195"/>
      <c r="BG200" s="195"/>
      <c r="BH200" s="195"/>
      <c r="BI200" s="195"/>
      <c r="BJ200" s="195"/>
      <c r="BK200" s="195"/>
      <c r="BL200" s="195"/>
      <c r="BM200" s="195"/>
      <c r="BN200" s="195"/>
      <c r="BO200" s="195"/>
      <c r="BP200" s="195"/>
      <c r="BQ200" s="195"/>
      <c r="BR200" s="195"/>
      <c r="BS200" s="195"/>
      <c r="BT200" s="195"/>
      <c r="BU200" s="195"/>
      <c r="BV200" s="195"/>
      <c r="BW200" s="195"/>
      <c r="BX200" s="195"/>
      <c r="BY200" s="195"/>
      <c r="BZ200" s="195"/>
      <c r="CA200" s="450"/>
      <c r="CB200" s="153"/>
      <c r="CC200" s="153"/>
      <c r="CD200" s="153"/>
      <c r="CE200" s="153"/>
      <c r="CF200" s="153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53"/>
      <c r="CQ200" s="153"/>
      <c r="CR200" s="153"/>
      <c r="CS200" s="153"/>
      <c r="CT200" s="153"/>
      <c r="CU200" s="153"/>
      <c r="CV200" s="153"/>
      <c r="CW200" s="153"/>
    </row>
    <row r="201" ht="6" customHeight="1" spans="1:101">
      <c r="A201" s="162"/>
      <c r="M201" s="178"/>
      <c r="N201" s="162"/>
      <c r="O201" s="164"/>
      <c r="P201" s="164"/>
      <c r="Q201" s="164"/>
      <c r="R201" s="164"/>
      <c r="S201" s="164"/>
      <c r="T201" s="178"/>
      <c r="U201" s="420"/>
      <c r="V201" s="421"/>
      <c r="W201" s="421"/>
      <c r="X201" s="421"/>
      <c r="Y201" s="421"/>
      <c r="Z201" s="421"/>
      <c r="AA201" s="421"/>
      <c r="AB201" s="421"/>
      <c r="AC201" s="424"/>
      <c r="AD201" s="420"/>
      <c r="AE201" s="421"/>
      <c r="AF201" s="421"/>
      <c r="AG201" s="421"/>
      <c r="AH201" s="421"/>
      <c r="AI201" s="421"/>
      <c r="AJ201" s="421"/>
      <c r="AK201" s="424"/>
      <c r="AL201" s="153"/>
      <c r="AM201" s="148"/>
      <c r="AN201" s="148"/>
      <c r="AO201" s="148"/>
      <c r="AP201" s="148"/>
      <c r="AQ201" s="148"/>
      <c r="AR201" s="148"/>
      <c r="AS201" s="148"/>
      <c r="AT201" s="148"/>
      <c r="AU201" s="148"/>
      <c r="AV201" s="148"/>
      <c r="AW201" s="148"/>
      <c r="AX201" s="148"/>
      <c r="AY201" s="148"/>
      <c r="AZ201" s="148"/>
      <c r="BA201" s="148"/>
      <c r="BB201" s="153"/>
      <c r="BD201" s="449"/>
      <c r="BE201" s="195"/>
      <c r="BF201" s="195"/>
      <c r="BG201" s="195"/>
      <c r="BH201" s="195"/>
      <c r="BI201" s="195"/>
      <c r="BJ201" s="195"/>
      <c r="BK201" s="195"/>
      <c r="BL201" s="195"/>
      <c r="BM201" s="195"/>
      <c r="BN201" s="195"/>
      <c r="BO201" s="195"/>
      <c r="BP201" s="195"/>
      <c r="BQ201" s="195"/>
      <c r="BR201" s="195"/>
      <c r="BS201" s="195"/>
      <c r="BT201" s="195"/>
      <c r="BU201" s="195"/>
      <c r="BV201" s="195"/>
      <c r="BW201" s="195"/>
      <c r="BX201" s="195"/>
      <c r="BY201" s="195"/>
      <c r="BZ201" s="195"/>
      <c r="CA201" s="450"/>
      <c r="CB201" s="153"/>
      <c r="CC201" s="153"/>
      <c r="CD201" s="153"/>
      <c r="CE201" s="153"/>
      <c r="CF201" s="153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53"/>
      <c r="CQ201" s="153"/>
      <c r="CR201" s="153"/>
      <c r="CS201" s="153"/>
      <c r="CT201" s="153"/>
      <c r="CU201" s="153"/>
      <c r="CV201" s="153"/>
      <c r="CW201" s="153"/>
    </row>
    <row r="202" ht="6" customHeight="1" spans="1:101">
      <c r="A202" s="162"/>
      <c r="M202" s="178"/>
      <c r="N202" s="162"/>
      <c r="O202" s="164"/>
      <c r="P202" s="164"/>
      <c r="Q202" s="164"/>
      <c r="R202" s="164"/>
      <c r="S202" s="164"/>
      <c r="T202" s="178"/>
      <c r="U202" s="420"/>
      <c r="V202" s="421"/>
      <c r="W202" s="421"/>
      <c r="X202" s="421"/>
      <c r="Y202" s="421"/>
      <c r="Z202" s="421"/>
      <c r="AA202" s="421"/>
      <c r="AB202" s="421"/>
      <c r="AC202" s="424"/>
      <c r="AD202" s="420"/>
      <c r="AE202" s="421"/>
      <c r="AF202" s="421"/>
      <c r="AG202" s="421"/>
      <c r="AH202" s="421"/>
      <c r="AI202" s="421"/>
      <c r="AJ202" s="421"/>
      <c r="AK202" s="424"/>
      <c r="AL202" s="153"/>
      <c r="AM202" s="307"/>
      <c r="AN202" s="307"/>
      <c r="AO202" s="307"/>
      <c r="AP202" s="307"/>
      <c r="AQ202" s="307"/>
      <c r="AR202" s="307"/>
      <c r="AS202" s="307"/>
      <c r="AT202" s="307"/>
      <c r="AU202" s="307"/>
      <c r="AV202" s="307"/>
      <c r="AW202" s="307"/>
      <c r="AX202" s="307"/>
      <c r="AY202" s="307"/>
      <c r="AZ202" s="307"/>
      <c r="BA202" s="307"/>
      <c r="BB202" s="153"/>
      <c r="BD202" s="449"/>
      <c r="BE202" s="195"/>
      <c r="BF202" s="195"/>
      <c r="BG202" s="195"/>
      <c r="BH202" s="195"/>
      <c r="BI202" s="195"/>
      <c r="BJ202" s="195"/>
      <c r="BK202" s="195"/>
      <c r="BL202" s="195"/>
      <c r="BM202" s="195"/>
      <c r="BN202" s="195"/>
      <c r="BO202" s="195"/>
      <c r="BP202" s="195"/>
      <c r="BQ202" s="195"/>
      <c r="BR202" s="195"/>
      <c r="BS202" s="195"/>
      <c r="BT202" s="195"/>
      <c r="BU202" s="195"/>
      <c r="BV202" s="195"/>
      <c r="BW202" s="195"/>
      <c r="BX202" s="195"/>
      <c r="BY202" s="195"/>
      <c r="BZ202" s="195"/>
      <c r="CA202" s="450"/>
      <c r="CB202" s="153"/>
      <c r="CC202" s="153"/>
      <c r="CD202" s="153"/>
      <c r="CE202" s="153"/>
      <c r="CF202" s="153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53"/>
      <c r="CQ202" s="153"/>
      <c r="CR202" s="153"/>
      <c r="CS202" s="153"/>
      <c r="CT202" s="153"/>
      <c r="CU202" s="153"/>
      <c r="CV202" s="153"/>
      <c r="CW202" s="153"/>
    </row>
    <row r="203" ht="6" customHeight="1" spans="1:101">
      <c r="A203" s="162"/>
      <c r="M203" s="178"/>
      <c r="N203" s="162"/>
      <c r="O203" s="164"/>
      <c r="P203" s="164"/>
      <c r="Q203" s="164"/>
      <c r="R203" s="164"/>
      <c r="S203" s="164"/>
      <c r="T203" s="178"/>
      <c r="U203" s="420"/>
      <c r="V203" s="421"/>
      <c r="W203" s="421"/>
      <c r="X203" s="421"/>
      <c r="Y203" s="421"/>
      <c r="Z203" s="421"/>
      <c r="AA203" s="421"/>
      <c r="AB203" s="421"/>
      <c r="AC203" s="424"/>
      <c r="AD203" s="420"/>
      <c r="AE203" s="421"/>
      <c r="AF203" s="421"/>
      <c r="AG203" s="421"/>
      <c r="AH203" s="421"/>
      <c r="AI203" s="421"/>
      <c r="AJ203" s="421"/>
      <c r="AK203" s="424"/>
      <c r="AL203" s="153"/>
      <c r="AM203" s="195"/>
      <c r="AN203" s="195"/>
      <c r="AO203" s="195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95"/>
      <c r="BA203" s="195"/>
      <c r="BB203" s="153"/>
      <c r="BD203" s="449"/>
      <c r="BE203" s="195"/>
      <c r="BF203" s="195"/>
      <c r="BG203" s="195"/>
      <c r="BH203" s="195"/>
      <c r="BI203" s="195"/>
      <c r="BJ203" s="195"/>
      <c r="BK203" s="195"/>
      <c r="BL203" s="195"/>
      <c r="BM203" s="195"/>
      <c r="BN203" s="195"/>
      <c r="BO203" s="195"/>
      <c r="BP203" s="195"/>
      <c r="BQ203" s="195"/>
      <c r="BR203" s="195"/>
      <c r="BS203" s="195"/>
      <c r="BT203" s="195"/>
      <c r="BU203" s="195"/>
      <c r="BV203" s="195"/>
      <c r="BW203" s="195"/>
      <c r="BX203" s="195"/>
      <c r="BY203" s="195"/>
      <c r="BZ203" s="195"/>
      <c r="CA203" s="450"/>
      <c r="CB203" s="153"/>
      <c r="CC203" s="153"/>
      <c r="CD203" s="153"/>
      <c r="CE203" s="153"/>
      <c r="CF203" s="153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53"/>
      <c r="CQ203" s="153"/>
      <c r="CR203" s="153"/>
      <c r="CS203" s="153"/>
      <c r="CT203" s="153"/>
      <c r="CU203" s="153"/>
      <c r="CV203" s="153"/>
      <c r="CW203" s="153"/>
    </row>
    <row r="204" ht="6" customHeight="1" spans="1:101">
      <c r="A204" s="162"/>
      <c r="M204" s="178"/>
      <c r="N204" s="162"/>
      <c r="O204" s="164"/>
      <c r="P204" s="164"/>
      <c r="Q204" s="164"/>
      <c r="R204" s="164"/>
      <c r="S204" s="164"/>
      <c r="T204" s="178"/>
      <c r="U204" s="420"/>
      <c r="V204" s="421"/>
      <c r="W204" s="421"/>
      <c r="X204" s="421"/>
      <c r="Y204" s="421"/>
      <c r="Z204" s="421"/>
      <c r="AA204" s="421"/>
      <c r="AB204" s="421"/>
      <c r="AC204" s="424"/>
      <c r="AD204" s="420"/>
      <c r="AE204" s="421"/>
      <c r="AF204" s="421"/>
      <c r="AG204" s="421"/>
      <c r="AH204" s="421"/>
      <c r="AI204" s="421"/>
      <c r="AJ204" s="421"/>
      <c r="AK204" s="424"/>
      <c r="AL204" s="153"/>
      <c r="AM204" s="195"/>
      <c r="AN204" s="195"/>
      <c r="AO204" s="195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95"/>
      <c r="BA204" s="195"/>
      <c r="BB204" s="153"/>
      <c r="BD204" s="449"/>
      <c r="BE204" s="195"/>
      <c r="BF204" s="195"/>
      <c r="BG204" s="195"/>
      <c r="BH204" s="195"/>
      <c r="BI204" s="195"/>
      <c r="BJ204" s="195"/>
      <c r="BK204" s="195"/>
      <c r="BL204" s="195"/>
      <c r="BM204" s="195"/>
      <c r="BN204" s="195"/>
      <c r="BO204" s="195"/>
      <c r="BP204" s="195"/>
      <c r="BQ204" s="195"/>
      <c r="BR204" s="195"/>
      <c r="BS204" s="195"/>
      <c r="BT204" s="195"/>
      <c r="BU204" s="195"/>
      <c r="BV204" s="195"/>
      <c r="BW204" s="195"/>
      <c r="BX204" s="195"/>
      <c r="BY204" s="195"/>
      <c r="BZ204" s="195"/>
      <c r="CA204" s="450"/>
      <c r="CB204" s="153"/>
      <c r="CC204" s="153"/>
      <c r="CD204" s="153"/>
      <c r="CE204" s="153"/>
      <c r="CF204" s="153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53"/>
      <c r="CQ204" s="153"/>
      <c r="CR204" s="153"/>
      <c r="CS204" s="153"/>
      <c r="CT204" s="153"/>
      <c r="CU204" s="153"/>
      <c r="CV204" s="153"/>
      <c r="CW204" s="153"/>
    </row>
    <row r="205" ht="6" customHeight="1" spans="1:101">
      <c r="A205" s="495" t="s">
        <v>189</v>
      </c>
      <c r="B205" s="147"/>
      <c r="C205" s="147"/>
      <c r="D205" s="147"/>
      <c r="E205" s="147"/>
      <c r="F205" s="380"/>
      <c r="G205" s="392" t="s">
        <v>190</v>
      </c>
      <c r="H205" s="147"/>
      <c r="I205" s="147"/>
      <c r="J205" s="147"/>
      <c r="K205" s="147"/>
      <c r="L205" s="380"/>
      <c r="M205" s="392" t="s">
        <v>191</v>
      </c>
      <c r="N205" s="147"/>
      <c r="O205" s="147"/>
      <c r="P205" s="147"/>
      <c r="Q205" s="380"/>
      <c r="R205" s="392" t="s">
        <v>157</v>
      </c>
      <c r="S205" s="147"/>
      <c r="T205" s="380"/>
      <c r="U205" s="392" t="s">
        <v>158</v>
      </c>
      <c r="V205" s="147"/>
      <c r="W205" s="380"/>
      <c r="X205" s="392" t="s">
        <v>159</v>
      </c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78"/>
      <c r="AL205" s="153"/>
      <c r="AM205" s="197"/>
      <c r="AN205" s="197"/>
      <c r="AO205" s="197"/>
      <c r="AP205" s="197"/>
      <c r="AQ205" s="197"/>
      <c r="AR205" s="197"/>
      <c r="AS205" s="197"/>
      <c r="AT205" s="197"/>
      <c r="AU205" s="197"/>
      <c r="AV205" s="197"/>
      <c r="AW205" s="197"/>
      <c r="AX205" s="197"/>
      <c r="AY205" s="197"/>
      <c r="AZ205" s="197"/>
      <c r="BA205" s="197"/>
      <c r="BB205" s="153"/>
      <c r="BD205" s="449"/>
      <c r="BE205" s="195"/>
      <c r="BF205" s="195"/>
      <c r="BG205" s="195"/>
      <c r="BH205" s="195"/>
      <c r="BI205" s="195"/>
      <c r="BJ205" s="195"/>
      <c r="BK205" s="195"/>
      <c r="BL205" s="195"/>
      <c r="BM205" s="195"/>
      <c r="BN205" s="195"/>
      <c r="BO205" s="195"/>
      <c r="BP205" s="195"/>
      <c r="BQ205" s="195"/>
      <c r="BR205" s="195"/>
      <c r="BS205" s="195"/>
      <c r="BT205" s="195"/>
      <c r="BU205" s="195"/>
      <c r="BV205" s="195"/>
      <c r="BW205" s="195"/>
      <c r="BX205" s="195"/>
      <c r="BY205" s="195"/>
      <c r="BZ205" s="195"/>
      <c r="CA205" s="450"/>
      <c r="CB205" s="153"/>
      <c r="CC205" s="153"/>
      <c r="CD205" s="153"/>
      <c r="CE205" s="153"/>
      <c r="CF205" s="153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53"/>
      <c r="CQ205" s="153"/>
      <c r="CR205" s="153"/>
      <c r="CS205" s="153"/>
      <c r="CT205" s="153"/>
      <c r="CU205" s="153"/>
      <c r="CV205" s="153"/>
      <c r="CW205" s="153"/>
    </row>
    <row r="206" ht="6" customHeight="1" spans="1:101">
      <c r="A206" s="147"/>
      <c r="F206" s="380"/>
      <c r="G206" s="381"/>
      <c r="L206" s="380"/>
      <c r="M206" s="381"/>
      <c r="Q206" s="380"/>
      <c r="R206" s="381"/>
      <c r="T206" s="380"/>
      <c r="U206" s="381"/>
      <c r="W206" s="380"/>
      <c r="X206" s="381"/>
      <c r="AK206" s="178"/>
      <c r="AL206" s="153"/>
      <c r="AM206" s="508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3"/>
      <c r="BD206" s="449"/>
      <c r="BE206" s="195"/>
      <c r="BF206" s="195"/>
      <c r="BG206" s="195"/>
      <c r="BH206" s="195"/>
      <c r="BI206" s="195"/>
      <c r="BJ206" s="195"/>
      <c r="BK206" s="195"/>
      <c r="BL206" s="195"/>
      <c r="BM206" s="195"/>
      <c r="BN206" s="195"/>
      <c r="BO206" s="195"/>
      <c r="BP206" s="195"/>
      <c r="BQ206" s="195"/>
      <c r="BR206" s="195"/>
      <c r="BS206" s="195"/>
      <c r="BT206" s="195"/>
      <c r="BU206" s="195"/>
      <c r="BV206" s="195"/>
      <c r="BW206" s="195"/>
      <c r="BX206" s="195"/>
      <c r="BY206" s="195"/>
      <c r="BZ206" s="195"/>
      <c r="CA206" s="450"/>
      <c r="CB206" s="153"/>
      <c r="CC206" s="153"/>
      <c r="CD206" s="153"/>
      <c r="CE206" s="153"/>
      <c r="CF206" s="153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53"/>
      <c r="CQ206" s="153"/>
      <c r="CR206" s="153"/>
      <c r="CS206" s="153"/>
      <c r="CT206" s="153"/>
      <c r="CU206" s="153"/>
      <c r="CV206" s="153"/>
      <c r="CW206" s="153"/>
    </row>
    <row r="207" ht="6" customHeight="1" spans="1:101">
      <c r="A207" s="147"/>
      <c r="F207" s="380"/>
      <c r="G207" s="381"/>
      <c r="L207" s="380"/>
      <c r="M207" s="381"/>
      <c r="Q207" s="380"/>
      <c r="R207" s="393"/>
      <c r="S207" s="148"/>
      <c r="T207" s="410"/>
      <c r="U207" s="393"/>
      <c r="V207" s="148"/>
      <c r="W207" s="410"/>
      <c r="X207" s="393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8"/>
      <c r="AJ207" s="148"/>
      <c r="AK207" s="174"/>
      <c r="AL207" s="153"/>
      <c r="BB207" s="153"/>
      <c r="BD207" s="271"/>
      <c r="BE207" s="272"/>
      <c r="BF207" s="272"/>
      <c r="BG207" s="272"/>
      <c r="BH207" s="272"/>
      <c r="BI207" s="272"/>
      <c r="BJ207" s="272"/>
      <c r="BK207" s="272"/>
      <c r="BL207" s="272"/>
      <c r="BM207" s="272"/>
      <c r="BN207" s="272"/>
      <c r="BO207" s="272"/>
      <c r="BP207" s="272"/>
      <c r="BQ207" s="272"/>
      <c r="BR207" s="272"/>
      <c r="BS207" s="272"/>
      <c r="BT207" s="272"/>
      <c r="BU207" s="272"/>
      <c r="BV207" s="272"/>
      <c r="BW207" s="272"/>
      <c r="BX207" s="272"/>
      <c r="BY207" s="272"/>
      <c r="BZ207" s="272"/>
      <c r="CA207" s="300"/>
      <c r="CB207" s="153"/>
      <c r="CC207" s="153"/>
      <c r="CD207" s="153"/>
      <c r="CE207" s="153"/>
      <c r="CF207" s="153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53"/>
      <c r="CQ207" s="153"/>
      <c r="CR207" s="153"/>
      <c r="CS207" s="153"/>
      <c r="CT207" s="153"/>
      <c r="CU207" s="153"/>
      <c r="CV207" s="153"/>
      <c r="CW207" s="153"/>
    </row>
    <row r="208" ht="6" customHeight="1" spans="1:101">
      <c r="A208" s="156"/>
      <c r="B208" s="152"/>
      <c r="C208" s="152"/>
      <c r="D208" s="152"/>
      <c r="E208" s="152"/>
      <c r="F208" s="171"/>
      <c r="G208" s="496">
        <v>0</v>
      </c>
      <c r="H208" s="497"/>
      <c r="I208" s="497"/>
      <c r="J208" s="503" t="s">
        <v>192</v>
      </c>
      <c r="K208" s="506"/>
      <c r="L208" s="506"/>
      <c r="M208" s="507"/>
      <c r="N208" s="152"/>
      <c r="O208" s="152"/>
      <c r="P208" s="152"/>
      <c r="Q208" s="171"/>
      <c r="R208" s="350"/>
      <c r="S208" s="152"/>
      <c r="T208" s="171"/>
      <c r="U208" s="350"/>
      <c r="V208" s="152"/>
      <c r="W208" s="171"/>
      <c r="X208" s="470"/>
      <c r="Y208" s="471"/>
      <c r="Z208" s="471"/>
      <c r="AA208" s="471"/>
      <c r="AB208" s="471"/>
      <c r="AC208" s="471"/>
      <c r="AD208" s="471"/>
      <c r="AE208" s="471"/>
      <c r="AF208" s="471"/>
      <c r="AG208" s="471"/>
      <c r="AH208" s="471"/>
      <c r="AI208" s="471"/>
      <c r="AJ208" s="471"/>
      <c r="AK208" s="489"/>
      <c r="AL208" s="153"/>
      <c r="BB208" s="153"/>
      <c r="CB208" s="153"/>
      <c r="CC208" s="153"/>
      <c r="CD208" s="153"/>
      <c r="CE208" s="153"/>
      <c r="CF208" s="153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53"/>
      <c r="CQ208" s="153"/>
      <c r="CR208" s="153"/>
      <c r="CS208" s="153"/>
      <c r="CT208" s="153"/>
      <c r="CU208" s="153"/>
      <c r="CV208" s="153"/>
      <c r="CW208" s="153"/>
    </row>
    <row r="209" ht="6" customHeight="1" spans="1:101">
      <c r="A209" s="162"/>
      <c r="F209" s="178"/>
      <c r="G209" s="498"/>
      <c r="H209" s="499"/>
      <c r="I209" s="499"/>
      <c r="J209" s="503"/>
      <c r="K209" s="506"/>
      <c r="L209" s="506"/>
      <c r="M209" s="147"/>
      <c r="Q209" s="178"/>
      <c r="R209" s="162"/>
      <c r="T209" s="178"/>
      <c r="U209" s="162"/>
      <c r="W209" s="178"/>
      <c r="X209" s="472"/>
      <c r="Y209" s="473"/>
      <c r="Z209" s="473"/>
      <c r="AA209" s="473"/>
      <c r="AB209" s="473"/>
      <c r="AC209" s="473"/>
      <c r="AD209" s="473"/>
      <c r="AE209" s="473"/>
      <c r="AF209" s="473"/>
      <c r="AG209" s="473"/>
      <c r="AH209" s="473"/>
      <c r="AI209" s="473"/>
      <c r="AJ209" s="473"/>
      <c r="AK209" s="490"/>
      <c r="AL209" s="153"/>
      <c r="AM209" s="148"/>
      <c r="AN209" s="148"/>
      <c r="AO209" s="148"/>
      <c r="AP209" s="148"/>
      <c r="AQ209" s="148"/>
      <c r="AR209" s="148"/>
      <c r="AS209" s="148"/>
      <c r="AT209" s="148"/>
      <c r="AU209" s="148"/>
      <c r="AV209" s="148"/>
      <c r="AW209" s="148"/>
      <c r="AX209" s="148"/>
      <c r="AY209" s="148"/>
      <c r="AZ209" s="148"/>
      <c r="BA209" s="148"/>
      <c r="BB209" s="153"/>
      <c r="BD209" s="155" t="s">
        <v>193</v>
      </c>
      <c r="BE209" s="155"/>
      <c r="BF209" s="155"/>
      <c r="BG209" s="155"/>
      <c r="BH209" s="155"/>
      <c r="BI209" s="155"/>
      <c r="BJ209" s="155"/>
      <c r="BK209" s="155"/>
      <c r="BL209" s="155"/>
      <c r="BM209" s="155"/>
      <c r="BN209" s="155"/>
      <c r="BO209" s="155"/>
      <c r="BP209" s="155"/>
      <c r="BQ209" s="155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53"/>
      <c r="CQ209" s="153"/>
      <c r="CR209" s="153"/>
      <c r="CS209" s="153"/>
      <c r="CT209" s="153"/>
      <c r="CU209" s="153"/>
      <c r="CV209" s="153"/>
      <c r="CW209" s="153"/>
    </row>
    <row r="210" ht="6" customHeight="1" spans="1:101">
      <c r="A210" s="162"/>
      <c r="F210" s="178"/>
      <c r="G210" s="498"/>
      <c r="H210" s="499"/>
      <c r="I210" s="499"/>
      <c r="J210" s="503"/>
      <c r="K210" s="506"/>
      <c r="L210" s="506"/>
      <c r="M210" s="147"/>
      <c r="Q210" s="178"/>
      <c r="R210" s="162"/>
      <c r="T210" s="178"/>
      <c r="U210" s="162"/>
      <c r="W210" s="178"/>
      <c r="X210" s="472"/>
      <c r="Y210" s="473"/>
      <c r="Z210" s="473"/>
      <c r="AA210" s="473"/>
      <c r="AB210" s="473"/>
      <c r="AC210" s="473"/>
      <c r="AD210" s="473"/>
      <c r="AE210" s="473"/>
      <c r="AF210" s="473"/>
      <c r="AG210" s="473"/>
      <c r="AH210" s="473"/>
      <c r="AI210" s="473"/>
      <c r="AJ210" s="473"/>
      <c r="AK210" s="490"/>
      <c r="AL210" s="153"/>
      <c r="AM210" s="508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3"/>
      <c r="BD210" s="155"/>
      <c r="BE210" s="155"/>
      <c r="BF210" s="155"/>
      <c r="BG210" s="155"/>
      <c r="BH210" s="155"/>
      <c r="BI210" s="155"/>
      <c r="BJ210" s="155"/>
      <c r="BK210" s="155"/>
      <c r="BL210" s="155"/>
      <c r="BM210" s="155"/>
      <c r="BN210" s="155"/>
      <c r="BO210" s="155"/>
      <c r="BP210" s="155"/>
      <c r="BQ210" s="155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3"/>
      <c r="CC210" s="153"/>
      <c r="CD210" s="153"/>
      <c r="CE210" s="153"/>
      <c r="CF210" s="153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53"/>
      <c r="CQ210" s="153"/>
      <c r="CR210" s="153"/>
      <c r="CS210" s="153"/>
      <c r="CT210" s="153"/>
      <c r="CU210" s="153"/>
      <c r="CV210" s="153"/>
      <c r="CW210" s="153"/>
    </row>
    <row r="211" ht="6" customHeight="1" spans="1:101">
      <c r="A211" s="162"/>
      <c r="F211" s="178"/>
      <c r="G211" s="498"/>
      <c r="H211" s="499"/>
      <c r="I211" s="499"/>
      <c r="J211" s="503"/>
      <c r="K211" s="506"/>
      <c r="L211" s="506"/>
      <c r="M211" s="147"/>
      <c r="Q211" s="178"/>
      <c r="R211" s="162"/>
      <c r="T211" s="178"/>
      <c r="U211" s="162"/>
      <c r="W211" s="178"/>
      <c r="X211" s="472"/>
      <c r="Y211" s="473"/>
      <c r="Z211" s="473"/>
      <c r="AA211" s="473"/>
      <c r="AB211" s="473"/>
      <c r="AC211" s="473"/>
      <c r="AD211" s="473"/>
      <c r="AE211" s="473"/>
      <c r="AF211" s="473"/>
      <c r="AG211" s="473"/>
      <c r="AH211" s="473"/>
      <c r="AI211" s="473"/>
      <c r="AJ211" s="473"/>
      <c r="AK211" s="490"/>
      <c r="AL211" s="153"/>
      <c r="BB211" s="153"/>
      <c r="BD211" s="155"/>
      <c r="BE211" s="155"/>
      <c r="BF211" s="155"/>
      <c r="BG211" s="155"/>
      <c r="BH211" s="155"/>
      <c r="BI211" s="155"/>
      <c r="BJ211" s="155"/>
      <c r="BK211" s="155"/>
      <c r="BL211" s="155"/>
      <c r="BM211" s="155"/>
      <c r="BN211" s="155"/>
      <c r="BO211" s="155"/>
      <c r="BP211" s="155"/>
      <c r="BQ211" s="155"/>
      <c r="BR211" s="155"/>
      <c r="BS211" s="155"/>
      <c r="BT211" s="155"/>
      <c r="BU211" s="155"/>
      <c r="BV211" s="155"/>
      <c r="BW211" s="155"/>
      <c r="BX211" s="155"/>
      <c r="BY211" s="155"/>
      <c r="BZ211" s="155"/>
      <c r="CA211" s="155"/>
      <c r="CB211" s="153"/>
      <c r="CC211" s="153"/>
      <c r="CD211" s="153"/>
      <c r="CE211" s="153"/>
      <c r="CF211" s="153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53"/>
      <c r="CQ211" s="153"/>
      <c r="CR211" s="153"/>
      <c r="CS211" s="153"/>
      <c r="CT211" s="153"/>
      <c r="CU211" s="153"/>
      <c r="CV211" s="153"/>
      <c r="CW211" s="153"/>
    </row>
    <row r="212" ht="6" customHeight="1" spans="1:101">
      <c r="A212" s="157"/>
      <c r="B212" s="148"/>
      <c r="C212" s="148"/>
      <c r="D212" s="148"/>
      <c r="E212" s="148"/>
      <c r="F212" s="174"/>
      <c r="G212" s="500"/>
      <c r="H212" s="501"/>
      <c r="I212" s="501"/>
      <c r="J212" s="503"/>
      <c r="K212" s="506"/>
      <c r="L212" s="506"/>
      <c r="M212" s="148"/>
      <c r="N212" s="148"/>
      <c r="O212" s="148"/>
      <c r="P212" s="148"/>
      <c r="Q212" s="174"/>
      <c r="R212" s="157"/>
      <c r="S212" s="148"/>
      <c r="T212" s="174"/>
      <c r="U212" s="157"/>
      <c r="V212" s="148"/>
      <c r="W212" s="174"/>
      <c r="X212" s="474"/>
      <c r="Y212" s="475"/>
      <c r="Z212" s="475"/>
      <c r="AA212" s="475"/>
      <c r="AB212" s="475"/>
      <c r="AC212" s="475"/>
      <c r="AD212" s="475"/>
      <c r="AE212" s="475"/>
      <c r="AF212" s="475"/>
      <c r="AG212" s="475"/>
      <c r="AH212" s="475"/>
      <c r="AI212" s="475"/>
      <c r="AJ212" s="475"/>
      <c r="AK212" s="491"/>
      <c r="AL212" s="153"/>
      <c r="BB212" s="153"/>
      <c r="BC212" s="512" t="s">
        <v>194</v>
      </c>
      <c r="BD212" s="512"/>
      <c r="BE212" s="512"/>
      <c r="BF212" s="512"/>
      <c r="BG212" s="512"/>
      <c r="BH212" s="512"/>
      <c r="BI212" s="512"/>
      <c r="BJ212" s="512"/>
      <c r="BK212" s="512"/>
      <c r="BL212" s="512"/>
      <c r="BM212" s="512"/>
      <c r="BN212" s="512"/>
      <c r="BO212" s="512"/>
      <c r="BP212" s="512"/>
      <c r="BQ212" s="512"/>
      <c r="BR212" s="512"/>
      <c r="BS212" s="512"/>
      <c r="BT212" s="512"/>
      <c r="BU212" s="512"/>
      <c r="BV212" s="512"/>
      <c r="BW212" s="512"/>
      <c r="BX212" s="512"/>
      <c r="BY212" s="512"/>
      <c r="BZ212" s="512"/>
      <c r="CA212" s="512"/>
      <c r="CB212" s="153"/>
      <c r="CC212" s="153"/>
      <c r="CD212" s="153"/>
      <c r="CE212" s="153"/>
      <c r="CF212" s="153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  <c r="CT212" s="153"/>
      <c r="CU212" s="153"/>
      <c r="CV212" s="153"/>
      <c r="CW212" s="153"/>
    </row>
    <row r="213" ht="6" customHeight="1" spans="1:101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  <c r="AA213" s="196"/>
      <c r="AB213" s="196"/>
      <c r="AC213" s="196"/>
      <c r="AD213" s="196"/>
      <c r="AE213" s="196"/>
      <c r="AF213" s="196"/>
      <c r="AG213" s="196"/>
      <c r="AH213" s="196"/>
      <c r="AI213" s="196"/>
      <c r="AJ213" s="196"/>
      <c r="AK213" s="196"/>
      <c r="AL213" s="153"/>
      <c r="AM213" s="148"/>
      <c r="AN213" s="148"/>
      <c r="AO213" s="148"/>
      <c r="AP213" s="148"/>
      <c r="AQ213" s="148"/>
      <c r="AR213" s="148"/>
      <c r="AS213" s="148"/>
      <c r="AT213" s="148"/>
      <c r="AU213" s="148"/>
      <c r="AV213" s="148"/>
      <c r="AW213" s="148"/>
      <c r="AX213" s="148"/>
      <c r="AY213" s="148"/>
      <c r="AZ213" s="148"/>
      <c r="BA213" s="148"/>
      <c r="BB213" s="153"/>
      <c r="BC213" s="512"/>
      <c r="BD213" s="512"/>
      <c r="BE213" s="512"/>
      <c r="BF213" s="512"/>
      <c r="BG213" s="512"/>
      <c r="BH213" s="512"/>
      <c r="BI213" s="512"/>
      <c r="BJ213" s="512"/>
      <c r="BK213" s="512"/>
      <c r="BL213" s="512"/>
      <c r="BM213" s="512"/>
      <c r="BN213" s="512"/>
      <c r="BO213" s="512"/>
      <c r="BP213" s="512"/>
      <c r="BQ213" s="512"/>
      <c r="BR213" s="512"/>
      <c r="BS213" s="512"/>
      <c r="BT213" s="512"/>
      <c r="BU213" s="512"/>
      <c r="BV213" s="512"/>
      <c r="BW213" s="512"/>
      <c r="BX213" s="512"/>
      <c r="BY213" s="512"/>
      <c r="BZ213" s="512"/>
      <c r="CA213" s="512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53"/>
      <c r="CQ213" s="153"/>
      <c r="CR213" s="153"/>
      <c r="CS213" s="153"/>
      <c r="CT213" s="153"/>
      <c r="CU213" s="153"/>
      <c r="CV213" s="153"/>
      <c r="CW213" s="153"/>
    </row>
    <row r="214" ht="6" customHeight="1" spans="1:101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  <c r="AA214" s="196"/>
      <c r="AB214" s="196"/>
      <c r="AC214" s="196"/>
      <c r="AD214" s="196"/>
      <c r="AE214" s="196"/>
      <c r="AF214" s="196"/>
      <c r="AG214" s="196"/>
      <c r="AH214" s="196"/>
      <c r="AI214" s="196"/>
      <c r="AJ214" s="196"/>
      <c r="AK214" s="196"/>
      <c r="AL214" s="153"/>
      <c r="AM214" s="508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3"/>
      <c r="BD214" s="513"/>
      <c r="BE214" s="152"/>
      <c r="BF214" s="152"/>
      <c r="BG214" s="152"/>
      <c r="BH214" s="152"/>
      <c r="BI214" s="152"/>
      <c r="BJ214" s="152"/>
      <c r="BK214" s="152"/>
      <c r="BL214" s="152"/>
      <c r="BM214" s="152"/>
      <c r="BN214" s="152"/>
      <c r="BO214" s="152"/>
      <c r="BP214" s="152"/>
      <c r="BQ214" s="152"/>
      <c r="BR214" s="152"/>
      <c r="BS214" s="152"/>
      <c r="BT214" s="152"/>
      <c r="BU214" s="152"/>
      <c r="BV214" s="152"/>
      <c r="BW214" s="152"/>
      <c r="BX214" s="152"/>
      <c r="BY214" s="152"/>
      <c r="BZ214" s="152"/>
      <c r="CA214" s="171"/>
      <c r="CB214" s="153"/>
      <c r="CC214" s="153"/>
      <c r="CD214" s="153"/>
      <c r="CE214" s="153"/>
      <c r="CF214" s="153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53"/>
      <c r="CQ214" s="153"/>
      <c r="CR214" s="153"/>
      <c r="CS214" s="153"/>
      <c r="CT214" s="153"/>
      <c r="CU214" s="153"/>
      <c r="CV214" s="153"/>
      <c r="CW214" s="153"/>
    </row>
    <row r="215" ht="6" customHeight="1" spans="1:101">
      <c r="A215" s="502" t="s">
        <v>195</v>
      </c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380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  <c r="AA215" s="196"/>
      <c r="AB215" s="196"/>
      <c r="AC215" s="196"/>
      <c r="AD215" s="196"/>
      <c r="AE215" s="196"/>
      <c r="AF215" s="196"/>
      <c r="AG215" s="196"/>
      <c r="AH215" s="196"/>
      <c r="AI215" s="196"/>
      <c r="AJ215" s="196"/>
      <c r="AK215" s="196"/>
      <c r="AL215" s="153"/>
      <c r="BB215" s="153"/>
      <c r="BD215" s="162"/>
      <c r="CA215" s="178"/>
      <c r="CB215" s="153"/>
      <c r="CC215" s="153"/>
      <c r="CD215" s="153"/>
      <c r="CE215" s="153"/>
      <c r="CF215" s="153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53"/>
      <c r="CQ215" s="153"/>
      <c r="CR215" s="153"/>
      <c r="CS215" s="153"/>
      <c r="CT215" s="153"/>
      <c r="CU215" s="153"/>
      <c r="CV215" s="153"/>
      <c r="CW215" s="153"/>
    </row>
    <row r="216" ht="6" customHeight="1" spans="1:101">
      <c r="A216" s="147"/>
      <c r="M216" s="380"/>
      <c r="N216" s="392" t="s">
        <v>187</v>
      </c>
      <c r="O216" s="147"/>
      <c r="P216" s="147"/>
      <c r="Q216" s="147"/>
      <c r="R216" s="147"/>
      <c r="S216" s="147"/>
      <c r="T216" s="147"/>
      <c r="U216" s="147"/>
      <c r="V216" s="380"/>
      <c r="W216" s="392" t="s">
        <v>157</v>
      </c>
      <c r="X216" s="147"/>
      <c r="Y216" s="147"/>
      <c r="Z216" s="380"/>
      <c r="AA216" s="392" t="s">
        <v>158</v>
      </c>
      <c r="AB216" s="147"/>
      <c r="AC216" s="380"/>
      <c r="AD216" s="392" t="s">
        <v>189</v>
      </c>
      <c r="AE216" s="147"/>
      <c r="AF216" s="147"/>
      <c r="AG216" s="147"/>
      <c r="AH216" s="147"/>
      <c r="AI216" s="147"/>
      <c r="AJ216" s="147"/>
      <c r="AK216" s="178"/>
      <c r="AL216" s="153"/>
      <c r="BB216" s="153"/>
      <c r="BD216" s="157"/>
      <c r="BE216" s="148"/>
      <c r="BF216" s="148"/>
      <c r="BG216" s="148"/>
      <c r="BH216" s="148"/>
      <c r="BI216" s="148"/>
      <c r="BJ216" s="148"/>
      <c r="BK216" s="148"/>
      <c r="BL216" s="148"/>
      <c r="BM216" s="148"/>
      <c r="BN216" s="148"/>
      <c r="BO216" s="148"/>
      <c r="BP216" s="148"/>
      <c r="BQ216" s="148"/>
      <c r="BR216" s="148"/>
      <c r="BS216" s="148"/>
      <c r="BT216" s="148"/>
      <c r="BU216" s="148"/>
      <c r="BV216" s="148"/>
      <c r="BW216" s="148"/>
      <c r="BX216" s="148"/>
      <c r="BY216" s="148"/>
      <c r="BZ216" s="148"/>
      <c r="CA216" s="174"/>
      <c r="CB216" s="153"/>
      <c r="CC216" s="153"/>
      <c r="CD216" s="153"/>
      <c r="CE216" s="153"/>
      <c r="CF216" s="153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53"/>
      <c r="CQ216" s="153"/>
      <c r="CR216" s="153"/>
      <c r="CS216" s="153"/>
      <c r="CT216" s="153"/>
      <c r="CU216" s="153"/>
      <c r="CV216" s="153"/>
      <c r="CW216" s="153"/>
    </row>
    <row r="217" ht="6" customHeight="1" spans="1:101">
      <c r="A217" s="147"/>
      <c r="M217" s="380"/>
      <c r="N217" s="381"/>
      <c r="V217" s="380"/>
      <c r="W217" s="381"/>
      <c r="Z217" s="380"/>
      <c r="AA217" s="381"/>
      <c r="AC217" s="380"/>
      <c r="AD217" s="381"/>
      <c r="AK217" s="178"/>
      <c r="AL217" s="153"/>
      <c r="AM217" s="148"/>
      <c r="AN217" s="148"/>
      <c r="AO217" s="148"/>
      <c r="AP217" s="148"/>
      <c r="AQ217" s="148"/>
      <c r="AR217" s="148"/>
      <c r="AS217" s="148"/>
      <c r="AT217" s="148"/>
      <c r="AU217" s="148"/>
      <c r="AV217" s="148"/>
      <c r="AW217" s="148"/>
      <c r="AX217" s="148"/>
      <c r="AY217" s="148"/>
      <c r="AZ217" s="148"/>
      <c r="BA217" s="148"/>
      <c r="BB217" s="153"/>
      <c r="CB217" s="153"/>
      <c r="CC217" s="153"/>
      <c r="CD217" s="153"/>
      <c r="CE217" s="153"/>
      <c r="CF217" s="153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53"/>
      <c r="CQ217" s="153"/>
      <c r="CR217" s="153"/>
      <c r="CS217" s="153"/>
      <c r="CT217" s="153"/>
      <c r="CU217" s="153"/>
      <c r="CV217" s="153"/>
      <c r="CW217" s="153"/>
    </row>
    <row r="218" ht="6" customHeight="1" spans="1:10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410"/>
      <c r="N218" s="393"/>
      <c r="O218" s="148"/>
      <c r="P218" s="148"/>
      <c r="Q218" s="148"/>
      <c r="R218" s="148"/>
      <c r="S218" s="148"/>
      <c r="T218" s="148"/>
      <c r="U218" s="148"/>
      <c r="V218" s="410"/>
      <c r="W218" s="393"/>
      <c r="X218" s="148"/>
      <c r="Y218" s="148"/>
      <c r="Z218" s="410"/>
      <c r="AA218" s="393"/>
      <c r="AB218" s="148"/>
      <c r="AC218" s="410"/>
      <c r="AD218" s="393"/>
      <c r="AE218" s="148"/>
      <c r="AF218" s="148"/>
      <c r="AG218" s="148"/>
      <c r="AH218" s="148"/>
      <c r="AI218" s="148"/>
      <c r="AJ218" s="148"/>
      <c r="AK218" s="174"/>
      <c r="AL218" s="153"/>
      <c r="AM218" s="508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  <c r="AX218" s="152"/>
      <c r="AY218" s="152"/>
      <c r="AZ218" s="152"/>
      <c r="BA218" s="152"/>
      <c r="BB218" s="153"/>
      <c r="BC218" s="154">
        <v>0</v>
      </c>
      <c r="BD218" s="514"/>
      <c r="BE218" s="152"/>
      <c r="BF218" s="152"/>
      <c r="BG218" s="152"/>
      <c r="BH218" s="152"/>
      <c r="BI218" s="152"/>
      <c r="BJ218" s="152"/>
      <c r="BK218" s="152"/>
      <c r="BL218" s="152"/>
      <c r="BM218" s="152"/>
      <c r="BN218" s="152"/>
      <c r="BO218" s="152"/>
      <c r="BP218" s="152"/>
      <c r="BQ218" s="152"/>
      <c r="BR218" s="152"/>
      <c r="BS218" s="152"/>
      <c r="BT218" s="152"/>
      <c r="BU218" s="152"/>
      <c r="BV218" s="152"/>
      <c r="BW218" s="152"/>
      <c r="BX218" s="152"/>
      <c r="BY218" s="152"/>
      <c r="BZ218" s="152"/>
      <c r="CA218" s="171"/>
      <c r="CB218" s="153"/>
      <c r="CC218" s="153"/>
      <c r="CD218" s="153"/>
      <c r="CE218" s="153"/>
      <c r="CF218" s="153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53"/>
      <c r="CQ218" s="153"/>
      <c r="CR218" s="153"/>
      <c r="CS218" s="153"/>
      <c r="CT218" s="153"/>
      <c r="CU218" s="153"/>
      <c r="CV218" s="153"/>
      <c r="CW218" s="153"/>
    </row>
    <row r="219" ht="6" customHeight="1" spans="1:101">
      <c r="A219" s="350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71"/>
      <c r="N219" s="276"/>
      <c r="O219" s="311"/>
      <c r="P219" s="311"/>
      <c r="Q219" s="311"/>
      <c r="R219" s="311"/>
      <c r="S219" s="311"/>
      <c r="T219" s="311"/>
      <c r="U219" s="311"/>
      <c r="V219" s="312"/>
      <c r="W219" s="350"/>
      <c r="X219" s="152"/>
      <c r="Y219" s="152"/>
      <c r="Z219" s="171"/>
      <c r="AA219" s="350"/>
      <c r="AB219" s="152"/>
      <c r="AC219" s="171"/>
      <c r="AD219" s="156"/>
      <c r="AE219" s="152"/>
      <c r="AF219" s="152"/>
      <c r="AG219" s="152"/>
      <c r="AH219" s="152"/>
      <c r="AI219" s="152"/>
      <c r="AJ219" s="152"/>
      <c r="AK219" s="171"/>
      <c r="AL219" s="153"/>
      <c r="BB219" s="153"/>
      <c r="BD219" s="162"/>
      <c r="CA219" s="178"/>
      <c r="CB219" s="153"/>
      <c r="CC219" s="153"/>
      <c r="CD219" s="153"/>
      <c r="CE219" s="153"/>
      <c r="CF219" s="153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53"/>
      <c r="CQ219" s="153"/>
      <c r="CR219" s="153"/>
      <c r="CS219" s="153"/>
      <c r="CT219" s="153"/>
      <c r="CU219" s="153"/>
      <c r="CV219" s="153"/>
      <c r="CW219" s="153"/>
    </row>
    <row r="220" ht="6" customHeight="1" spans="1:101">
      <c r="A220" s="162"/>
      <c r="M220" s="178"/>
      <c r="N220" s="420"/>
      <c r="O220" s="421"/>
      <c r="P220" s="421"/>
      <c r="Q220" s="421"/>
      <c r="R220" s="421"/>
      <c r="S220" s="421"/>
      <c r="T220" s="421"/>
      <c r="U220" s="421"/>
      <c r="V220" s="424"/>
      <c r="W220" s="162"/>
      <c r="Z220" s="178"/>
      <c r="AA220" s="162"/>
      <c r="AC220" s="178"/>
      <c r="AD220" s="162"/>
      <c r="AK220" s="178"/>
      <c r="AL220" s="153"/>
      <c r="BB220" s="153"/>
      <c r="BC220" s="153"/>
      <c r="BD220" s="162"/>
      <c r="CA220" s="178"/>
      <c r="CB220" s="153"/>
      <c r="CC220" s="153"/>
      <c r="CD220" s="153"/>
      <c r="CE220" s="153"/>
      <c r="CF220" s="153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53"/>
      <c r="CQ220" s="153"/>
      <c r="CR220" s="153"/>
      <c r="CS220" s="153"/>
      <c r="CT220" s="153"/>
      <c r="CU220" s="153"/>
      <c r="CV220" s="153"/>
      <c r="CW220" s="153"/>
    </row>
    <row r="221" ht="6" customHeight="1" spans="1:101">
      <c r="A221" s="162"/>
      <c r="M221" s="178"/>
      <c r="N221" s="420"/>
      <c r="O221" s="421"/>
      <c r="P221" s="421"/>
      <c r="Q221" s="421"/>
      <c r="R221" s="421"/>
      <c r="S221" s="421"/>
      <c r="T221" s="421"/>
      <c r="U221" s="421"/>
      <c r="V221" s="424"/>
      <c r="W221" s="162"/>
      <c r="Z221" s="178"/>
      <c r="AA221" s="162"/>
      <c r="AC221" s="178"/>
      <c r="AD221" s="162"/>
      <c r="AK221" s="178"/>
      <c r="AL221" s="153"/>
      <c r="AM221" s="148"/>
      <c r="AN221" s="148"/>
      <c r="AO221" s="148"/>
      <c r="AP221" s="148"/>
      <c r="AQ221" s="148"/>
      <c r="AR221" s="148"/>
      <c r="AS221" s="148"/>
      <c r="AT221" s="148"/>
      <c r="AU221" s="148"/>
      <c r="AV221" s="148"/>
      <c r="AW221" s="148"/>
      <c r="AX221" s="148"/>
      <c r="AY221" s="148"/>
      <c r="AZ221" s="148"/>
      <c r="BA221" s="148"/>
      <c r="BB221" s="153"/>
      <c r="BC221" s="153"/>
      <c r="BD221" s="162"/>
      <c r="CA221" s="178"/>
      <c r="CB221" s="153"/>
      <c r="CC221" s="153"/>
      <c r="CD221" s="153"/>
      <c r="CE221" s="153"/>
      <c r="CF221" s="153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53"/>
      <c r="CQ221" s="153"/>
      <c r="CR221" s="153"/>
      <c r="CS221" s="153"/>
      <c r="CT221" s="153"/>
      <c r="CU221" s="153"/>
      <c r="CV221" s="153"/>
      <c r="CW221" s="153"/>
    </row>
    <row r="222" ht="6" customHeight="1" spans="1:101">
      <c r="A222" s="162"/>
      <c r="M222" s="178"/>
      <c r="N222" s="420"/>
      <c r="O222" s="421"/>
      <c r="P222" s="421"/>
      <c r="Q222" s="421"/>
      <c r="R222" s="421"/>
      <c r="S222" s="421"/>
      <c r="T222" s="421"/>
      <c r="U222" s="421"/>
      <c r="V222" s="424"/>
      <c r="W222" s="162"/>
      <c r="Z222" s="178"/>
      <c r="AA222" s="162"/>
      <c r="AC222" s="178"/>
      <c r="AD222" s="162"/>
      <c r="AK222" s="178"/>
      <c r="AL222" s="153"/>
      <c r="AM222" s="508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  <c r="AZ222" s="152"/>
      <c r="BA222" s="152"/>
      <c r="BB222" s="153"/>
      <c r="BC222" s="153"/>
      <c r="BD222" s="162"/>
      <c r="CA222" s="178"/>
      <c r="CB222" s="153"/>
      <c r="CC222" s="153"/>
      <c r="CD222" s="153"/>
      <c r="CE222" s="153"/>
      <c r="CF222" s="153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53"/>
      <c r="CQ222" s="153"/>
      <c r="CR222" s="153"/>
      <c r="CS222" s="153"/>
      <c r="CT222" s="153"/>
      <c r="CU222" s="153"/>
      <c r="CV222" s="153"/>
      <c r="CW222" s="153"/>
    </row>
    <row r="223" ht="6" customHeight="1" spans="1:101">
      <c r="A223" s="157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74"/>
      <c r="N223" s="420"/>
      <c r="O223" s="421"/>
      <c r="P223" s="421"/>
      <c r="Q223" s="421"/>
      <c r="R223" s="421"/>
      <c r="S223" s="421"/>
      <c r="T223" s="421"/>
      <c r="U223" s="421"/>
      <c r="V223" s="424"/>
      <c r="W223" s="157"/>
      <c r="X223" s="148"/>
      <c r="Y223" s="148"/>
      <c r="Z223" s="174"/>
      <c r="AA223" s="157"/>
      <c r="AB223" s="148"/>
      <c r="AC223" s="174"/>
      <c r="AD223" s="157"/>
      <c r="AE223" s="148"/>
      <c r="AF223" s="148"/>
      <c r="AG223" s="148"/>
      <c r="AH223" s="148"/>
      <c r="AI223" s="148"/>
      <c r="AJ223" s="148"/>
      <c r="AK223" s="174"/>
      <c r="AL223" s="153"/>
      <c r="BB223" s="153"/>
      <c r="BC223" s="153"/>
      <c r="BD223" s="162"/>
      <c r="CA223" s="178"/>
      <c r="CB223" s="153"/>
      <c r="CC223" s="153"/>
      <c r="CD223" s="153"/>
      <c r="CE223" s="153"/>
      <c r="CF223" s="153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53"/>
      <c r="CQ223" s="153"/>
      <c r="CR223" s="153"/>
      <c r="CS223" s="153"/>
      <c r="CT223" s="153"/>
      <c r="CU223" s="153"/>
      <c r="CV223" s="153"/>
      <c r="CW223" s="153"/>
    </row>
    <row r="224" ht="6" customHeight="1" spans="1:101">
      <c r="A224" s="495" t="s">
        <v>190</v>
      </c>
      <c r="B224" s="147"/>
      <c r="C224" s="147"/>
      <c r="D224" s="147"/>
      <c r="E224" s="147"/>
      <c r="F224" s="147"/>
      <c r="G224" s="147"/>
      <c r="H224" s="147"/>
      <c r="I224" s="147"/>
      <c r="J224" s="380"/>
      <c r="K224" s="392" t="s">
        <v>159</v>
      </c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78"/>
      <c r="AL224" s="153"/>
      <c r="BB224" s="153"/>
      <c r="BC224" s="153"/>
      <c r="BD224" s="162"/>
      <c r="CA224" s="178"/>
      <c r="CB224" s="153"/>
      <c r="CC224" s="153"/>
      <c r="CD224" s="153"/>
      <c r="CE224" s="153"/>
      <c r="CF224" s="153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53"/>
      <c r="CQ224" s="153"/>
      <c r="CR224" s="153"/>
      <c r="CS224" s="153"/>
      <c r="CT224" s="153"/>
      <c r="CU224" s="153"/>
      <c r="CV224" s="153"/>
      <c r="CW224" s="153"/>
    </row>
    <row r="225" ht="6" customHeight="1" spans="1:101">
      <c r="A225" s="147"/>
      <c r="J225" s="380"/>
      <c r="K225" s="381"/>
      <c r="AK225" s="178"/>
      <c r="AL225" s="153"/>
      <c r="AM225" s="148"/>
      <c r="AN225" s="148"/>
      <c r="AO225" s="148"/>
      <c r="AP225" s="148"/>
      <c r="AQ225" s="148"/>
      <c r="AR225" s="148"/>
      <c r="AS225" s="148"/>
      <c r="AT225" s="148"/>
      <c r="AU225" s="148"/>
      <c r="AV225" s="148"/>
      <c r="AW225" s="148"/>
      <c r="AX225" s="148"/>
      <c r="AY225" s="148"/>
      <c r="AZ225" s="148"/>
      <c r="BA225" s="148"/>
      <c r="BB225" s="153"/>
      <c r="BC225" s="153"/>
      <c r="BD225" s="162"/>
      <c r="CA225" s="178"/>
      <c r="CB225" s="153"/>
      <c r="CC225" s="153"/>
      <c r="CD225" s="153"/>
      <c r="CE225" s="153"/>
      <c r="CF225" s="153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53"/>
      <c r="CQ225" s="153"/>
      <c r="CR225" s="153"/>
      <c r="CS225" s="153"/>
      <c r="CT225" s="153"/>
      <c r="CU225" s="153"/>
      <c r="CV225" s="153"/>
      <c r="CW225" s="153"/>
    </row>
    <row r="226" ht="6" customHeight="1" spans="1:101">
      <c r="A226" s="148"/>
      <c r="B226" s="148"/>
      <c r="C226" s="148"/>
      <c r="D226" s="148"/>
      <c r="E226" s="148"/>
      <c r="F226" s="148"/>
      <c r="G226" s="148"/>
      <c r="H226" s="148"/>
      <c r="I226" s="148"/>
      <c r="J226" s="410"/>
      <c r="K226" s="393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  <c r="AD226" s="148"/>
      <c r="AE226" s="148"/>
      <c r="AF226" s="148"/>
      <c r="AG226" s="148"/>
      <c r="AH226" s="148"/>
      <c r="AI226" s="148"/>
      <c r="AJ226" s="148"/>
      <c r="AK226" s="174"/>
      <c r="AL226" s="153"/>
      <c r="BB226" s="153"/>
      <c r="BC226" s="153"/>
      <c r="BD226" s="162"/>
      <c r="CA226" s="178"/>
      <c r="CB226" s="153"/>
      <c r="CC226" s="153"/>
      <c r="CD226" s="153"/>
      <c r="CE226" s="153"/>
      <c r="CF226" s="153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53"/>
      <c r="CQ226" s="153"/>
      <c r="CR226" s="153"/>
      <c r="CS226" s="153"/>
      <c r="CT226" s="153"/>
      <c r="CU226" s="153"/>
      <c r="CV226" s="153"/>
      <c r="CW226" s="153"/>
    </row>
    <row r="227" ht="6" customHeight="1" spans="1:101">
      <c r="A227" s="496" t="s">
        <v>64</v>
      </c>
      <c r="B227" s="497"/>
      <c r="C227" s="497"/>
      <c r="D227" s="497"/>
      <c r="E227" s="497"/>
      <c r="F227" s="497"/>
      <c r="G227" s="497"/>
      <c r="H227" s="503" t="s">
        <v>192</v>
      </c>
      <c r="I227" s="506"/>
      <c r="J227" s="506"/>
      <c r="K227" s="41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425"/>
      <c r="AL227" s="153"/>
      <c r="BB227" s="153"/>
      <c r="BC227" s="153"/>
      <c r="BD227" s="162"/>
      <c r="CA227" s="178"/>
      <c r="CB227" s="153"/>
      <c r="CC227" s="153"/>
      <c r="CD227" s="153"/>
      <c r="CE227" s="153"/>
      <c r="CF227" s="153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53"/>
      <c r="CQ227" s="153"/>
      <c r="CR227" s="153"/>
      <c r="CS227" s="153"/>
      <c r="CT227" s="153"/>
      <c r="CU227" s="153"/>
      <c r="CV227" s="153"/>
      <c r="CW227" s="153"/>
    </row>
    <row r="228" ht="6" customHeight="1" spans="1:101">
      <c r="A228" s="498"/>
      <c r="B228" s="499"/>
      <c r="C228" s="499"/>
      <c r="D228" s="499"/>
      <c r="E228" s="499"/>
      <c r="F228" s="499"/>
      <c r="G228" s="499"/>
      <c r="H228" s="503"/>
      <c r="I228" s="506"/>
      <c r="J228" s="506"/>
      <c r="K228" s="412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426"/>
      <c r="AL228" s="153"/>
      <c r="BB228" s="153"/>
      <c r="BC228" s="153"/>
      <c r="BD228" s="162"/>
      <c r="CA228" s="178"/>
      <c r="CB228" s="153"/>
      <c r="CC228" s="153"/>
      <c r="CD228" s="153"/>
      <c r="CE228" s="153"/>
      <c r="CF228" s="153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53"/>
      <c r="CQ228" s="153"/>
      <c r="CR228" s="153"/>
      <c r="CS228" s="153"/>
      <c r="CT228" s="153"/>
      <c r="CU228" s="153"/>
      <c r="CV228" s="153"/>
      <c r="CW228" s="153"/>
    </row>
    <row r="229" ht="6" customHeight="1" spans="1:101">
      <c r="A229" s="498"/>
      <c r="B229" s="499"/>
      <c r="C229" s="499"/>
      <c r="D229" s="499"/>
      <c r="E229" s="499"/>
      <c r="F229" s="499"/>
      <c r="G229" s="499"/>
      <c r="H229" s="503"/>
      <c r="I229" s="506"/>
      <c r="J229" s="506"/>
      <c r="K229" s="412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426"/>
      <c r="AL229" s="153"/>
      <c r="BB229" s="153"/>
      <c r="BC229" s="153"/>
      <c r="BD229" s="157"/>
      <c r="BE229" s="148"/>
      <c r="BF229" s="148"/>
      <c r="BG229" s="148"/>
      <c r="BH229" s="148"/>
      <c r="BI229" s="148"/>
      <c r="BJ229" s="148"/>
      <c r="BK229" s="148"/>
      <c r="BL229" s="148"/>
      <c r="BM229" s="148"/>
      <c r="BN229" s="148"/>
      <c r="BO229" s="148"/>
      <c r="BP229" s="148"/>
      <c r="BQ229" s="148"/>
      <c r="BR229" s="148"/>
      <c r="BS229" s="148"/>
      <c r="BT229" s="148"/>
      <c r="BU229" s="148"/>
      <c r="BV229" s="148"/>
      <c r="BW229" s="148"/>
      <c r="BX229" s="148"/>
      <c r="BY229" s="148"/>
      <c r="BZ229" s="148"/>
      <c r="CA229" s="174"/>
      <c r="CB229" s="153"/>
      <c r="CC229" s="153"/>
      <c r="CD229" s="153"/>
      <c r="CE229" s="153"/>
      <c r="CF229" s="153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53"/>
      <c r="CQ229" s="153"/>
      <c r="CR229" s="153"/>
      <c r="CS229" s="153"/>
      <c r="CT229" s="153"/>
      <c r="CU229" s="153"/>
      <c r="CV229" s="153"/>
      <c r="CW229" s="153"/>
    </row>
    <row r="230" ht="6" customHeight="1" spans="1:101">
      <c r="A230" s="498"/>
      <c r="B230" s="499"/>
      <c r="C230" s="499"/>
      <c r="D230" s="499"/>
      <c r="E230" s="499"/>
      <c r="F230" s="499"/>
      <c r="G230" s="499"/>
      <c r="H230" s="503"/>
      <c r="I230" s="506"/>
      <c r="J230" s="506"/>
      <c r="K230" s="412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426"/>
      <c r="AL230" s="153"/>
      <c r="AM230" s="509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3"/>
      <c r="CB230" s="153"/>
      <c r="CC230" s="153"/>
      <c r="CD230" s="153"/>
      <c r="CE230" s="153"/>
      <c r="CF230" s="153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53"/>
      <c r="CQ230" s="153"/>
      <c r="CR230" s="153"/>
      <c r="CS230" s="153"/>
      <c r="CT230" s="153"/>
      <c r="CU230" s="153"/>
      <c r="CV230" s="153"/>
      <c r="CW230" s="153"/>
    </row>
    <row r="231" ht="6" customHeight="1" spans="1:101">
      <c r="A231" s="500"/>
      <c r="B231" s="501"/>
      <c r="C231" s="501"/>
      <c r="D231" s="501"/>
      <c r="E231" s="501"/>
      <c r="F231" s="501"/>
      <c r="G231" s="501"/>
      <c r="H231" s="503"/>
      <c r="I231" s="506"/>
      <c r="J231" s="506"/>
      <c r="K231" s="41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427"/>
      <c r="AL231" s="153"/>
      <c r="BB231" s="153"/>
      <c r="BC231" s="154">
        <v>1</v>
      </c>
      <c r="BD231" s="514"/>
      <c r="BE231" s="152"/>
      <c r="BF231" s="152"/>
      <c r="BG231" s="152"/>
      <c r="BH231" s="152"/>
      <c r="BI231" s="152"/>
      <c r="BJ231" s="152"/>
      <c r="BK231" s="152"/>
      <c r="BL231" s="152"/>
      <c r="BM231" s="152"/>
      <c r="BN231" s="152"/>
      <c r="BO231" s="152"/>
      <c r="BP231" s="152"/>
      <c r="BQ231" s="152"/>
      <c r="BR231" s="152"/>
      <c r="BS231" s="152"/>
      <c r="BT231" s="152"/>
      <c r="BU231" s="152"/>
      <c r="BV231" s="152"/>
      <c r="BW231" s="152"/>
      <c r="BX231" s="152"/>
      <c r="BY231" s="152"/>
      <c r="BZ231" s="152"/>
      <c r="CA231" s="171"/>
      <c r="CB231" s="153"/>
      <c r="CC231" s="153"/>
      <c r="CD231" s="153"/>
      <c r="CE231" s="153"/>
      <c r="CF231" s="153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53"/>
      <c r="CQ231" s="153"/>
      <c r="CR231" s="153"/>
      <c r="CS231" s="153"/>
      <c r="CT231" s="153"/>
      <c r="CU231" s="153"/>
      <c r="CV231" s="153"/>
      <c r="CW231" s="153"/>
    </row>
    <row r="232" ht="6" customHeight="1" spans="1:101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  <c r="AA232" s="196"/>
      <c r="AB232" s="196"/>
      <c r="AC232" s="196"/>
      <c r="AD232" s="196"/>
      <c r="AE232" s="196"/>
      <c r="AF232" s="196"/>
      <c r="AG232" s="196"/>
      <c r="AH232" s="196"/>
      <c r="AI232" s="196"/>
      <c r="AJ232" s="196"/>
      <c r="AK232" s="196"/>
      <c r="AL232" s="153"/>
      <c r="BB232" s="153"/>
      <c r="BD232" s="162"/>
      <c r="CA232" s="178"/>
      <c r="CB232" s="153"/>
      <c r="CC232" s="153"/>
      <c r="CD232" s="153"/>
      <c r="CE232" s="153"/>
      <c r="CF232" s="153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53"/>
      <c r="CQ232" s="153"/>
      <c r="CR232" s="153"/>
      <c r="CS232" s="153"/>
      <c r="CT232" s="153"/>
      <c r="CU232" s="153"/>
      <c r="CV232" s="153"/>
      <c r="CW232" s="153"/>
    </row>
    <row r="233" ht="6" customHeight="1" spans="1:101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  <c r="AA233" s="196"/>
      <c r="AB233" s="196"/>
      <c r="AC233" s="196"/>
      <c r="AD233" s="196"/>
      <c r="AE233" s="196"/>
      <c r="AF233" s="196"/>
      <c r="AG233" s="196"/>
      <c r="AH233" s="196"/>
      <c r="AI233" s="196"/>
      <c r="AJ233" s="196"/>
      <c r="AK233" s="196"/>
      <c r="AL233" s="153"/>
      <c r="AM233" s="148"/>
      <c r="AN233" s="148"/>
      <c r="AO233" s="148"/>
      <c r="AP233" s="148"/>
      <c r="AQ233" s="148"/>
      <c r="AR233" s="148"/>
      <c r="AS233" s="148"/>
      <c r="AT233" s="148"/>
      <c r="AU233" s="148"/>
      <c r="AV233" s="148"/>
      <c r="AW233" s="148"/>
      <c r="AX233" s="148"/>
      <c r="AY233" s="148"/>
      <c r="AZ233" s="148"/>
      <c r="BA233" s="148"/>
      <c r="BB233" s="153"/>
      <c r="BC233" s="153"/>
      <c r="BD233" s="162"/>
      <c r="CA233" s="178"/>
      <c r="CB233" s="153"/>
      <c r="CC233" s="153"/>
      <c r="CD233" s="153"/>
      <c r="CE233" s="153"/>
      <c r="CF233" s="153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  <c r="CT233" s="153"/>
      <c r="CU233" s="153"/>
      <c r="CV233" s="153"/>
      <c r="CW233" s="153"/>
    </row>
    <row r="234" ht="6" customHeight="1" spans="1:101">
      <c r="A234" s="502" t="s">
        <v>196</v>
      </c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380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  <c r="AA234" s="196"/>
      <c r="AB234" s="196"/>
      <c r="AC234" s="196"/>
      <c r="AD234" s="196"/>
      <c r="AE234" s="196"/>
      <c r="AF234" s="196"/>
      <c r="AG234" s="196"/>
      <c r="AH234" s="196"/>
      <c r="AI234" s="196"/>
      <c r="AJ234" s="196"/>
      <c r="AK234" s="196"/>
      <c r="AL234" s="153"/>
      <c r="AM234" s="509"/>
      <c r="AN234" s="152"/>
      <c r="AO234" s="152"/>
      <c r="AP234" s="152"/>
      <c r="AQ234" s="152"/>
      <c r="AR234" s="152"/>
      <c r="AS234" s="152"/>
      <c r="AT234" s="152"/>
      <c r="AU234" s="152"/>
      <c r="AV234" s="152"/>
      <c r="AW234" s="152"/>
      <c r="AX234" s="152"/>
      <c r="AY234" s="152"/>
      <c r="AZ234" s="152"/>
      <c r="BA234" s="152"/>
      <c r="BB234" s="153"/>
      <c r="BC234" s="153"/>
      <c r="BD234" s="162"/>
      <c r="CA234" s="178"/>
      <c r="CB234" s="153"/>
      <c r="CC234" s="153"/>
      <c r="CD234" s="153"/>
      <c r="CE234" s="153"/>
      <c r="CF234" s="153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  <c r="CT234" s="153"/>
      <c r="CU234" s="153"/>
      <c r="CV234" s="153"/>
      <c r="CW234" s="153"/>
    </row>
    <row r="235" ht="6" customHeight="1" spans="1:101">
      <c r="A235" s="147"/>
      <c r="M235" s="380"/>
      <c r="N235" s="392" t="s">
        <v>187</v>
      </c>
      <c r="O235" s="147"/>
      <c r="P235" s="147"/>
      <c r="Q235" s="147"/>
      <c r="R235" s="147"/>
      <c r="S235" s="147"/>
      <c r="T235" s="392" t="s">
        <v>157</v>
      </c>
      <c r="U235" s="147"/>
      <c r="V235" s="380"/>
      <c r="W235" s="392" t="s">
        <v>158</v>
      </c>
      <c r="X235" s="147"/>
      <c r="Y235" s="380"/>
      <c r="Z235" s="392" t="s">
        <v>159</v>
      </c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78"/>
      <c r="AL235" s="153"/>
      <c r="BB235" s="153"/>
      <c r="BC235" s="153"/>
      <c r="BD235" s="162"/>
      <c r="CA235" s="178"/>
      <c r="CB235" s="153"/>
      <c r="CC235" s="153"/>
      <c r="CD235" s="153"/>
      <c r="CE235" s="153"/>
      <c r="CF235" s="153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53"/>
      <c r="CQ235" s="153"/>
      <c r="CR235" s="153"/>
      <c r="CS235" s="153"/>
      <c r="CT235" s="153"/>
      <c r="CU235" s="153"/>
      <c r="CV235" s="153"/>
      <c r="CW235" s="153"/>
    </row>
    <row r="236" ht="6" customHeight="1" spans="1:101">
      <c r="A236" s="147"/>
      <c r="M236" s="380"/>
      <c r="N236" s="381"/>
      <c r="T236" s="381"/>
      <c r="V236" s="380"/>
      <c r="W236" s="381"/>
      <c r="Y236" s="380"/>
      <c r="Z236" s="381"/>
      <c r="AK236" s="178"/>
      <c r="AL236" s="153"/>
      <c r="BB236" s="153"/>
      <c r="BC236" s="153"/>
      <c r="BD236" s="162"/>
      <c r="CA236" s="178"/>
      <c r="CB236" s="153"/>
      <c r="CC236" s="153"/>
      <c r="CD236" s="153"/>
      <c r="CE236" s="153"/>
      <c r="CF236" s="153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53"/>
      <c r="CQ236" s="153"/>
      <c r="CR236" s="153"/>
      <c r="CS236" s="153"/>
      <c r="CT236" s="153"/>
      <c r="CU236" s="153"/>
      <c r="CV236" s="153"/>
      <c r="CW236" s="153"/>
    </row>
    <row r="237" ht="6" customHeight="1" spans="1:10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410"/>
      <c r="N237" s="393"/>
      <c r="O237" s="148"/>
      <c r="P237" s="148"/>
      <c r="Q237" s="148"/>
      <c r="R237" s="148"/>
      <c r="S237" s="148"/>
      <c r="T237" s="393"/>
      <c r="U237" s="148"/>
      <c r="V237" s="410"/>
      <c r="W237" s="393"/>
      <c r="X237" s="148"/>
      <c r="Y237" s="410"/>
      <c r="Z237" s="393"/>
      <c r="AA237" s="148"/>
      <c r="AB237" s="148"/>
      <c r="AC237" s="148"/>
      <c r="AD237" s="148"/>
      <c r="AE237" s="148"/>
      <c r="AF237" s="148"/>
      <c r="AG237" s="148"/>
      <c r="AH237" s="148"/>
      <c r="AI237" s="148"/>
      <c r="AJ237" s="148"/>
      <c r="AK237" s="174"/>
      <c r="AL237" s="153"/>
      <c r="AM237" s="148"/>
      <c r="AN237" s="148"/>
      <c r="AO237" s="148"/>
      <c r="AP237" s="148"/>
      <c r="AQ237" s="148"/>
      <c r="AR237" s="148"/>
      <c r="AS237" s="148"/>
      <c r="AT237" s="148"/>
      <c r="AU237" s="148"/>
      <c r="AV237" s="148"/>
      <c r="AW237" s="148"/>
      <c r="AX237" s="148"/>
      <c r="AY237" s="148"/>
      <c r="AZ237" s="148"/>
      <c r="BA237" s="148"/>
      <c r="BB237" s="153"/>
      <c r="BC237" s="153"/>
      <c r="BD237" s="162"/>
      <c r="CA237" s="178"/>
      <c r="CB237" s="153"/>
      <c r="CC237" s="153"/>
      <c r="CD237" s="153"/>
      <c r="CE237" s="153"/>
      <c r="CF237" s="153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53"/>
      <c r="CQ237" s="153"/>
      <c r="CR237" s="153"/>
      <c r="CS237" s="153"/>
      <c r="CT237" s="153"/>
      <c r="CU237" s="153"/>
      <c r="CV237" s="153"/>
      <c r="CW237" s="153"/>
    </row>
    <row r="238" ht="6" customHeight="1" spans="1:101">
      <c r="A238" s="350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71"/>
      <c r="N238" s="350"/>
      <c r="O238" s="152"/>
      <c r="P238" s="152"/>
      <c r="Q238" s="152"/>
      <c r="R238" s="152"/>
      <c r="S238" s="171"/>
      <c r="T238" s="350"/>
      <c r="U238" s="152"/>
      <c r="V238" s="171"/>
      <c r="W238" s="350"/>
      <c r="X238" s="152"/>
      <c r="Y238" s="171"/>
      <c r="Z238" s="350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2"/>
      <c r="AK238" s="171"/>
      <c r="AL238" s="153"/>
      <c r="AM238" s="509"/>
      <c r="AN238" s="152"/>
      <c r="AO238" s="152"/>
      <c r="AP238" s="152"/>
      <c r="AQ238" s="152"/>
      <c r="AR238" s="152"/>
      <c r="AS238" s="152"/>
      <c r="AT238" s="152"/>
      <c r="AU238" s="152"/>
      <c r="AV238" s="152"/>
      <c r="AW238" s="152"/>
      <c r="AX238" s="152"/>
      <c r="AY238" s="152"/>
      <c r="AZ238" s="152"/>
      <c r="BA238" s="152"/>
      <c r="BB238" s="153"/>
      <c r="BC238" s="153"/>
      <c r="BD238" s="162"/>
      <c r="CA238" s="178"/>
      <c r="CB238" s="153"/>
      <c r="CC238" s="153"/>
      <c r="CD238" s="153"/>
      <c r="CE238" s="153"/>
      <c r="CF238" s="153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53"/>
      <c r="CQ238" s="153"/>
      <c r="CR238" s="153"/>
      <c r="CS238" s="153"/>
      <c r="CT238" s="153"/>
      <c r="CU238" s="153"/>
      <c r="CV238" s="153"/>
      <c r="CW238" s="153"/>
    </row>
    <row r="239" ht="6" customHeight="1" spans="1:101">
      <c r="A239" s="162"/>
      <c r="M239" s="178"/>
      <c r="N239" s="162"/>
      <c r="S239" s="178"/>
      <c r="T239" s="162"/>
      <c r="V239" s="178"/>
      <c r="W239" s="162"/>
      <c r="Y239" s="178"/>
      <c r="Z239" s="162"/>
      <c r="AK239" s="178"/>
      <c r="AL239" s="153"/>
      <c r="BB239" s="153"/>
      <c r="BC239" s="153"/>
      <c r="BD239" s="162"/>
      <c r="CA239" s="178"/>
      <c r="CB239" s="153"/>
      <c r="CC239" s="153"/>
      <c r="CD239" s="153"/>
      <c r="CE239" s="153"/>
      <c r="CF239" s="153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53"/>
      <c r="CQ239" s="153"/>
      <c r="CR239" s="153"/>
      <c r="CS239" s="153"/>
      <c r="CT239" s="153"/>
      <c r="CU239" s="153"/>
      <c r="CV239" s="153"/>
      <c r="CW239" s="153"/>
    </row>
    <row r="240" ht="6" customHeight="1" spans="1:101">
      <c r="A240" s="162"/>
      <c r="M240" s="178"/>
      <c r="N240" s="162"/>
      <c r="S240" s="178"/>
      <c r="T240" s="162"/>
      <c r="V240" s="178"/>
      <c r="W240" s="162"/>
      <c r="Y240" s="178"/>
      <c r="Z240" s="162"/>
      <c r="AK240" s="178"/>
      <c r="AL240" s="153"/>
      <c r="BB240" s="153"/>
      <c r="BC240" s="153"/>
      <c r="BD240" s="162"/>
      <c r="CA240" s="178"/>
      <c r="CB240" s="153"/>
      <c r="CC240" s="153"/>
      <c r="CD240" s="153"/>
      <c r="CE240" s="153"/>
      <c r="CF240" s="153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53"/>
      <c r="CQ240" s="153"/>
      <c r="CR240" s="153"/>
      <c r="CS240" s="153"/>
      <c r="CT240" s="153"/>
      <c r="CU240" s="153"/>
      <c r="CV240" s="153"/>
      <c r="CW240" s="153"/>
    </row>
    <row r="241" ht="6" customHeight="1" spans="1:101">
      <c r="A241" s="162"/>
      <c r="M241" s="178"/>
      <c r="N241" s="162"/>
      <c r="S241" s="178"/>
      <c r="T241" s="162"/>
      <c r="V241" s="178"/>
      <c r="W241" s="162"/>
      <c r="Y241" s="178"/>
      <c r="Z241" s="162"/>
      <c r="AK241" s="178"/>
      <c r="AL241" s="153"/>
      <c r="AM241" s="148"/>
      <c r="AN241" s="148"/>
      <c r="AO241" s="148"/>
      <c r="AP241" s="148"/>
      <c r="AQ241" s="148"/>
      <c r="AR241" s="148"/>
      <c r="AS241" s="148"/>
      <c r="AT241" s="148"/>
      <c r="AU241" s="148"/>
      <c r="AV241" s="148"/>
      <c r="AW241" s="148"/>
      <c r="AX241" s="148"/>
      <c r="AY241" s="148"/>
      <c r="AZ241" s="148"/>
      <c r="BA241" s="148"/>
      <c r="BB241" s="153"/>
      <c r="BC241" s="153"/>
      <c r="BD241" s="162"/>
      <c r="CA241" s="178"/>
      <c r="CB241" s="153"/>
      <c r="CC241" s="153"/>
      <c r="CD241" s="153"/>
      <c r="CE241" s="153"/>
      <c r="CF241" s="153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53"/>
      <c r="CQ241" s="153"/>
      <c r="CR241" s="153"/>
      <c r="CS241" s="153"/>
      <c r="CT241" s="153"/>
      <c r="CU241" s="153"/>
      <c r="CV241" s="153"/>
      <c r="CW241" s="153"/>
    </row>
    <row r="242" ht="6" customHeight="1" spans="1:101">
      <c r="A242" s="157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74"/>
      <c r="N242" s="157"/>
      <c r="O242" s="148"/>
      <c r="P242" s="148"/>
      <c r="Q242" s="148"/>
      <c r="R242" s="148"/>
      <c r="S242" s="174"/>
      <c r="T242" s="157"/>
      <c r="U242" s="148"/>
      <c r="V242" s="174"/>
      <c r="W242" s="157"/>
      <c r="X242" s="148"/>
      <c r="Y242" s="174"/>
      <c r="Z242" s="157"/>
      <c r="AA242" s="148"/>
      <c r="AB242" s="148"/>
      <c r="AC242" s="148"/>
      <c r="AD242" s="148"/>
      <c r="AE242" s="148"/>
      <c r="AF242" s="148"/>
      <c r="AG242" s="148"/>
      <c r="AH242" s="148"/>
      <c r="AI242" s="148"/>
      <c r="AJ242" s="148"/>
      <c r="AK242" s="174"/>
      <c r="AL242" s="153"/>
      <c r="AM242" s="509"/>
      <c r="AN242" s="152"/>
      <c r="AO242" s="152"/>
      <c r="AP242" s="152"/>
      <c r="AQ242" s="152"/>
      <c r="AR242" s="152"/>
      <c r="AS242" s="152"/>
      <c r="AT242" s="152"/>
      <c r="AU242" s="152"/>
      <c r="AV242" s="152"/>
      <c r="AW242" s="152"/>
      <c r="AX242" s="152"/>
      <c r="AY242" s="152"/>
      <c r="AZ242" s="152"/>
      <c r="BA242" s="152"/>
      <c r="BB242" s="153"/>
      <c r="BC242" s="153"/>
      <c r="BD242" s="162"/>
      <c r="CA242" s="178"/>
      <c r="CB242" s="153"/>
      <c r="CC242" s="153"/>
      <c r="CD242" s="153"/>
      <c r="CE242" s="153"/>
      <c r="CF242" s="153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53"/>
      <c r="CQ242" s="153"/>
      <c r="CR242" s="153"/>
      <c r="CS242" s="153"/>
      <c r="CT242" s="153"/>
      <c r="CU242" s="153"/>
      <c r="CV242" s="153"/>
      <c r="CW242" s="153"/>
    </row>
    <row r="243" ht="6" customHeight="1" spans="1:101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96"/>
      <c r="AB243" s="196"/>
      <c r="AC243" s="196"/>
      <c r="AD243" s="196"/>
      <c r="AE243" s="196"/>
      <c r="AF243" s="196"/>
      <c r="AG243" s="196"/>
      <c r="AH243" s="196"/>
      <c r="AI243" s="196"/>
      <c r="AJ243" s="196"/>
      <c r="AK243" s="196"/>
      <c r="AL243" s="153"/>
      <c r="BB243" s="153"/>
      <c r="BC243" s="153"/>
      <c r="BD243" s="162"/>
      <c r="CA243" s="178"/>
      <c r="CB243" s="153"/>
      <c r="CC243" s="153"/>
      <c r="CD243" s="153"/>
      <c r="CE243" s="153"/>
      <c r="CF243" s="153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53"/>
      <c r="CQ243" s="153"/>
      <c r="CR243" s="153"/>
      <c r="CS243" s="153"/>
      <c r="CT243" s="153"/>
      <c r="CU243" s="153"/>
      <c r="CV243" s="153"/>
      <c r="CW243" s="153"/>
    </row>
    <row r="244" ht="6" customHeight="1" spans="1:101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53"/>
      <c r="BB244" s="153"/>
      <c r="BC244" s="153"/>
      <c r="BD244" s="162"/>
      <c r="CA244" s="178"/>
      <c r="CB244" s="153"/>
      <c r="CC244" s="153"/>
      <c r="CD244" s="153"/>
      <c r="CE244" s="153"/>
      <c r="CF244" s="153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53"/>
      <c r="CQ244" s="153"/>
      <c r="CR244" s="153"/>
      <c r="CS244" s="153"/>
      <c r="CT244" s="153"/>
      <c r="CU244" s="153"/>
      <c r="CV244" s="153"/>
      <c r="CW244" s="153"/>
    </row>
    <row r="245" ht="6" customHeight="1" spans="1:101">
      <c r="A245" s="502" t="s">
        <v>196</v>
      </c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380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53"/>
      <c r="AM245" s="148"/>
      <c r="AN245" s="148"/>
      <c r="AO245" s="148"/>
      <c r="AP245" s="148"/>
      <c r="AQ245" s="148"/>
      <c r="AR245" s="148"/>
      <c r="AS245" s="148"/>
      <c r="AT245" s="148"/>
      <c r="AU245" s="148"/>
      <c r="AV245" s="148"/>
      <c r="AW245" s="148"/>
      <c r="AX245" s="148"/>
      <c r="AY245" s="148"/>
      <c r="AZ245" s="148"/>
      <c r="BA245" s="148"/>
      <c r="BB245" s="153"/>
      <c r="BC245" s="153"/>
      <c r="BD245" s="162"/>
      <c r="CA245" s="178"/>
      <c r="CB245" s="153"/>
      <c r="CC245" s="153"/>
      <c r="CD245" s="153"/>
      <c r="CE245" s="153"/>
      <c r="CF245" s="153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53"/>
      <c r="CQ245" s="153"/>
      <c r="CR245" s="153"/>
      <c r="CS245" s="153"/>
      <c r="CT245" s="153"/>
      <c r="CU245" s="153"/>
      <c r="CV245" s="153"/>
      <c r="CW245" s="153"/>
    </row>
    <row r="246" ht="6" customHeight="1" spans="1:101">
      <c r="A246" s="147"/>
      <c r="M246" s="380"/>
      <c r="N246" s="392" t="s">
        <v>187</v>
      </c>
      <c r="O246" s="147"/>
      <c r="P246" s="147"/>
      <c r="Q246" s="147"/>
      <c r="R246" s="147"/>
      <c r="S246" s="147"/>
      <c r="T246" s="392" t="s">
        <v>157</v>
      </c>
      <c r="U246" s="147"/>
      <c r="V246" s="380"/>
      <c r="W246" s="392" t="s">
        <v>158</v>
      </c>
      <c r="X246" s="147"/>
      <c r="Y246" s="380"/>
      <c r="Z246" s="392" t="s">
        <v>159</v>
      </c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78"/>
      <c r="AL246" s="153"/>
      <c r="AM246" s="509"/>
      <c r="AN246" s="152"/>
      <c r="AO246" s="152"/>
      <c r="AP246" s="152"/>
      <c r="AQ246" s="152"/>
      <c r="AR246" s="152"/>
      <c r="AS246" s="152"/>
      <c r="AT246" s="152"/>
      <c r="AU246" s="152"/>
      <c r="AV246" s="152"/>
      <c r="AW246" s="152"/>
      <c r="AX246" s="152"/>
      <c r="AY246" s="152"/>
      <c r="AZ246" s="152"/>
      <c r="BA246" s="152"/>
      <c r="BB246" s="153"/>
      <c r="BC246" s="153"/>
      <c r="BD246" s="157"/>
      <c r="BE246" s="148"/>
      <c r="BF246" s="148"/>
      <c r="BG246" s="148"/>
      <c r="BH246" s="148"/>
      <c r="BI246" s="148"/>
      <c r="BJ246" s="148"/>
      <c r="BK246" s="148"/>
      <c r="BL246" s="148"/>
      <c r="BM246" s="148"/>
      <c r="BN246" s="148"/>
      <c r="BO246" s="148"/>
      <c r="BP246" s="148"/>
      <c r="BQ246" s="148"/>
      <c r="BR246" s="148"/>
      <c r="BS246" s="148"/>
      <c r="BT246" s="148"/>
      <c r="BU246" s="148"/>
      <c r="BV246" s="148"/>
      <c r="BW246" s="148"/>
      <c r="BX246" s="148"/>
      <c r="BY246" s="148"/>
      <c r="BZ246" s="148"/>
      <c r="CA246" s="174"/>
      <c r="CB246" s="153"/>
      <c r="CC246" s="153"/>
      <c r="CD246" s="153"/>
      <c r="CE246" s="153"/>
      <c r="CF246" s="153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53"/>
      <c r="CQ246" s="153"/>
      <c r="CR246" s="153"/>
      <c r="CS246" s="153"/>
      <c r="CT246" s="153"/>
      <c r="CU246" s="153"/>
      <c r="CV246" s="153"/>
      <c r="CW246" s="153"/>
    </row>
    <row r="247" ht="6" customHeight="1" spans="1:101">
      <c r="A247" s="147"/>
      <c r="M247" s="380"/>
      <c r="N247" s="381"/>
      <c r="T247" s="381"/>
      <c r="V247" s="380"/>
      <c r="W247" s="381"/>
      <c r="Y247" s="380"/>
      <c r="Z247" s="381"/>
      <c r="AK247" s="178"/>
      <c r="AL247" s="153"/>
      <c r="BB247" s="153"/>
      <c r="CB247" s="153"/>
      <c r="CC247" s="153"/>
      <c r="CD247" s="153"/>
      <c r="CE247" s="153"/>
      <c r="CF247" s="153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53"/>
      <c r="CQ247" s="153"/>
      <c r="CR247" s="153"/>
      <c r="CS247" s="153"/>
      <c r="CT247" s="153"/>
      <c r="CU247" s="153"/>
      <c r="CV247" s="153"/>
      <c r="CW247" s="153"/>
    </row>
    <row r="248" ht="6" customHeight="1" spans="1:10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410"/>
      <c r="N248" s="393"/>
      <c r="O248" s="148"/>
      <c r="P248" s="148"/>
      <c r="Q248" s="148"/>
      <c r="R248" s="148"/>
      <c r="S248" s="148"/>
      <c r="T248" s="393"/>
      <c r="U248" s="148"/>
      <c r="V248" s="410"/>
      <c r="W248" s="393"/>
      <c r="X248" s="148"/>
      <c r="Y248" s="410"/>
      <c r="Z248" s="393"/>
      <c r="AA248" s="148"/>
      <c r="AB248" s="148"/>
      <c r="AC248" s="148"/>
      <c r="AD248" s="148"/>
      <c r="AE248" s="148"/>
      <c r="AF248" s="148"/>
      <c r="AG248" s="148"/>
      <c r="AH248" s="148"/>
      <c r="AI248" s="148"/>
      <c r="AJ248" s="148"/>
      <c r="AK248" s="174"/>
      <c r="AL248" s="153"/>
      <c r="BB248" s="153"/>
      <c r="BC248" s="154">
        <v>2</v>
      </c>
      <c r="BD248" s="514"/>
      <c r="BE248" s="152"/>
      <c r="BF248" s="152"/>
      <c r="BG248" s="152"/>
      <c r="BH248" s="152"/>
      <c r="BI248" s="152"/>
      <c r="BJ248" s="152"/>
      <c r="BK248" s="152"/>
      <c r="BL248" s="152"/>
      <c r="BM248" s="152"/>
      <c r="BN248" s="152"/>
      <c r="BO248" s="152"/>
      <c r="BP248" s="152"/>
      <c r="BQ248" s="152"/>
      <c r="BR248" s="152"/>
      <c r="BS248" s="152"/>
      <c r="BT248" s="152"/>
      <c r="BU248" s="152"/>
      <c r="BV248" s="152"/>
      <c r="BW248" s="152"/>
      <c r="BX248" s="152"/>
      <c r="BY248" s="152"/>
      <c r="BZ248" s="152"/>
      <c r="CA248" s="171"/>
      <c r="CB248" s="153"/>
      <c r="CC248" s="153"/>
      <c r="CD248" s="153"/>
      <c r="CE248" s="153"/>
      <c r="CF248" s="153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53"/>
      <c r="CQ248" s="153"/>
      <c r="CR248" s="153"/>
      <c r="CS248" s="153"/>
      <c r="CT248" s="153"/>
      <c r="CU248" s="153"/>
      <c r="CV248" s="153"/>
      <c r="CW248" s="153"/>
    </row>
    <row r="249" ht="6" customHeight="1" spans="1:101">
      <c r="A249" s="350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71"/>
      <c r="N249" s="350"/>
      <c r="O249" s="152"/>
      <c r="P249" s="152"/>
      <c r="Q249" s="152"/>
      <c r="R249" s="152"/>
      <c r="S249" s="171"/>
      <c r="T249" s="350"/>
      <c r="U249" s="152"/>
      <c r="V249" s="171"/>
      <c r="W249" s="350"/>
      <c r="X249" s="152"/>
      <c r="Y249" s="171"/>
      <c r="Z249" s="350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71"/>
      <c r="AL249" s="153"/>
      <c r="AM249" s="148"/>
      <c r="AN249" s="148"/>
      <c r="AO249" s="148"/>
      <c r="AP249" s="148"/>
      <c r="AQ249" s="148"/>
      <c r="AR249" s="148"/>
      <c r="AS249" s="148"/>
      <c r="AT249" s="148"/>
      <c r="AU249" s="148"/>
      <c r="AV249" s="148"/>
      <c r="AW249" s="148"/>
      <c r="AX249" s="148"/>
      <c r="AY249" s="148"/>
      <c r="AZ249" s="148"/>
      <c r="BA249" s="148"/>
      <c r="BB249" s="153"/>
      <c r="BD249" s="162"/>
      <c r="CA249" s="178"/>
      <c r="CB249" s="153"/>
      <c r="CC249" s="153"/>
      <c r="CD249" s="153"/>
      <c r="CE249" s="153"/>
      <c r="CF249" s="153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53"/>
      <c r="CQ249" s="153"/>
      <c r="CR249" s="153"/>
      <c r="CS249" s="153"/>
      <c r="CT249" s="153"/>
      <c r="CU249" s="153"/>
      <c r="CV249" s="153"/>
      <c r="CW249" s="153"/>
    </row>
    <row r="250" ht="6" customHeight="1" spans="1:101">
      <c r="A250" s="162"/>
      <c r="M250" s="178"/>
      <c r="N250" s="162"/>
      <c r="S250" s="178"/>
      <c r="T250" s="162"/>
      <c r="V250" s="178"/>
      <c r="W250" s="162"/>
      <c r="Y250" s="178"/>
      <c r="Z250" s="162"/>
      <c r="AK250" s="178"/>
      <c r="AL250" s="153"/>
      <c r="AM250" s="509"/>
      <c r="AN250" s="152"/>
      <c r="AO250" s="152"/>
      <c r="AP250" s="152"/>
      <c r="AQ250" s="152"/>
      <c r="AR250" s="152"/>
      <c r="AS250" s="152"/>
      <c r="AT250" s="152"/>
      <c r="AU250" s="152"/>
      <c r="AV250" s="152"/>
      <c r="AW250" s="152"/>
      <c r="AX250" s="152"/>
      <c r="AY250" s="152"/>
      <c r="AZ250" s="152"/>
      <c r="BA250" s="152"/>
      <c r="BB250" s="153"/>
      <c r="BC250" s="153"/>
      <c r="BD250" s="162"/>
      <c r="CA250" s="178"/>
      <c r="CB250" s="153"/>
      <c r="CC250" s="153"/>
      <c r="CD250" s="153"/>
      <c r="CE250" s="153"/>
      <c r="CF250" s="153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53"/>
      <c r="CQ250" s="153"/>
      <c r="CR250" s="153"/>
      <c r="CS250" s="153"/>
      <c r="CT250" s="153"/>
      <c r="CU250" s="153"/>
      <c r="CV250" s="153"/>
      <c r="CW250" s="153"/>
    </row>
    <row r="251" ht="6" customHeight="1" spans="1:101">
      <c r="A251" s="162"/>
      <c r="M251" s="178"/>
      <c r="N251" s="162"/>
      <c r="S251" s="178"/>
      <c r="T251" s="162"/>
      <c r="V251" s="178"/>
      <c r="W251" s="162"/>
      <c r="Y251" s="178"/>
      <c r="Z251" s="162"/>
      <c r="AK251" s="178"/>
      <c r="AL251" s="153"/>
      <c r="BB251" s="153"/>
      <c r="BC251" s="153"/>
      <c r="BD251" s="162"/>
      <c r="CA251" s="178"/>
      <c r="CB251" s="153"/>
      <c r="CC251" s="153"/>
      <c r="CD251" s="153"/>
      <c r="CE251" s="153"/>
      <c r="CF251" s="153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53"/>
      <c r="CQ251" s="153"/>
      <c r="CR251" s="153"/>
      <c r="CS251" s="153"/>
      <c r="CT251" s="153"/>
      <c r="CU251" s="153"/>
      <c r="CV251" s="153"/>
      <c r="CW251" s="153"/>
    </row>
    <row r="252" ht="6" customHeight="1" spans="1:101">
      <c r="A252" s="162"/>
      <c r="M252" s="178"/>
      <c r="N252" s="162"/>
      <c r="S252" s="178"/>
      <c r="T252" s="162"/>
      <c r="V252" s="178"/>
      <c r="W252" s="162"/>
      <c r="Y252" s="178"/>
      <c r="Z252" s="162"/>
      <c r="AK252" s="178"/>
      <c r="AL252" s="153"/>
      <c r="BB252" s="153"/>
      <c r="BC252" s="153"/>
      <c r="BD252" s="162"/>
      <c r="CA252" s="178"/>
      <c r="CB252" s="153"/>
      <c r="CC252" s="153"/>
      <c r="CD252" s="153"/>
      <c r="CE252" s="153"/>
      <c r="CF252" s="153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53"/>
      <c r="CQ252" s="153"/>
      <c r="CR252" s="153"/>
      <c r="CS252" s="153"/>
      <c r="CT252" s="153"/>
      <c r="CU252" s="153"/>
      <c r="CV252" s="153"/>
      <c r="CW252" s="153"/>
    </row>
    <row r="253" ht="6" customHeight="1" spans="1:101">
      <c r="A253" s="157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74"/>
      <c r="N253" s="157"/>
      <c r="O253" s="148"/>
      <c r="P253" s="148"/>
      <c r="Q253" s="148"/>
      <c r="R253" s="148"/>
      <c r="S253" s="174"/>
      <c r="T253" s="157"/>
      <c r="U253" s="148"/>
      <c r="V253" s="174"/>
      <c r="W253" s="157"/>
      <c r="X253" s="148"/>
      <c r="Y253" s="174"/>
      <c r="Z253" s="157"/>
      <c r="AA253" s="148"/>
      <c r="AB253" s="148"/>
      <c r="AC253" s="148"/>
      <c r="AD253" s="148"/>
      <c r="AE253" s="148"/>
      <c r="AF253" s="148"/>
      <c r="AG253" s="148"/>
      <c r="AH253" s="148"/>
      <c r="AI253" s="148"/>
      <c r="AJ253" s="148"/>
      <c r="AK253" s="174"/>
      <c r="AL253" s="153"/>
      <c r="AM253" s="148"/>
      <c r="AN253" s="148"/>
      <c r="AO253" s="148"/>
      <c r="AP253" s="148"/>
      <c r="AQ253" s="148"/>
      <c r="AR253" s="148"/>
      <c r="AS253" s="148"/>
      <c r="AT253" s="148"/>
      <c r="AU253" s="148"/>
      <c r="AV253" s="148"/>
      <c r="AW253" s="148"/>
      <c r="AX253" s="148"/>
      <c r="AY253" s="148"/>
      <c r="AZ253" s="148"/>
      <c r="BA253" s="148"/>
      <c r="BB253" s="153"/>
      <c r="BC253" s="153"/>
      <c r="BD253" s="162"/>
      <c r="CA253" s="178"/>
      <c r="CB253" s="153"/>
      <c r="CC253" s="153"/>
      <c r="CD253" s="153"/>
      <c r="CE253" s="153"/>
      <c r="CF253" s="153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53"/>
      <c r="CQ253" s="153"/>
      <c r="CR253" s="153"/>
      <c r="CS253" s="153"/>
      <c r="CT253" s="153"/>
      <c r="CU253" s="153"/>
      <c r="CV253" s="153"/>
      <c r="CW253" s="153"/>
    </row>
    <row r="254" ht="6" customHeight="1" spans="1:10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509"/>
      <c r="AN254" s="152"/>
      <c r="AO254" s="152"/>
      <c r="AP254" s="152"/>
      <c r="AQ254" s="152"/>
      <c r="AR254" s="152"/>
      <c r="AS254" s="152"/>
      <c r="AT254" s="152"/>
      <c r="AU254" s="152"/>
      <c r="AV254" s="152"/>
      <c r="AW254" s="152"/>
      <c r="AX254" s="152"/>
      <c r="AY254" s="152"/>
      <c r="AZ254" s="152"/>
      <c r="BA254" s="152"/>
      <c r="BB254" s="153"/>
      <c r="BC254" s="153"/>
      <c r="BD254" s="162"/>
      <c r="CA254" s="178"/>
      <c r="CB254" s="153"/>
      <c r="CC254" s="153"/>
      <c r="CD254" s="153"/>
      <c r="CE254" s="153"/>
      <c r="CF254" s="153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53"/>
      <c r="CQ254" s="153"/>
      <c r="CR254" s="153"/>
      <c r="CS254" s="153"/>
      <c r="CT254" s="153"/>
      <c r="CU254" s="153"/>
      <c r="CV254" s="153"/>
      <c r="CW254" s="153"/>
    </row>
    <row r="255" ht="6" customHeight="1" spans="1:10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BB255" s="153"/>
      <c r="BC255" s="153"/>
      <c r="BD255" s="162"/>
      <c r="CA255" s="178"/>
      <c r="CB255" s="153"/>
      <c r="CC255" s="153"/>
      <c r="CD255" s="153"/>
      <c r="CE255" s="153"/>
      <c r="CF255" s="153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53"/>
      <c r="CQ255" s="153"/>
      <c r="CR255" s="153"/>
      <c r="CS255" s="153"/>
      <c r="CT255" s="153"/>
      <c r="CU255" s="153"/>
      <c r="CV255" s="153"/>
      <c r="CW255" s="153"/>
    </row>
    <row r="256" ht="6" customHeight="1" spans="1:101">
      <c r="A256" s="504" t="s">
        <v>197</v>
      </c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63" t="s">
        <v>198</v>
      </c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78"/>
      <c r="AL256" s="153"/>
      <c r="BB256" s="153"/>
      <c r="BC256" s="153"/>
      <c r="BD256" s="162"/>
      <c r="CA256" s="178"/>
      <c r="CB256" s="153"/>
      <c r="CC256" s="153"/>
      <c r="CD256" s="153"/>
      <c r="CE256" s="153"/>
      <c r="CF256" s="153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  <c r="CT256" s="153"/>
      <c r="CU256" s="153"/>
      <c r="CV256" s="153"/>
      <c r="CW256" s="153"/>
    </row>
    <row r="257" ht="6" customHeight="1" spans="1:101">
      <c r="A257" s="147"/>
      <c r="AA257" s="147"/>
      <c r="AK257" s="178"/>
      <c r="AL257" s="153"/>
      <c r="AM257" s="148"/>
      <c r="AN257" s="148"/>
      <c r="AO257" s="148"/>
      <c r="AP257" s="148"/>
      <c r="AQ257" s="148"/>
      <c r="AR257" s="148"/>
      <c r="AS257" s="148"/>
      <c r="AT257" s="148"/>
      <c r="AU257" s="148"/>
      <c r="AV257" s="148"/>
      <c r="AW257" s="148"/>
      <c r="AX257" s="148"/>
      <c r="AY257" s="148"/>
      <c r="AZ257" s="148"/>
      <c r="BA257" s="148"/>
      <c r="BB257" s="153"/>
      <c r="BC257" s="153"/>
      <c r="BD257" s="162"/>
      <c r="CA257" s="178"/>
      <c r="CB257" s="153"/>
      <c r="CC257" s="153"/>
      <c r="CD257" s="153"/>
      <c r="CE257" s="153"/>
      <c r="CF257" s="153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53"/>
      <c r="CQ257" s="153"/>
      <c r="CR257" s="153"/>
      <c r="CS257" s="153"/>
      <c r="CT257" s="153"/>
      <c r="CU257" s="153"/>
      <c r="CV257" s="153"/>
      <c r="CW257" s="153"/>
    </row>
    <row r="258" ht="6" customHeight="1" spans="1:101">
      <c r="A258" s="147"/>
      <c r="AA258" s="147"/>
      <c r="AK258" s="178"/>
      <c r="AL258" s="153"/>
      <c r="AM258" s="509"/>
      <c r="AN258" s="152"/>
      <c r="AO258" s="152"/>
      <c r="AP258" s="152"/>
      <c r="AQ258" s="152"/>
      <c r="AR258" s="152"/>
      <c r="AS258" s="152"/>
      <c r="AT258" s="152"/>
      <c r="AU258" s="152"/>
      <c r="AV258" s="152"/>
      <c r="AW258" s="152"/>
      <c r="AX258" s="152"/>
      <c r="AY258" s="152"/>
      <c r="AZ258" s="152"/>
      <c r="BA258" s="152"/>
      <c r="BB258" s="153"/>
      <c r="BC258" s="153"/>
      <c r="BD258" s="162"/>
      <c r="CA258" s="178"/>
      <c r="CB258" s="153"/>
      <c r="CC258" s="153"/>
      <c r="CD258" s="153"/>
      <c r="CE258" s="153"/>
      <c r="CF258" s="153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53"/>
      <c r="CQ258" s="153"/>
      <c r="CR258" s="153"/>
      <c r="CS258" s="153"/>
      <c r="CT258" s="153"/>
      <c r="CU258" s="153"/>
      <c r="CV258" s="153"/>
      <c r="CW258" s="153"/>
    </row>
    <row r="259" ht="6" customHeight="1" spans="1:10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  <c r="AD259" s="148"/>
      <c r="AE259" s="148"/>
      <c r="AF259" s="148"/>
      <c r="AG259" s="148"/>
      <c r="AH259" s="148"/>
      <c r="AI259" s="148"/>
      <c r="AJ259" s="148"/>
      <c r="AK259" s="174"/>
      <c r="AL259" s="153"/>
      <c r="BB259" s="153"/>
      <c r="BC259" s="153"/>
      <c r="BD259" s="162"/>
      <c r="CA259" s="178"/>
      <c r="CB259" s="153"/>
      <c r="CC259" s="153"/>
      <c r="CD259" s="153"/>
      <c r="CE259" s="153"/>
      <c r="CF259" s="153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53"/>
      <c r="CQ259" s="153"/>
      <c r="CR259" s="153"/>
      <c r="CS259" s="153"/>
      <c r="CT259" s="153"/>
      <c r="CU259" s="153"/>
      <c r="CV259" s="153"/>
      <c r="CW259" s="153"/>
    </row>
    <row r="260" ht="6" customHeight="1" spans="1:101">
      <c r="A260" s="519" t="s">
        <v>199</v>
      </c>
      <c r="B260" s="152"/>
      <c r="C260" s="152"/>
      <c r="D260" s="152"/>
      <c r="E260" s="152"/>
      <c r="F260" s="152"/>
      <c r="G260" s="152"/>
      <c r="H260" s="152"/>
      <c r="I260" s="171"/>
      <c r="J260" s="519" t="s">
        <v>200</v>
      </c>
      <c r="K260" s="152"/>
      <c r="L260" s="171"/>
      <c r="M260" s="519" t="s">
        <v>201</v>
      </c>
      <c r="N260" s="152"/>
      <c r="O260" s="171"/>
      <c r="P260" s="519" t="s">
        <v>202</v>
      </c>
      <c r="Q260" s="152"/>
      <c r="R260" s="171"/>
      <c r="S260" s="519" t="s">
        <v>199</v>
      </c>
      <c r="T260" s="152"/>
      <c r="U260" s="152"/>
      <c r="V260" s="152"/>
      <c r="W260" s="152"/>
      <c r="X260" s="152"/>
      <c r="Y260" s="152"/>
      <c r="Z260" s="152"/>
      <c r="AA260" s="152"/>
      <c r="AB260" s="171"/>
      <c r="AC260" s="519" t="s">
        <v>200</v>
      </c>
      <c r="AD260" s="152"/>
      <c r="AE260" s="171"/>
      <c r="AF260" s="519" t="s">
        <v>201</v>
      </c>
      <c r="AG260" s="152"/>
      <c r="AH260" s="171"/>
      <c r="AI260" s="519" t="s">
        <v>202</v>
      </c>
      <c r="AJ260" s="152"/>
      <c r="AK260" s="171"/>
      <c r="AL260" s="153"/>
      <c r="BB260" s="153"/>
      <c r="BC260" s="153"/>
      <c r="BD260" s="162"/>
      <c r="CA260" s="178"/>
      <c r="CB260" s="153"/>
      <c r="CC260" s="153"/>
      <c r="CD260" s="153"/>
      <c r="CE260" s="153"/>
      <c r="CF260" s="153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53"/>
      <c r="CQ260" s="153"/>
      <c r="CR260" s="153"/>
      <c r="CS260" s="153"/>
      <c r="CT260" s="153"/>
      <c r="CU260" s="153"/>
      <c r="CV260" s="153"/>
      <c r="CW260" s="153"/>
    </row>
    <row r="261" ht="6" customHeight="1" spans="1:101">
      <c r="A261" s="162"/>
      <c r="I261" s="178"/>
      <c r="J261" s="162"/>
      <c r="L261" s="178"/>
      <c r="M261" s="162"/>
      <c r="O261" s="178"/>
      <c r="P261" s="162"/>
      <c r="R261" s="178"/>
      <c r="S261" s="162"/>
      <c r="AB261" s="178"/>
      <c r="AC261" s="162"/>
      <c r="AE261" s="178"/>
      <c r="AF261" s="162"/>
      <c r="AH261" s="178"/>
      <c r="AI261" s="162"/>
      <c r="AK261" s="178"/>
      <c r="AL261" s="153"/>
      <c r="AM261" s="148"/>
      <c r="AN261" s="148"/>
      <c r="AO261" s="148"/>
      <c r="AP261" s="148"/>
      <c r="AQ261" s="148"/>
      <c r="AR261" s="148"/>
      <c r="AS261" s="148"/>
      <c r="AT261" s="148"/>
      <c r="AU261" s="148"/>
      <c r="AV261" s="148"/>
      <c r="AW261" s="148"/>
      <c r="AX261" s="148"/>
      <c r="AY261" s="148"/>
      <c r="AZ261" s="148"/>
      <c r="BA261" s="148"/>
      <c r="BB261" s="153"/>
      <c r="BC261" s="153"/>
      <c r="BD261" s="157"/>
      <c r="BE261" s="148"/>
      <c r="BF261" s="148"/>
      <c r="BG261" s="148"/>
      <c r="BH261" s="148"/>
      <c r="BI261" s="148"/>
      <c r="BJ261" s="148"/>
      <c r="BK261" s="148"/>
      <c r="BL261" s="148"/>
      <c r="BM261" s="148"/>
      <c r="BN261" s="148"/>
      <c r="BO261" s="148"/>
      <c r="BP261" s="148"/>
      <c r="BQ261" s="148"/>
      <c r="BR261" s="148"/>
      <c r="BS261" s="148"/>
      <c r="BT261" s="148"/>
      <c r="BU261" s="148"/>
      <c r="BV261" s="148"/>
      <c r="BW261" s="148"/>
      <c r="BX261" s="148"/>
      <c r="BY261" s="148"/>
      <c r="BZ261" s="148"/>
      <c r="CA261" s="174"/>
      <c r="CB261" s="153"/>
      <c r="CC261" s="153"/>
      <c r="CD261" s="153"/>
      <c r="CE261" s="153"/>
      <c r="CF261" s="153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53"/>
      <c r="CQ261" s="153"/>
      <c r="CR261" s="153"/>
      <c r="CS261" s="153"/>
      <c r="CT261" s="153"/>
      <c r="CU261" s="153"/>
      <c r="CV261" s="153"/>
      <c r="CW261" s="153"/>
    </row>
    <row r="262" ht="6" customHeight="1" spans="1:101">
      <c r="A262" s="157"/>
      <c r="B262" s="148"/>
      <c r="C262" s="148"/>
      <c r="D262" s="148"/>
      <c r="E262" s="148"/>
      <c r="F262" s="148"/>
      <c r="G262" s="148"/>
      <c r="H262" s="148"/>
      <c r="I262" s="174"/>
      <c r="J262" s="157"/>
      <c r="K262" s="148"/>
      <c r="L262" s="174"/>
      <c r="M262" s="157"/>
      <c r="N262" s="148"/>
      <c r="O262" s="174"/>
      <c r="P262" s="157"/>
      <c r="Q262" s="148"/>
      <c r="R262" s="174"/>
      <c r="S262" s="157"/>
      <c r="T262" s="148"/>
      <c r="U262" s="148"/>
      <c r="V262" s="148"/>
      <c r="W262" s="148"/>
      <c r="X262" s="148"/>
      <c r="Y262" s="148"/>
      <c r="Z262" s="148"/>
      <c r="AA262" s="148"/>
      <c r="AB262" s="174"/>
      <c r="AC262" s="157"/>
      <c r="AD262" s="148"/>
      <c r="AE262" s="174"/>
      <c r="AF262" s="157"/>
      <c r="AG262" s="148"/>
      <c r="AH262" s="174"/>
      <c r="AI262" s="157"/>
      <c r="AJ262" s="148"/>
      <c r="AK262" s="174"/>
      <c r="AL262" s="153"/>
      <c r="AM262" s="509"/>
      <c r="AN262" s="152"/>
      <c r="AO262" s="152"/>
      <c r="AP262" s="152"/>
      <c r="AQ262" s="152"/>
      <c r="AR262" s="152"/>
      <c r="AS262" s="152"/>
      <c r="AT262" s="152"/>
      <c r="AU262" s="152"/>
      <c r="AV262" s="152"/>
      <c r="AW262" s="152"/>
      <c r="AX262" s="152"/>
      <c r="AY262" s="152"/>
      <c r="AZ262" s="152"/>
      <c r="BA262" s="152"/>
      <c r="BB262" s="153"/>
      <c r="CB262" s="153"/>
      <c r="CC262" s="153"/>
      <c r="CD262" s="153"/>
      <c r="CE262" s="153"/>
      <c r="CF262" s="153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53"/>
      <c r="CQ262" s="153"/>
      <c r="CR262" s="153"/>
      <c r="CS262" s="153"/>
      <c r="CT262" s="153"/>
      <c r="CU262" s="153"/>
      <c r="CV262" s="153"/>
      <c r="CW262" s="153"/>
    </row>
    <row r="263" ht="6" customHeight="1" spans="1:101">
      <c r="A263" s="520" t="s">
        <v>145</v>
      </c>
      <c r="B263" s="152"/>
      <c r="C263" s="152"/>
      <c r="D263" s="521" t="str">
        <f>A82&amp;""</f>
        <v/>
      </c>
      <c r="E263" s="152"/>
      <c r="F263" s="152"/>
      <c r="G263" s="152"/>
      <c r="H263" s="152"/>
      <c r="I263" s="171"/>
      <c r="J263" s="538">
        <v>1</v>
      </c>
      <c r="K263" s="311"/>
      <c r="L263" s="312"/>
      <c r="M263" s="539">
        <f>O91</f>
        <v>0</v>
      </c>
      <c r="N263" s="311"/>
      <c r="O263" s="312"/>
      <c r="P263" s="539">
        <f>R91*J263</f>
        <v>0</v>
      </c>
      <c r="Q263" s="311"/>
      <c r="R263" s="312"/>
      <c r="S263" s="554"/>
      <c r="T263" s="555"/>
      <c r="U263" s="555"/>
      <c r="V263" s="555"/>
      <c r="W263" s="555"/>
      <c r="X263" s="555"/>
      <c r="Y263" s="555"/>
      <c r="Z263" s="555"/>
      <c r="AA263" s="555"/>
      <c r="AB263" s="557"/>
      <c r="AC263" s="541"/>
      <c r="AD263" s="311"/>
      <c r="AE263" s="312"/>
      <c r="AF263" s="541"/>
      <c r="AG263" s="311"/>
      <c r="AH263" s="312"/>
      <c r="AI263" s="541"/>
      <c r="AJ263" s="311"/>
      <c r="AK263" s="312"/>
      <c r="AL263" s="153"/>
      <c r="BB263" s="153"/>
      <c r="BC263" s="154">
        <v>3</v>
      </c>
      <c r="BD263" s="514"/>
      <c r="BE263" s="152"/>
      <c r="BF263" s="152"/>
      <c r="BG263" s="152"/>
      <c r="BH263" s="152"/>
      <c r="BI263" s="152"/>
      <c r="BJ263" s="152"/>
      <c r="BK263" s="152"/>
      <c r="BL263" s="152"/>
      <c r="BM263" s="152"/>
      <c r="BN263" s="152"/>
      <c r="BO263" s="152"/>
      <c r="BP263" s="152"/>
      <c r="BQ263" s="152"/>
      <c r="BR263" s="152"/>
      <c r="BS263" s="152"/>
      <c r="BT263" s="152"/>
      <c r="BU263" s="152"/>
      <c r="BV263" s="152"/>
      <c r="BW263" s="152"/>
      <c r="BX263" s="152"/>
      <c r="BY263" s="152"/>
      <c r="BZ263" s="152"/>
      <c r="CA263" s="171"/>
      <c r="CB263" s="153"/>
      <c r="CC263" s="153"/>
      <c r="CD263" s="153"/>
      <c r="CE263" s="153"/>
      <c r="CF263" s="153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53"/>
      <c r="CQ263" s="153"/>
      <c r="CR263" s="153"/>
      <c r="CS263" s="153"/>
      <c r="CT263" s="153"/>
      <c r="CU263" s="153"/>
      <c r="CV263" s="153"/>
      <c r="CW263" s="153"/>
    </row>
    <row r="264" ht="6" customHeight="1" spans="1:101">
      <c r="A264" s="162"/>
      <c r="D264" s="147"/>
      <c r="I264" s="178"/>
      <c r="J264" s="421"/>
      <c r="K264" s="421"/>
      <c r="L264" s="424"/>
      <c r="M264" s="420"/>
      <c r="N264" s="421"/>
      <c r="O264" s="424"/>
      <c r="P264" s="420"/>
      <c r="Q264" s="421"/>
      <c r="R264" s="424"/>
      <c r="S264" s="531"/>
      <c r="T264" s="530"/>
      <c r="U264" s="530"/>
      <c r="V264" s="530"/>
      <c r="W264" s="530"/>
      <c r="X264" s="530"/>
      <c r="Y264" s="530"/>
      <c r="Z264" s="530"/>
      <c r="AA264" s="530"/>
      <c r="AB264" s="549"/>
      <c r="AC264" s="420"/>
      <c r="AD264" s="421"/>
      <c r="AE264" s="424"/>
      <c r="AF264" s="420"/>
      <c r="AG264" s="421"/>
      <c r="AH264" s="424"/>
      <c r="AI264" s="420"/>
      <c r="AJ264" s="421"/>
      <c r="AK264" s="424"/>
      <c r="AL264" s="153"/>
      <c r="BB264" s="153"/>
      <c r="BD264" s="162"/>
      <c r="CA264" s="178"/>
      <c r="CB264" s="153"/>
      <c r="CC264" s="153"/>
      <c r="CD264" s="153"/>
      <c r="CE264" s="153"/>
      <c r="CF264" s="153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53"/>
      <c r="CQ264" s="153"/>
      <c r="CR264" s="153"/>
      <c r="CS264" s="153"/>
      <c r="CT264" s="153"/>
      <c r="CU264" s="153"/>
      <c r="CV264" s="153"/>
      <c r="CW264" s="153"/>
    </row>
    <row r="265" ht="6" customHeight="1" spans="1:101">
      <c r="A265" s="162"/>
      <c r="D265" s="147"/>
      <c r="I265" s="178"/>
      <c r="J265" s="421"/>
      <c r="K265" s="421"/>
      <c r="L265" s="424"/>
      <c r="M265" s="420"/>
      <c r="N265" s="421"/>
      <c r="O265" s="424"/>
      <c r="P265" s="420"/>
      <c r="Q265" s="421"/>
      <c r="R265" s="424"/>
      <c r="S265" s="531"/>
      <c r="T265" s="530"/>
      <c r="U265" s="530"/>
      <c r="V265" s="530"/>
      <c r="W265" s="530"/>
      <c r="X265" s="530"/>
      <c r="Y265" s="530"/>
      <c r="Z265" s="530"/>
      <c r="AA265" s="530"/>
      <c r="AB265" s="549"/>
      <c r="AC265" s="420"/>
      <c r="AD265" s="421"/>
      <c r="AE265" s="424"/>
      <c r="AF265" s="420"/>
      <c r="AG265" s="421"/>
      <c r="AH265" s="424"/>
      <c r="AI265" s="420"/>
      <c r="AJ265" s="421"/>
      <c r="AK265" s="424"/>
      <c r="AL265" s="153"/>
      <c r="AM265" s="148"/>
      <c r="AN265" s="148"/>
      <c r="AO265" s="148"/>
      <c r="AP265" s="148"/>
      <c r="AQ265" s="148"/>
      <c r="AR265" s="148"/>
      <c r="AS265" s="148"/>
      <c r="AT265" s="148"/>
      <c r="AU265" s="148"/>
      <c r="AV265" s="148"/>
      <c r="AW265" s="148"/>
      <c r="AX265" s="148"/>
      <c r="AY265" s="148"/>
      <c r="AZ265" s="148"/>
      <c r="BA265" s="148"/>
      <c r="BB265" s="153"/>
      <c r="BC265" s="153"/>
      <c r="BD265" s="162"/>
      <c r="CA265" s="178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  <c r="CT265" s="153"/>
      <c r="CU265" s="153"/>
      <c r="CV265" s="153"/>
      <c r="CW265" s="153"/>
    </row>
    <row r="266" ht="6" customHeight="1" spans="1:101">
      <c r="A266" s="157"/>
      <c r="B266" s="148"/>
      <c r="C266" s="148"/>
      <c r="D266" s="148"/>
      <c r="E266" s="148"/>
      <c r="F266" s="148"/>
      <c r="G266" s="148"/>
      <c r="H266" s="148"/>
      <c r="I266" s="174"/>
      <c r="J266" s="315"/>
      <c r="K266" s="315"/>
      <c r="L266" s="316"/>
      <c r="M266" s="314"/>
      <c r="N266" s="315"/>
      <c r="O266" s="316"/>
      <c r="P266" s="314"/>
      <c r="Q266" s="315"/>
      <c r="R266" s="316"/>
      <c r="S266" s="532"/>
      <c r="T266" s="533"/>
      <c r="U266" s="533"/>
      <c r="V266" s="533"/>
      <c r="W266" s="533"/>
      <c r="X266" s="533"/>
      <c r="Y266" s="533"/>
      <c r="Z266" s="533"/>
      <c r="AA266" s="533"/>
      <c r="AB266" s="550"/>
      <c r="AC266" s="314"/>
      <c r="AD266" s="315"/>
      <c r="AE266" s="316"/>
      <c r="AF266" s="314"/>
      <c r="AG266" s="315"/>
      <c r="AH266" s="316"/>
      <c r="AI266" s="314"/>
      <c r="AJ266" s="315"/>
      <c r="AK266" s="316"/>
      <c r="AL266" s="153"/>
      <c r="AM266" s="196"/>
      <c r="AN266" s="196"/>
      <c r="AO266" s="196"/>
      <c r="AP266" s="196"/>
      <c r="AQ266" s="196"/>
      <c r="AR266" s="196"/>
      <c r="AS266" s="196"/>
      <c r="AT266" s="196"/>
      <c r="AU266" s="196"/>
      <c r="AV266" s="196"/>
      <c r="AW266" s="196"/>
      <c r="AX266" s="196"/>
      <c r="AY266" s="196"/>
      <c r="AZ266" s="196"/>
      <c r="BA266" s="196"/>
      <c r="BB266" s="153"/>
      <c r="BC266" s="153"/>
      <c r="BD266" s="162"/>
      <c r="CA266" s="178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  <c r="CT266" s="153"/>
      <c r="CU266" s="153"/>
      <c r="CV266" s="153"/>
      <c r="CW266" s="153"/>
    </row>
    <row r="267" ht="6" customHeight="1" spans="1:101">
      <c r="A267" s="520" t="s">
        <v>145</v>
      </c>
      <c r="B267" s="152"/>
      <c r="C267" s="152"/>
      <c r="D267" s="521" t="str">
        <f>A101&amp;""</f>
        <v/>
      </c>
      <c r="E267" s="152"/>
      <c r="F267" s="152"/>
      <c r="G267" s="152"/>
      <c r="H267" s="152"/>
      <c r="I267" s="171"/>
      <c r="J267" s="538">
        <v>1</v>
      </c>
      <c r="K267" s="311"/>
      <c r="L267" s="312"/>
      <c r="M267" s="539">
        <f>O110</f>
        <v>0</v>
      </c>
      <c r="N267" s="311"/>
      <c r="O267" s="312"/>
      <c r="P267" s="539">
        <f>R110*J267</f>
        <v>0</v>
      </c>
      <c r="Q267" s="311"/>
      <c r="R267" s="312"/>
      <c r="S267" s="470"/>
      <c r="T267" s="555"/>
      <c r="U267" s="555"/>
      <c r="V267" s="555"/>
      <c r="W267" s="555"/>
      <c r="X267" s="555"/>
      <c r="Y267" s="555"/>
      <c r="Z267" s="555"/>
      <c r="AA267" s="555"/>
      <c r="AB267" s="557"/>
      <c r="AC267" s="541"/>
      <c r="AD267" s="311"/>
      <c r="AE267" s="312"/>
      <c r="AF267" s="541"/>
      <c r="AG267" s="311"/>
      <c r="AH267" s="312"/>
      <c r="AI267" s="541"/>
      <c r="AJ267" s="311"/>
      <c r="AK267" s="312"/>
      <c r="AL267" s="153"/>
      <c r="AM267" s="196"/>
      <c r="AN267" s="196"/>
      <c r="AO267" s="196"/>
      <c r="AP267" s="196"/>
      <c r="AQ267" s="196"/>
      <c r="AR267" s="196"/>
      <c r="AS267" s="196"/>
      <c r="AT267" s="196"/>
      <c r="AU267" s="196"/>
      <c r="AV267" s="196"/>
      <c r="AW267" s="196"/>
      <c r="AX267" s="196"/>
      <c r="AY267" s="196"/>
      <c r="AZ267" s="196"/>
      <c r="BA267" s="196"/>
      <c r="BB267" s="153"/>
      <c r="BC267" s="153"/>
      <c r="BD267" s="162"/>
      <c r="CA267" s="178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  <c r="CT267" s="153"/>
      <c r="CU267" s="153"/>
      <c r="CV267" s="153"/>
      <c r="CW267" s="153"/>
    </row>
    <row r="268" ht="6" customHeight="1" spans="1:101">
      <c r="A268" s="162"/>
      <c r="D268" s="147"/>
      <c r="I268" s="178"/>
      <c r="J268" s="421"/>
      <c r="K268" s="421"/>
      <c r="L268" s="424"/>
      <c r="M268" s="420"/>
      <c r="N268" s="421"/>
      <c r="O268" s="424"/>
      <c r="P268" s="420"/>
      <c r="Q268" s="421"/>
      <c r="R268" s="424"/>
      <c r="S268" s="531"/>
      <c r="T268" s="530"/>
      <c r="U268" s="530"/>
      <c r="V268" s="530"/>
      <c r="W268" s="530"/>
      <c r="X268" s="530"/>
      <c r="Y268" s="530"/>
      <c r="Z268" s="530"/>
      <c r="AA268" s="530"/>
      <c r="AB268" s="549"/>
      <c r="AC268" s="420"/>
      <c r="AD268" s="421"/>
      <c r="AE268" s="424"/>
      <c r="AF268" s="420"/>
      <c r="AG268" s="421"/>
      <c r="AH268" s="424"/>
      <c r="AI268" s="420"/>
      <c r="AJ268" s="421"/>
      <c r="AK268" s="424"/>
      <c r="AL268" s="153"/>
      <c r="AM268" s="196"/>
      <c r="AN268" s="196"/>
      <c r="AO268" s="196"/>
      <c r="AP268" s="196"/>
      <c r="AQ268" s="196"/>
      <c r="AR268" s="196"/>
      <c r="AS268" s="196"/>
      <c r="AT268" s="196"/>
      <c r="AU268" s="196"/>
      <c r="AV268" s="196"/>
      <c r="AW268" s="196"/>
      <c r="AX268" s="196"/>
      <c r="AY268" s="196"/>
      <c r="AZ268" s="196"/>
      <c r="BA268" s="196"/>
      <c r="BB268" s="153"/>
      <c r="BC268" s="153"/>
      <c r="BD268" s="162"/>
      <c r="CA268" s="178"/>
      <c r="CB268" s="153"/>
      <c r="CC268" s="153"/>
      <c r="CD268" s="153"/>
      <c r="CE268" s="153"/>
      <c r="CF268" s="153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53"/>
      <c r="CQ268" s="153"/>
      <c r="CR268" s="153"/>
      <c r="CS268" s="153"/>
      <c r="CT268" s="153"/>
      <c r="CU268" s="153"/>
      <c r="CV268" s="153"/>
      <c r="CW268" s="153"/>
    </row>
    <row r="269" ht="6" customHeight="1" spans="1:101">
      <c r="A269" s="162"/>
      <c r="D269" s="147"/>
      <c r="I269" s="178"/>
      <c r="J269" s="421"/>
      <c r="K269" s="421"/>
      <c r="L269" s="424"/>
      <c r="M269" s="420"/>
      <c r="N269" s="421"/>
      <c r="O269" s="424"/>
      <c r="P269" s="420"/>
      <c r="Q269" s="421"/>
      <c r="R269" s="424"/>
      <c r="S269" s="531"/>
      <c r="T269" s="530"/>
      <c r="U269" s="530"/>
      <c r="V269" s="530"/>
      <c r="W269" s="530"/>
      <c r="X269" s="530"/>
      <c r="Y269" s="530"/>
      <c r="Z269" s="530"/>
      <c r="AA269" s="530"/>
      <c r="AB269" s="549"/>
      <c r="AC269" s="420"/>
      <c r="AD269" s="421"/>
      <c r="AE269" s="424"/>
      <c r="AF269" s="420"/>
      <c r="AG269" s="421"/>
      <c r="AH269" s="424"/>
      <c r="AI269" s="420"/>
      <c r="AJ269" s="421"/>
      <c r="AK269" s="424"/>
      <c r="AL269" s="153"/>
      <c r="AM269" s="558" t="s">
        <v>203</v>
      </c>
      <c r="AN269" s="559"/>
      <c r="AO269" s="559"/>
      <c r="AP269" s="559"/>
      <c r="AQ269" s="559"/>
      <c r="AR269" s="559"/>
      <c r="AS269" s="559"/>
      <c r="AT269" s="559"/>
      <c r="AU269" s="559"/>
      <c r="AV269" s="559"/>
      <c r="AW269" s="559"/>
      <c r="AX269" s="559"/>
      <c r="AY269" s="559"/>
      <c r="AZ269" s="559"/>
      <c r="BA269" s="559"/>
      <c r="BB269" s="153"/>
      <c r="BC269" s="153"/>
      <c r="BD269" s="162"/>
      <c r="CA269" s="178"/>
      <c r="CB269" s="153"/>
      <c r="CC269" s="153"/>
      <c r="CD269" s="153"/>
      <c r="CE269" s="153"/>
      <c r="CF269" s="153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53"/>
      <c r="CQ269" s="153"/>
      <c r="CR269" s="153"/>
      <c r="CS269" s="153"/>
      <c r="CT269" s="153"/>
      <c r="CU269" s="153"/>
      <c r="CV269" s="153"/>
      <c r="CW269" s="153"/>
    </row>
    <row r="270" ht="6" customHeight="1" spans="1:101">
      <c r="A270" s="157"/>
      <c r="B270" s="148"/>
      <c r="C270" s="148"/>
      <c r="D270" s="148"/>
      <c r="E270" s="148"/>
      <c r="F270" s="148"/>
      <c r="G270" s="148"/>
      <c r="H270" s="148"/>
      <c r="I270" s="174"/>
      <c r="J270" s="315"/>
      <c r="K270" s="315"/>
      <c r="L270" s="316"/>
      <c r="M270" s="314"/>
      <c r="N270" s="315"/>
      <c r="O270" s="316"/>
      <c r="P270" s="314"/>
      <c r="Q270" s="315"/>
      <c r="R270" s="316"/>
      <c r="S270" s="532"/>
      <c r="T270" s="533"/>
      <c r="U270" s="533"/>
      <c r="V270" s="533"/>
      <c r="W270" s="533"/>
      <c r="X270" s="533"/>
      <c r="Y270" s="533"/>
      <c r="Z270" s="533"/>
      <c r="AA270" s="533"/>
      <c r="AB270" s="550"/>
      <c r="AC270" s="314"/>
      <c r="AD270" s="315"/>
      <c r="AE270" s="316"/>
      <c r="AF270" s="314"/>
      <c r="AG270" s="315"/>
      <c r="AH270" s="316"/>
      <c r="AI270" s="314"/>
      <c r="AJ270" s="315"/>
      <c r="AK270" s="316"/>
      <c r="AL270" s="153"/>
      <c r="AM270" s="559"/>
      <c r="AN270" s="93"/>
      <c r="AO270" s="93"/>
      <c r="AP270" s="93"/>
      <c r="AQ270" s="93"/>
      <c r="AR270" s="93"/>
      <c r="AS270" s="93"/>
      <c r="AT270" s="93"/>
      <c r="AU270" s="93"/>
      <c r="AV270" s="93"/>
      <c r="AW270" s="93"/>
      <c r="AX270" s="93"/>
      <c r="AY270" s="93"/>
      <c r="AZ270" s="93"/>
      <c r="BA270" s="93"/>
      <c r="BB270" s="153"/>
      <c r="BC270" s="153"/>
      <c r="BD270" s="162"/>
      <c r="CA270" s="178"/>
      <c r="CB270" s="153"/>
      <c r="CC270" s="153"/>
      <c r="CD270" s="153"/>
      <c r="CE270" s="153"/>
      <c r="CF270" s="153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53"/>
      <c r="CQ270" s="153"/>
      <c r="CR270" s="153"/>
      <c r="CS270" s="153"/>
      <c r="CT270" s="153"/>
      <c r="CU270" s="153"/>
      <c r="CV270" s="153"/>
      <c r="CW270" s="153"/>
    </row>
    <row r="271" ht="6" customHeight="1" spans="1:101">
      <c r="A271" s="520" t="s">
        <v>145</v>
      </c>
      <c r="B271" s="152"/>
      <c r="C271" s="152"/>
      <c r="D271" s="522" t="str">
        <f>A120&amp;""</f>
        <v/>
      </c>
      <c r="E271" s="523"/>
      <c r="F271" s="523"/>
      <c r="G271" s="523"/>
      <c r="H271" s="523"/>
      <c r="I271" s="424"/>
      <c r="J271" s="538">
        <v>1</v>
      </c>
      <c r="K271" s="311"/>
      <c r="L271" s="312"/>
      <c r="M271" s="539">
        <f>O129</f>
        <v>0</v>
      </c>
      <c r="N271" s="311"/>
      <c r="O271" s="312"/>
      <c r="P271" s="539">
        <f>R129*J271</f>
        <v>0</v>
      </c>
      <c r="Q271" s="311"/>
      <c r="R271" s="312"/>
      <c r="S271" s="470"/>
      <c r="T271" s="555"/>
      <c r="U271" s="555"/>
      <c r="V271" s="555"/>
      <c r="W271" s="555"/>
      <c r="X271" s="555"/>
      <c r="Y271" s="555"/>
      <c r="Z271" s="555"/>
      <c r="AA271" s="555"/>
      <c r="AB271" s="557"/>
      <c r="AC271" s="541"/>
      <c r="AD271" s="311"/>
      <c r="AE271" s="312"/>
      <c r="AF271" s="541"/>
      <c r="AG271" s="311"/>
      <c r="AH271" s="312"/>
      <c r="AI271" s="541"/>
      <c r="AJ271" s="311"/>
      <c r="AK271" s="312"/>
      <c r="AL271" s="153"/>
      <c r="AM271" s="559"/>
      <c r="AN271" s="93"/>
      <c r="AO271" s="93"/>
      <c r="AP271" s="93"/>
      <c r="AQ271" s="93"/>
      <c r="AR271" s="93"/>
      <c r="AS271" s="93"/>
      <c r="AT271" s="93"/>
      <c r="AU271" s="93"/>
      <c r="AV271" s="93"/>
      <c r="AW271" s="93"/>
      <c r="AX271" s="93"/>
      <c r="AY271" s="93"/>
      <c r="AZ271" s="93"/>
      <c r="BA271" s="93"/>
      <c r="BB271" s="153"/>
      <c r="BC271" s="153"/>
      <c r="BD271" s="162"/>
      <c r="CA271" s="178"/>
      <c r="CB271" s="153"/>
      <c r="CC271" s="153"/>
      <c r="CD271" s="153"/>
      <c r="CE271" s="153"/>
      <c r="CF271" s="153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53"/>
      <c r="CQ271" s="153"/>
      <c r="CR271" s="153"/>
      <c r="CS271" s="153"/>
      <c r="CT271" s="153"/>
      <c r="CU271" s="153"/>
      <c r="CV271" s="153"/>
      <c r="CW271" s="153"/>
    </row>
    <row r="272" ht="6" customHeight="1" spans="1:101">
      <c r="A272" s="162"/>
      <c r="D272" s="523"/>
      <c r="E272" s="421"/>
      <c r="F272" s="421"/>
      <c r="G272" s="421"/>
      <c r="H272" s="421"/>
      <c r="I272" s="424"/>
      <c r="J272" s="421"/>
      <c r="K272" s="421"/>
      <c r="L272" s="424"/>
      <c r="M272" s="420"/>
      <c r="N272" s="421"/>
      <c r="O272" s="424"/>
      <c r="P272" s="420"/>
      <c r="Q272" s="421"/>
      <c r="R272" s="424"/>
      <c r="S272" s="531"/>
      <c r="T272" s="530"/>
      <c r="U272" s="530"/>
      <c r="V272" s="530"/>
      <c r="W272" s="530"/>
      <c r="X272" s="530"/>
      <c r="Y272" s="530"/>
      <c r="Z272" s="530"/>
      <c r="AA272" s="530"/>
      <c r="AB272" s="549"/>
      <c r="AC272" s="420"/>
      <c r="AD272" s="421"/>
      <c r="AE272" s="424"/>
      <c r="AF272" s="420"/>
      <c r="AG272" s="421"/>
      <c r="AH272" s="424"/>
      <c r="AI272" s="420"/>
      <c r="AJ272" s="421"/>
      <c r="AK272" s="424"/>
      <c r="AL272" s="153"/>
      <c r="AM272" s="559"/>
      <c r="AN272" s="93"/>
      <c r="AO272" s="93"/>
      <c r="AP272" s="93"/>
      <c r="AQ272" s="93"/>
      <c r="AR272" s="93"/>
      <c r="AS272" s="93"/>
      <c r="AT272" s="93"/>
      <c r="AU272" s="93"/>
      <c r="AV272" s="93"/>
      <c r="AW272" s="93"/>
      <c r="AX272" s="93"/>
      <c r="AY272" s="93"/>
      <c r="AZ272" s="93"/>
      <c r="BA272" s="93"/>
      <c r="BB272" s="153"/>
      <c r="BC272" s="153"/>
      <c r="BD272" s="162"/>
      <c r="CA272" s="178"/>
      <c r="CB272" s="153"/>
      <c r="CC272" s="153"/>
      <c r="CD272" s="153"/>
      <c r="CE272" s="153"/>
      <c r="CF272" s="153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53"/>
      <c r="CQ272" s="153"/>
      <c r="CR272" s="153"/>
      <c r="CS272" s="153"/>
      <c r="CT272" s="153"/>
      <c r="CU272" s="153"/>
      <c r="CV272" s="153"/>
      <c r="CW272" s="153"/>
    </row>
    <row r="273" ht="6" customHeight="1" spans="1:101">
      <c r="A273" s="162"/>
      <c r="D273" s="523"/>
      <c r="E273" s="421"/>
      <c r="F273" s="421"/>
      <c r="G273" s="421"/>
      <c r="H273" s="421"/>
      <c r="I273" s="424"/>
      <c r="J273" s="421"/>
      <c r="K273" s="421"/>
      <c r="L273" s="424"/>
      <c r="M273" s="420"/>
      <c r="N273" s="421"/>
      <c r="O273" s="424"/>
      <c r="P273" s="420"/>
      <c r="Q273" s="421"/>
      <c r="R273" s="424"/>
      <c r="S273" s="531"/>
      <c r="T273" s="530"/>
      <c r="U273" s="530"/>
      <c r="V273" s="530"/>
      <c r="W273" s="530"/>
      <c r="X273" s="530"/>
      <c r="Y273" s="530"/>
      <c r="Z273" s="530"/>
      <c r="AA273" s="530"/>
      <c r="AB273" s="549"/>
      <c r="AC273" s="420"/>
      <c r="AD273" s="421"/>
      <c r="AE273" s="424"/>
      <c r="AF273" s="420"/>
      <c r="AG273" s="421"/>
      <c r="AH273" s="424"/>
      <c r="AI273" s="420"/>
      <c r="AJ273" s="421"/>
      <c r="AK273" s="424"/>
      <c r="AL273" s="153"/>
      <c r="AM273" s="560"/>
      <c r="AN273" s="560"/>
      <c r="AO273" s="560"/>
      <c r="AP273" s="560"/>
      <c r="AQ273" s="560"/>
      <c r="AR273" s="560"/>
      <c r="AS273" s="560"/>
      <c r="AT273" s="560"/>
      <c r="AU273" s="560"/>
      <c r="AV273" s="560"/>
      <c r="AW273" s="560"/>
      <c r="AX273" s="560"/>
      <c r="AY273" s="560"/>
      <c r="AZ273" s="560"/>
      <c r="BA273" s="560"/>
      <c r="BB273" s="153"/>
      <c r="BC273" s="153"/>
      <c r="BD273" s="162"/>
      <c r="CA273" s="178"/>
      <c r="CB273" s="153"/>
      <c r="CC273" s="153"/>
      <c r="CD273" s="153"/>
      <c r="CE273" s="153"/>
      <c r="CF273" s="153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53"/>
      <c r="CQ273" s="153"/>
      <c r="CR273" s="153"/>
      <c r="CS273" s="153"/>
      <c r="CT273" s="153"/>
      <c r="CU273" s="153"/>
      <c r="CV273" s="153"/>
      <c r="CW273" s="153"/>
    </row>
    <row r="274" ht="6" customHeight="1" spans="1:101">
      <c r="A274" s="157"/>
      <c r="B274" s="148"/>
      <c r="C274" s="148"/>
      <c r="D274" s="315"/>
      <c r="E274" s="315"/>
      <c r="F274" s="315"/>
      <c r="G274" s="315"/>
      <c r="H274" s="315"/>
      <c r="I274" s="316"/>
      <c r="J274" s="315"/>
      <c r="K274" s="315"/>
      <c r="L274" s="316"/>
      <c r="M274" s="314"/>
      <c r="N274" s="315"/>
      <c r="O274" s="316"/>
      <c r="P274" s="314"/>
      <c r="Q274" s="315"/>
      <c r="R274" s="316"/>
      <c r="S274" s="532"/>
      <c r="T274" s="533"/>
      <c r="U274" s="533"/>
      <c r="V274" s="533"/>
      <c r="W274" s="533"/>
      <c r="X274" s="533"/>
      <c r="Y274" s="533"/>
      <c r="Z274" s="533"/>
      <c r="AA274" s="533"/>
      <c r="AB274" s="550"/>
      <c r="AC274" s="314"/>
      <c r="AD274" s="315"/>
      <c r="AE274" s="316"/>
      <c r="AF274" s="314"/>
      <c r="AG274" s="315"/>
      <c r="AH274" s="316"/>
      <c r="AI274" s="314"/>
      <c r="AJ274" s="315"/>
      <c r="AK274" s="316"/>
      <c r="AL274" s="153"/>
      <c r="AM274" s="561"/>
      <c r="AN274" s="561"/>
      <c r="AO274" s="561"/>
      <c r="AP274" s="561"/>
      <c r="AQ274" s="561"/>
      <c r="AR274" s="561"/>
      <c r="AS274" s="561"/>
      <c r="AT274" s="561"/>
      <c r="AU274" s="561"/>
      <c r="AV274" s="561"/>
      <c r="AW274" s="561"/>
      <c r="AX274" s="561"/>
      <c r="AY274" s="561"/>
      <c r="AZ274" s="561"/>
      <c r="BA274" s="561"/>
      <c r="BB274" s="153"/>
      <c r="BC274" s="153"/>
      <c r="BD274" s="162"/>
      <c r="CA274" s="178"/>
      <c r="CB274" s="153"/>
      <c r="CC274" s="153"/>
      <c r="CD274" s="153"/>
      <c r="CE274" s="153"/>
      <c r="CF274" s="153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53"/>
      <c r="CQ274" s="153"/>
      <c r="CR274" s="153"/>
      <c r="CS274" s="153"/>
      <c r="CT274" s="153"/>
      <c r="CU274" s="153"/>
      <c r="CV274" s="153"/>
      <c r="CW274" s="153"/>
    </row>
    <row r="275" ht="6" customHeight="1" spans="1:101">
      <c r="A275" s="520" t="s">
        <v>145</v>
      </c>
      <c r="B275" s="152"/>
      <c r="C275" s="152"/>
      <c r="D275" s="521" t="str">
        <f>A139&amp;""</f>
        <v/>
      </c>
      <c r="E275" s="152"/>
      <c r="F275" s="152"/>
      <c r="G275" s="152"/>
      <c r="H275" s="152"/>
      <c r="I275" s="171"/>
      <c r="J275" s="538">
        <v>1</v>
      </c>
      <c r="K275" s="311"/>
      <c r="L275" s="312"/>
      <c r="M275" s="539">
        <f>O148</f>
        <v>0</v>
      </c>
      <c r="N275" s="311"/>
      <c r="O275" s="312"/>
      <c r="P275" s="539">
        <f>R148*J275</f>
        <v>0</v>
      </c>
      <c r="Q275" s="311"/>
      <c r="R275" s="312"/>
      <c r="S275" s="470"/>
      <c r="T275" s="534"/>
      <c r="U275" s="534"/>
      <c r="V275" s="534"/>
      <c r="W275" s="534"/>
      <c r="X275" s="534"/>
      <c r="Y275" s="534"/>
      <c r="Z275" s="534"/>
      <c r="AA275" s="534"/>
      <c r="AB275" s="551"/>
      <c r="AC275" s="541"/>
      <c r="AD275" s="538"/>
      <c r="AE275" s="542"/>
      <c r="AF275" s="541"/>
      <c r="AG275" s="538"/>
      <c r="AH275" s="542"/>
      <c r="AI275" s="541"/>
      <c r="AJ275" s="538"/>
      <c r="AK275" s="542"/>
      <c r="AL275" s="153"/>
      <c r="AM275" s="562"/>
      <c r="AN275" s="562"/>
      <c r="AO275" s="562"/>
      <c r="AP275" s="562"/>
      <c r="AQ275" s="562"/>
      <c r="AR275" s="562"/>
      <c r="AS275" s="562"/>
      <c r="AT275" s="562"/>
      <c r="AU275" s="562"/>
      <c r="AV275" s="562"/>
      <c r="AW275" s="562"/>
      <c r="AX275" s="562"/>
      <c r="AY275" s="562"/>
      <c r="AZ275" s="562"/>
      <c r="BA275" s="562"/>
      <c r="BB275" s="153"/>
      <c r="BC275" s="153"/>
      <c r="BD275" s="162"/>
      <c r="CA275" s="178"/>
      <c r="CB275" s="153"/>
      <c r="CC275" s="153"/>
      <c r="CD275" s="153"/>
      <c r="CE275" s="153"/>
      <c r="CF275" s="153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53"/>
      <c r="CQ275" s="153"/>
      <c r="CR275" s="153"/>
      <c r="CS275" s="153"/>
      <c r="CT275" s="153"/>
      <c r="CU275" s="153"/>
      <c r="CV275" s="153"/>
      <c r="CW275" s="153"/>
    </row>
    <row r="276" ht="6" customHeight="1" spans="1:101">
      <c r="A276" s="162"/>
      <c r="D276" s="147"/>
      <c r="I276" s="178"/>
      <c r="J276" s="421"/>
      <c r="K276" s="421"/>
      <c r="L276" s="424"/>
      <c r="M276" s="420"/>
      <c r="N276" s="421"/>
      <c r="O276" s="424"/>
      <c r="P276" s="420"/>
      <c r="Q276" s="421"/>
      <c r="R276" s="424"/>
      <c r="S276" s="529"/>
      <c r="T276" s="535"/>
      <c r="U276" s="535"/>
      <c r="V276" s="535"/>
      <c r="W276" s="535"/>
      <c r="X276" s="535"/>
      <c r="Y276" s="535"/>
      <c r="Z276" s="535"/>
      <c r="AA276" s="535"/>
      <c r="AB276" s="552"/>
      <c r="AC276" s="543"/>
      <c r="AD276" s="544"/>
      <c r="AE276" s="545"/>
      <c r="AF276" s="543"/>
      <c r="AG276" s="544"/>
      <c r="AH276" s="545"/>
      <c r="AI276" s="543"/>
      <c r="AJ276" s="544"/>
      <c r="AK276" s="545"/>
      <c r="AL276" s="153"/>
      <c r="AM276" s="560"/>
      <c r="AN276" s="560"/>
      <c r="AO276" s="560"/>
      <c r="AP276" s="560"/>
      <c r="AQ276" s="560"/>
      <c r="AR276" s="560"/>
      <c r="AS276" s="560"/>
      <c r="AT276" s="560"/>
      <c r="AU276" s="560"/>
      <c r="AV276" s="560"/>
      <c r="AW276" s="560"/>
      <c r="AX276" s="560"/>
      <c r="AY276" s="560"/>
      <c r="AZ276" s="560"/>
      <c r="BA276" s="560"/>
      <c r="BB276" s="153"/>
      <c r="BC276" s="153"/>
      <c r="BD276" s="157"/>
      <c r="BE276" s="148"/>
      <c r="BF276" s="148"/>
      <c r="BG276" s="148"/>
      <c r="BH276" s="148"/>
      <c r="BI276" s="148"/>
      <c r="BJ276" s="148"/>
      <c r="BK276" s="148"/>
      <c r="BL276" s="148"/>
      <c r="BM276" s="148"/>
      <c r="BN276" s="148"/>
      <c r="BO276" s="148"/>
      <c r="BP276" s="148"/>
      <c r="BQ276" s="148"/>
      <c r="BR276" s="148"/>
      <c r="BS276" s="148"/>
      <c r="BT276" s="148"/>
      <c r="BU276" s="148"/>
      <c r="BV276" s="148"/>
      <c r="BW276" s="148"/>
      <c r="BX276" s="148"/>
      <c r="BY276" s="148"/>
      <c r="BZ276" s="148"/>
      <c r="CA276" s="174"/>
      <c r="CB276" s="153"/>
      <c r="CC276" s="153"/>
      <c r="CD276" s="153"/>
      <c r="CE276" s="153"/>
      <c r="CF276" s="153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53"/>
      <c r="CQ276" s="153"/>
      <c r="CR276" s="153"/>
      <c r="CS276" s="153"/>
      <c r="CT276" s="153"/>
      <c r="CU276" s="153"/>
      <c r="CV276" s="153"/>
      <c r="CW276" s="153"/>
    </row>
    <row r="277" ht="6" customHeight="1" spans="1:101">
      <c r="A277" s="162"/>
      <c r="D277" s="147"/>
      <c r="I277" s="178"/>
      <c r="J277" s="421"/>
      <c r="K277" s="421"/>
      <c r="L277" s="424"/>
      <c r="M277" s="420"/>
      <c r="N277" s="421"/>
      <c r="O277" s="424"/>
      <c r="P277" s="420"/>
      <c r="Q277" s="421"/>
      <c r="R277" s="424"/>
      <c r="S277" s="529"/>
      <c r="T277" s="535"/>
      <c r="U277" s="535"/>
      <c r="V277" s="535"/>
      <c r="W277" s="535"/>
      <c r="X277" s="535"/>
      <c r="Y277" s="535"/>
      <c r="Z277" s="535"/>
      <c r="AA277" s="535"/>
      <c r="AB277" s="552"/>
      <c r="AC277" s="543"/>
      <c r="AD277" s="544"/>
      <c r="AE277" s="545"/>
      <c r="AF277" s="543"/>
      <c r="AG277" s="544"/>
      <c r="AH277" s="545"/>
      <c r="AI277" s="543"/>
      <c r="AJ277" s="544"/>
      <c r="AK277" s="545"/>
      <c r="AL277" s="153"/>
      <c r="AM277" s="561"/>
      <c r="AN277" s="561"/>
      <c r="AO277" s="561"/>
      <c r="AP277" s="561"/>
      <c r="AQ277" s="561"/>
      <c r="AR277" s="561"/>
      <c r="AS277" s="561"/>
      <c r="AT277" s="561"/>
      <c r="AU277" s="561"/>
      <c r="AV277" s="561"/>
      <c r="AW277" s="561"/>
      <c r="AX277" s="561"/>
      <c r="AY277" s="561"/>
      <c r="AZ277" s="561"/>
      <c r="BA277" s="561"/>
      <c r="BB277" s="153"/>
      <c r="CB277" s="153"/>
      <c r="CC277" s="153"/>
      <c r="CD277" s="153"/>
      <c r="CE277" s="153"/>
      <c r="CF277" s="153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53"/>
      <c r="CQ277" s="153"/>
      <c r="CR277" s="153"/>
      <c r="CS277" s="153"/>
      <c r="CT277" s="153"/>
      <c r="CU277" s="153"/>
      <c r="CV277" s="153"/>
      <c r="CW277" s="153"/>
    </row>
    <row r="278" ht="6" customHeight="1" spans="1:101">
      <c r="A278" s="157"/>
      <c r="B278" s="148"/>
      <c r="C278" s="148"/>
      <c r="D278" s="148"/>
      <c r="E278" s="148"/>
      <c r="F278" s="148"/>
      <c r="G278" s="148"/>
      <c r="H278" s="148"/>
      <c r="I278" s="174"/>
      <c r="J278" s="315"/>
      <c r="K278" s="315"/>
      <c r="L278" s="316"/>
      <c r="M278" s="314"/>
      <c r="N278" s="315"/>
      <c r="O278" s="316"/>
      <c r="P278" s="314"/>
      <c r="Q278" s="315"/>
      <c r="R278" s="316"/>
      <c r="S278" s="536"/>
      <c r="T278" s="537"/>
      <c r="U278" s="537"/>
      <c r="V278" s="537"/>
      <c r="W278" s="537"/>
      <c r="X278" s="537"/>
      <c r="Y278" s="537"/>
      <c r="Z278" s="537"/>
      <c r="AA278" s="537"/>
      <c r="AB278" s="553"/>
      <c r="AC278" s="546"/>
      <c r="AD278" s="547"/>
      <c r="AE278" s="548"/>
      <c r="AF278" s="546"/>
      <c r="AG278" s="547"/>
      <c r="AH278" s="548"/>
      <c r="AI278" s="546"/>
      <c r="AJ278" s="547"/>
      <c r="AK278" s="548"/>
      <c r="AL278" s="153"/>
      <c r="AM278" s="562"/>
      <c r="AN278" s="562"/>
      <c r="AO278" s="562"/>
      <c r="AP278" s="562"/>
      <c r="AQ278" s="562"/>
      <c r="AR278" s="562"/>
      <c r="AS278" s="562"/>
      <c r="AT278" s="562"/>
      <c r="AU278" s="562"/>
      <c r="AV278" s="562"/>
      <c r="AW278" s="562"/>
      <c r="AX278" s="562"/>
      <c r="AY278" s="562"/>
      <c r="AZ278" s="562"/>
      <c r="BA278" s="562"/>
      <c r="BB278" s="153"/>
      <c r="BC278" s="154">
        <v>4</v>
      </c>
      <c r="BD278" s="514"/>
      <c r="BE278" s="152"/>
      <c r="BF278" s="152"/>
      <c r="BG278" s="152"/>
      <c r="BH278" s="152"/>
      <c r="BI278" s="152"/>
      <c r="BJ278" s="152"/>
      <c r="BK278" s="152"/>
      <c r="BL278" s="152"/>
      <c r="BM278" s="152"/>
      <c r="BN278" s="152"/>
      <c r="BO278" s="152"/>
      <c r="BP278" s="152"/>
      <c r="BQ278" s="152"/>
      <c r="BR278" s="152"/>
      <c r="BS278" s="152"/>
      <c r="BT278" s="152"/>
      <c r="BU278" s="152"/>
      <c r="BV278" s="152"/>
      <c r="BW278" s="152"/>
      <c r="BX278" s="152"/>
      <c r="BY278" s="152"/>
      <c r="BZ278" s="152"/>
      <c r="CA278" s="171"/>
      <c r="CB278" s="153"/>
      <c r="CC278" s="153"/>
      <c r="CD278" s="153"/>
      <c r="CE278" s="153"/>
      <c r="CF278" s="153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53"/>
      <c r="CQ278" s="153"/>
      <c r="CR278" s="153"/>
      <c r="CS278" s="153"/>
      <c r="CT278" s="153"/>
      <c r="CU278" s="153"/>
      <c r="CV278" s="153"/>
      <c r="CW278" s="153"/>
    </row>
    <row r="279" ht="6" customHeight="1" spans="1:101">
      <c r="A279" s="520" t="s">
        <v>70</v>
      </c>
      <c r="B279" s="524"/>
      <c r="C279" s="524"/>
      <c r="D279" s="521" t="str">
        <f>A200&amp;""</f>
        <v/>
      </c>
      <c r="E279" s="152"/>
      <c r="F279" s="152"/>
      <c r="G279" s="152"/>
      <c r="H279" s="152"/>
      <c r="I279" s="171"/>
      <c r="J279" s="538">
        <v>1</v>
      </c>
      <c r="K279" s="311"/>
      <c r="L279" s="312"/>
      <c r="M279" s="540">
        <f>R208</f>
        <v>0</v>
      </c>
      <c r="N279" s="311"/>
      <c r="O279" s="312"/>
      <c r="P279" s="540">
        <f>U208*J279</f>
        <v>0</v>
      </c>
      <c r="Q279" s="311"/>
      <c r="R279" s="312"/>
      <c r="S279" s="470"/>
      <c r="T279" s="555"/>
      <c r="U279" s="555"/>
      <c r="V279" s="555"/>
      <c r="W279" s="555"/>
      <c r="X279" s="555"/>
      <c r="Y279" s="555"/>
      <c r="Z279" s="555"/>
      <c r="AA279" s="555"/>
      <c r="AB279" s="557"/>
      <c r="AC279" s="541"/>
      <c r="AD279" s="311"/>
      <c r="AE279" s="312"/>
      <c r="AF279" s="541"/>
      <c r="AG279" s="311"/>
      <c r="AH279" s="312"/>
      <c r="AI279" s="541"/>
      <c r="AJ279" s="311"/>
      <c r="AK279" s="312"/>
      <c r="AL279" s="153"/>
      <c r="AM279" s="560"/>
      <c r="AN279" s="560"/>
      <c r="AO279" s="560"/>
      <c r="AP279" s="560"/>
      <c r="AQ279" s="560"/>
      <c r="AR279" s="560"/>
      <c r="AS279" s="560"/>
      <c r="AT279" s="560"/>
      <c r="AU279" s="560"/>
      <c r="AV279" s="560"/>
      <c r="AW279" s="560"/>
      <c r="AX279" s="560"/>
      <c r="AY279" s="560"/>
      <c r="AZ279" s="560"/>
      <c r="BA279" s="560"/>
      <c r="BB279" s="153"/>
      <c r="BD279" s="162"/>
      <c r="CA279" s="178"/>
      <c r="CB279" s="153"/>
      <c r="CC279" s="153"/>
      <c r="CD279" s="153"/>
      <c r="CE279" s="153"/>
      <c r="CF279" s="153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53"/>
      <c r="CQ279" s="153"/>
      <c r="CR279" s="153"/>
      <c r="CS279" s="153"/>
      <c r="CT279" s="153"/>
      <c r="CU279" s="153"/>
      <c r="CV279" s="153"/>
      <c r="CW279" s="153"/>
    </row>
    <row r="280" ht="6" customHeight="1" spans="1:101">
      <c r="A280" s="525"/>
      <c r="B280" s="526"/>
      <c r="C280" s="526"/>
      <c r="D280" s="147"/>
      <c r="I280" s="178"/>
      <c r="J280" s="421"/>
      <c r="K280" s="421"/>
      <c r="L280" s="424"/>
      <c r="M280" s="420"/>
      <c r="N280" s="421"/>
      <c r="O280" s="424"/>
      <c r="P280" s="420"/>
      <c r="Q280" s="421"/>
      <c r="R280" s="424"/>
      <c r="S280" s="531"/>
      <c r="T280" s="530"/>
      <c r="U280" s="530"/>
      <c r="V280" s="530"/>
      <c r="W280" s="530"/>
      <c r="X280" s="530"/>
      <c r="Y280" s="530"/>
      <c r="Z280" s="530"/>
      <c r="AA280" s="530"/>
      <c r="AB280" s="549"/>
      <c r="AC280" s="420"/>
      <c r="AD280" s="421"/>
      <c r="AE280" s="424"/>
      <c r="AF280" s="420"/>
      <c r="AG280" s="421"/>
      <c r="AH280" s="424"/>
      <c r="AI280" s="420"/>
      <c r="AJ280" s="421"/>
      <c r="AK280" s="424"/>
      <c r="AL280" s="153"/>
      <c r="AM280" s="561"/>
      <c r="AN280" s="561"/>
      <c r="AO280" s="561"/>
      <c r="AP280" s="561"/>
      <c r="AQ280" s="561"/>
      <c r="AR280" s="561"/>
      <c r="AS280" s="561"/>
      <c r="AT280" s="561"/>
      <c r="AU280" s="561"/>
      <c r="AV280" s="561"/>
      <c r="AW280" s="561"/>
      <c r="AX280" s="561"/>
      <c r="AY280" s="561"/>
      <c r="AZ280" s="561"/>
      <c r="BA280" s="561"/>
      <c r="BB280" s="153"/>
      <c r="BC280" s="153"/>
      <c r="BD280" s="162"/>
      <c r="CA280" s="178"/>
      <c r="CB280" s="153"/>
      <c r="CC280" s="153"/>
      <c r="CD280" s="153"/>
      <c r="CE280" s="153"/>
      <c r="CF280" s="153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53"/>
      <c r="CQ280" s="153"/>
      <c r="CR280" s="153"/>
      <c r="CS280" s="153"/>
      <c r="CT280" s="153"/>
      <c r="CU280" s="153"/>
      <c r="CV280" s="153"/>
      <c r="CW280" s="153"/>
    </row>
    <row r="281" ht="6" customHeight="1" spans="1:101">
      <c r="A281" s="525"/>
      <c r="B281" s="526"/>
      <c r="C281" s="526"/>
      <c r="D281" s="147"/>
      <c r="I281" s="178"/>
      <c r="J281" s="421"/>
      <c r="K281" s="421"/>
      <c r="L281" s="424"/>
      <c r="M281" s="420"/>
      <c r="N281" s="421"/>
      <c r="O281" s="424"/>
      <c r="P281" s="420"/>
      <c r="Q281" s="421"/>
      <c r="R281" s="424"/>
      <c r="S281" s="531"/>
      <c r="T281" s="530"/>
      <c r="U281" s="530"/>
      <c r="V281" s="530"/>
      <c r="W281" s="530"/>
      <c r="X281" s="530"/>
      <c r="Y281" s="530"/>
      <c r="Z281" s="530"/>
      <c r="AA281" s="530"/>
      <c r="AB281" s="549"/>
      <c r="AC281" s="420"/>
      <c r="AD281" s="421"/>
      <c r="AE281" s="424"/>
      <c r="AF281" s="420"/>
      <c r="AG281" s="421"/>
      <c r="AH281" s="424"/>
      <c r="AI281" s="420"/>
      <c r="AJ281" s="421"/>
      <c r="AK281" s="424"/>
      <c r="AL281" s="153"/>
      <c r="AM281" s="562"/>
      <c r="AN281" s="562"/>
      <c r="AO281" s="562"/>
      <c r="AP281" s="562"/>
      <c r="AQ281" s="562"/>
      <c r="AR281" s="562"/>
      <c r="AS281" s="562"/>
      <c r="AT281" s="562"/>
      <c r="AU281" s="562"/>
      <c r="AV281" s="562"/>
      <c r="AW281" s="562"/>
      <c r="AX281" s="562"/>
      <c r="AY281" s="562"/>
      <c r="AZ281" s="562"/>
      <c r="BA281" s="562"/>
      <c r="BB281" s="153"/>
      <c r="BC281" s="153"/>
      <c r="BD281" s="162"/>
      <c r="CA281" s="178"/>
      <c r="CB281" s="153"/>
      <c r="CC281" s="153"/>
      <c r="CD281" s="153"/>
      <c r="CE281" s="153"/>
      <c r="CF281" s="153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53"/>
      <c r="CQ281" s="153"/>
      <c r="CR281" s="153"/>
      <c r="CS281" s="153"/>
      <c r="CT281" s="153"/>
      <c r="CU281" s="153"/>
      <c r="CV281" s="153"/>
      <c r="CW281" s="153"/>
    </row>
    <row r="282" ht="6" customHeight="1" spans="1:101">
      <c r="A282" s="527"/>
      <c r="B282" s="528"/>
      <c r="C282" s="528"/>
      <c r="D282" s="148"/>
      <c r="E282" s="148"/>
      <c r="F282" s="148"/>
      <c r="G282" s="148"/>
      <c r="H282" s="148"/>
      <c r="I282" s="174"/>
      <c r="J282" s="315"/>
      <c r="K282" s="315"/>
      <c r="L282" s="316"/>
      <c r="M282" s="314"/>
      <c r="N282" s="315"/>
      <c r="O282" s="316"/>
      <c r="P282" s="314"/>
      <c r="Q282" s="315"/>
      <c r="R282" s="316"/>
      <c r="S282" s="532"/>
      <c r="T282" s="533"/>
      <c r="U282" s="533"/>
      <c r="V282" s="533"/>
      <c r="W282" s="533"/>
      <c r="X282" s="533"/>
      <c r="Y282" s="533"/>
      <c r="Z282" s="533"/>
      <c r="AA282" s="533"/>
      <c r="AB282" s="550"/>
      <c r="AC282" s="314"/>
      <c r="AD282" s="315"/>
      <c r="AE282" s="316"/>
      <c r="AF282" s="314"/>
      <c r="AG282" s="315"/>
      <c r="AH282" s="316"/>
      <c r="AI282" s="314"/>
      <c r="AJ282" s="315"/>
      <c r="AK282" s="316"/>
      <c r="AL282" s="153"/>
      <c r="AM282" s="563"/>
      <c r="AN282" s="563"/>
      <c r="AO282" s="563"/>
      <c r="AP282" s="563"/>
      <c r="AQ282" s="563"/>
      <c r="AR282" s="563"/>
      <c r="AS282" s="563"/>
      <c r="AT282" s="563"/>
      <c r="AU282" s="563"/>
      <c r="AV282" s="563"/>
      <c r="AW282" s="563"/>
      <c r="AX282" s="563"/>
      <c r="AY282" s="563"/>
      <c r="AZ282" s="563"/>
      <c r="BA282" s="563"/>
      <c r="BB282" s="153"/>
      <c r="BC282" s="153"/>
      <c r="BD282" s="162"/>
      <c r="CA282" s="178"/>
      <c r="CB282" s="153"/>
      <c r="CC282" s="153"/>
      <c r="CD282" s="153"/>
      <c r="CE282" s="153"/>
      <c r="CF282" s="153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53"/>
      <c r="CQ282" s="153"/>
      <c r="CR282" s="153"/>
      <c r="CS282" s="153"/>
      <c r="CT282" s="153"/>
      <c r="CU282" s="153"/>
      <c r="CV282" s="153"/>
      <c r="CW282" s="153"/>
    </row>
    <row r="283" ht="6" customHeight="1" spans="1:101">
      <c r="A283" s="520" t="s">
        <v>71</v>
      </c>
      <c r="B283" s="524"/>
      <c r="C283" s="524"/>
      <c r="D283" s="521" t="str">
        <f>A219&amp;""</f>
        <v/>
      </c>
      <c r="E283" s="152"/>
      <c r="F283" s="152"/>
      <c r="G283" s="152"/>
      <c r="H283" s="152"/>
      <c r="I283" s="171"/>
      <c r="J283" s="538">
        <v>1</v>
      </c>
      <c r="K283" s="311"/>
      <c r="L283" s="312"/>
      <c r="M283" s="540">
        <f>W219</f>
        <v>0</v>
      </c>
      <c r="N283" s="311"/>
      <c r="O283" s="312"/>
      <c r="P283" s="540">
        <f>AA219*J283</f>
        <v>0</v>
      </c>
      <c r="Q283" s="311"/>
      <c r="R283" s="312"/>
      <c r="S283" s="520"/>
      <c r="T283" s="152"/>
      <c r="U283" s="152"/>
      <c r="V283" s="152"/>
      <c r="W283" s="152"/>
      <c r="X283" s="152"/>
      <c r="Y283" s="152"/>
      <c r="Z283" s="152"/>
      <c r="AA283" s="152"/>
      <c r="AB283" s="171"/>
      <c r="AC283" s="541"/>
      <c r="AD283" s="311"/>
      <c r="AE283" s="312"/>
      <c r="AF283" s="541"/>
      <c r="AG283" s="311"/>
      <c r="AH283" s="312"/>
      <c r="AI283" s="541"/>
      <c r="AJ283" s="311"/>
      <c r="AK283" s="312"/>
      <c r="AL283" s="153"/>
      <c r="AM283" s="564"/>
      <c r="AN283" s="564"/>
      <c r="AO283" s="564"/>
      <c r="AP283" s="564"/>
      <c r="AQ283" s="564"/>
      <c r="AR283" s="564"/>
      <c r="AS283" s="564"/>
      <c r="AT283" s="564"/>
      <c r="AU283" s="564"/>
      <c r="AV283" s="564"/>
      <c r="AW283" s="564"/>
      <c r="AX283" s="564"/>
      <c r="AY283" s="564"/>
      <c r="AZ283" s="564"/>
      <c r="BA283" s="564"/>
      <c r="BB283" s="153"/>
      <c r="BC283" s="153"/>
      <c r="BD283" s="162"/>
      <c r="CA283" s="178"/>
      <c r="CB283" s="153"/>
      <c r="CC283" s="153"/>
      <c r="CD283" s="153"/>
      <c r="CE283" s="153"/>
      <c r="CF283" s="153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53"/>
      <c r="CQ283" s="153"/>
      <c r="CR283" s="153"/>
      <c r="CS283" s="153"/>
      <c r="CT283" s="153"/>
      <c r="CU283" s="153"/>
      <c r="CV283" s="153"/>
      <c r="CW283" s="153"/>
    </row>
    <row r="284" ht="6" customHeight="1" spans="1:101">
      <c r="A284" s="525"/>
      <c r="B284" s="526"/>
      <c r="C284" s="526"/>
      <c r="D284" s="147"/>
      <c r="I284" s="178"/>
      <c r="J284" s="421"/>
      <c r="K284" s="421"/>
      <c r="L284" s="424"/>
      <c r="M284" s="420"/>
      <c r="N284" s="421"/>
      <c r="O284" s="424"/>
      <c r="P284" s="420"/>
      <c r="Q284" s="421"/>
      <c r="R284" s="424"/>
      <c r="S284" s="162"/>
      <c r="AB284" s="178"/>
      <c r="AC284" s="420"/>
      <c r="AD284" s="421"/>
      <c r="AE284" s="424"/>
      <c r="AF284" s="420"/>
      <c r="AG284" s="421"/>
      <c r="AH284" s="424"/>
      <c r="AI284" s="420"/>
      <c r="AJ284" s="421"/>
      <c r="AK284" s="424"/>
      <c r="AL284" s="153"/>
      <c r="AM284" s="565"/>
      <c r="AN284" s="565"/>
      <c r="AO284" s="565"/>
      <c r="AP284" s="565"/>
      <c r="AQ284" s="565"/>
      <c r="AR284" s="565"/>
      <c r="AS284" s="565"/>
      <c r="AT284" s="565"/>
      <c r="AU284" s="565"/>
      <c r="AV284" s="565"/>
      <c r="AW284" s="565"/>
      <c r="AX284" s="565"/>
      <c r="AY284" s="565"/>
      <c r="AZ284" s="565"/>
      <c r="BA284" s="565"/>
      <c r="BB284" s="153"/>
      <c r="BC284" s="153"/>
      <c r="BD284" s="162"/>
      <c r="CA284" s="178"/>
      <c r="CB284" s="153"/>
      <c r="CC284" s="153"/>
      <c r="CD284" s="153"/>
      <c r="CE284" s="153"/>
      <c r="CF284" s="153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53"/>
      <c r="CQ284" s="153"/>
      <c r="CR284" s="153"/>
      <c r="CS284" s="153"/>
      <c r="CT284" s="153"/>
      <c r="CU284" s="153"/>
      <c r="CV284" s="153"/>
      <c r="CW284" s="153"/>
    </row>
    <row r="285" ht="6" customHeight="1" spans="1:101">
      <c r="A285" s="525"/>
      <c r="B285" s="526"/>
      <c r="C285" s="526"/>
      <c r="D285" s="147"/>
      <c r="I285" s="178"/>
      <c r="J285" s="421"/>
      <c r="K285" s="421"/>
      <c r="L285" s="424"/>
      <c r="M285" s="420"/>
      <c r="N285" s="421"/>
      <c r="O285" s="424"/>
      <c r="P285" s="420"/>
      <c r="Q285" s="421"/>
      <c r="R285" s="424"/>
      <c r="S285" s="162"/>
      <c r="AB285" s="178"/>
      <c r="AC285" s="420"/>
      <c r="AD285" s="421"/>
      <c r="AE285" s="424"/>
      <c r="AF285" s="420"/>
      <c r="AG285" s="421"/>
      <c r="AH285" s="424"/>
      <c r="AI285" s="420"/>
      <c r="AJ285" s="421"/>
      <c r="AK285" s="424"/>
      <c r="AL285" s="153"/>
      <c r="AM285" s="560"/>
      <c r="AN285" s="560"/>
      <c r="AO285" s="560"/>
      <c r="AP285" s="560"/>
      <c r="AQ285" s="560"/>
      <c r="AR285" s="560"/>
      <c r="AS285" s="560"/>
      <c r="AT285" s="560"/>
      <c r="AU285" s="560"/>
      <c r="AV285" s="560"/>
      <c r="AW285" s="560"/>
      <c r="AX285" s="560"/>
      <c r="AY285" s="560"/>
      <c r="AZ285" s="560"/>
      <c r="BA285" s="560"/>
      <c r="BB285" s="153"/>
      <c r="BC285" s="153"/>
      <c r="BD285" s="162"/>
      <c r="CA285" s="178"/>
      <c r="CB285" s="153"/>
      <c r="CC285" s="153"/>
      <c r="CD285" s="153"/>
      <c r="CE285" s="153"/>
      <c r="CF285" s="153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53"/>
      <c r="CQ285" s="153"/>
      <c r="CR285" s="153"/>
      <c r="CS285" s="153"/>
      <c r="CT285" s="153"/>
      <c r="CU285" s="153"/>
      <c r="CV285" s="153"/>
      <c r="CW285" s="153"/>
    </row>
    <row r="286" ht="6" customHeight="1" spans="1:101">
      <c r="A286" s="527"/>
      <c r="B286" s="528"/>
      <c r="C286" s="528"/>
      <c r="D286" s="148"/>
      <c r="E286" s="148"/>
      <c r="F286" s="148"/>
      <c r="G286" s="148"/>
      <c r="H286" s="148"/>
      <c r="I286" s="174"/>
      <c r="J286" s="315"/>
      <c r="K286" s="315"/>
      <c r="L286" s="316"/>
      <c r="M286" s="314"/>
      <c r="N286" s="315"/>
      <c r="O286" s="316"/>
      <c r="P286" s="314"/>
      <c r="Q286" s="315"/>
      <c r="R286" s="316"/>
      <c r="S286" s="157"/>
      <c r="T286" s="148"/>
      <c r="U286" s="148"/>
      <c r="V286" s="148"/>
      <c r="W286" s="148"/>
      <c r="X286" s="148"/>
      <c r="Y286" s="148"/>
      <c r="Z286" s="148"/>
      <c r="AA286" s="148"/>
      <c r="AB286" s="174"/>
      <c r="AC286" s="314"/>
      <c r="AD286" s="315"/>
      <c r="AE286" s="316"/>
      <c r="AF286" s="314"/>
      <c r="AG286" s="315"/>
      <c r="AH286" s="316"/>
      <c r="AI286" s="314"/>
      <c r="AJ286" s="315"/>
      <c r="AK286" s="316"/>
      <c r="AL286" s="153"/>
      <c r="AM286" s="561"/>
      <c r="AN286" s="561"/>
      <c r="AO286" s="561"/>
      <c r="AP286" s="561"/>
      <c r="AQ286" s="561"/>
      <c r="AR286" s="561"/>
      <c r="AS286" s="561"/>
      <c r="AT286" s="561"/>
      <c r="AU286" s="561"/>
      <c r="AV286" s="561"/>
      <c r="AW286" s="561"/>
      <c r="AX286" s="561"/>
      <c r="AY286" s="561"/>
      <c r="AZ286" s="561"/>
      <c r="BA286" s="561"/>
      <c r="BB286" s="153"/>
      <c r="BC286" s="153"/>
      <c r="BD286" s="162"/>
      <c r="CA286" s="178"/>
      <c r="CB286" s="153"/>
      <c r="CC286" s="153"/>
      <c r="CD286" s="153"/>
      <c r="CE286" s="153"/>
      <c r="CF286" s="153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53"/>
      <c r="CQ286" s="153"/>
      <c r="CR286" s="153"/>
      <c r="CS286" s="153"/>
      <c r="CT286" s="153"/>
      <c r="CU286" s="153"/>
      <c r="CV286" s="153"/>
      <c r="CW286" s="153"/>
    </row>
    <row r="287" ht="6" customHeight="1" spans="1:101">
      <c r="A287" s="520" t="s">
        <v>196</v>
      </c>
      <c r="B287" s="524"/>
      <c r="C287" s="524"/>
      <c r="D287" s="521" t="str">
        <f>A238&amp;""</f>
        <v/>
      </c>
      <c r="E287" s="152"/>
      <c r="F287" s="152"/>
      <c r="G287" s="152"/>
      <c r="H287" s="152"/>
      <c r="I287" s="171"/>
      <c r="J287" s="541">
        <v>1</v>
      </c>
      <c r="K287" s="538"/>
      <c r="L287" s="542"/>
      <c r="M287" s="540">
        <f>T238</f>
        <v>0</v>
      </c>
      <c r="N287" s="311"/>
      <c r="O287" s="312"/>
      <c r="P287" s="540">
        <f>W238*J287</f>
        <v>0</v>
      </c>
      <c r="Q287" s="311"/>
      <c r="R287" s="312"/>
      <c r="S287" s="520"/>
      <c r="T287" s="152"/>
      <c r="U287" s="152"/>
      <c r="V287" s="152"/>
      <c r="W287" s="152"/>
      <c r="X287" s="152"/>
      <c r="Y287" s="152"/>
      <c r="Z287" s="152"/>
      <c r="AA287" s="152"/>
      <c r="AB287" s="171"/>
      <c r="AC287" s="541"/>
      <c r="AD287" s="311"/>
      <c r="AE287" s="312"/>
      <c r="AF287" s="541"/>
      <c r="AG287" s="311"/>
      <c r="AH287" s="312"/>
      <c r="AI287" s="541"/>
      <c r="AJ287" s="311"/>
      <c r="AK287" s="312"/>
      <c r="AL287" s="153"/>
      <c r="AM287" s="562"/>
      <c r="AN287" s="562"/>
      <c r="AO287" s="562"/>
      <c r="AP287" s="562"/>
      <c r="AQ287" s="562"/>
      <c r="AR287" s="562"/>
      <c r="AS287" s="562"/>
      <c r="AT287" s="562"/>
      <c r="AU287" s="562"/>
      <c r="AV287" s="562"/>
      <c r="AW287" s="562"/>
      <c r="AX287" s="562"/>
      <c r="AY287" s="562"/>
      <c r="AZ287" s="562"/>
      <c r="BA287" s="562"/>
      <c r="BB287" s="153"/>
      <c r="BC287" s="153"/>
      <c r="BD287" s="162"/>
      <c r="CA287" s="178"/>
      <c r="CB287" s="153"/>
      <c r="CC287" s="153"/>
      <c r="CD287" s="153"/>
      <c r="CE287" s="153"/>
      <c r="CF287" s="153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53"/>
      <c r="CQ287" s="153"/>
      <c r="CR287" s="153"/>
      <c r="CS287" s="153"/>
      <c r="CT287" s="153"/>
      <c r="CU287" s="153"/>
      <c r="CV287" s="153"/>
      <c r="CW287" s="153"/>
    </row>
    <row r="288" ht="6" customHeight="1" spans="1:101">
      <c r="A288" s="525"/>
      <c r="B288" s="526"/>
      <c r="C288" s="526"/>
      <c r="D288" s="147"/>
      <c r="I288" s="178"/>
      <c r="J288" s="543"/>
      <c r="K288" s="544"/>
      <c r="L288" s="545"/>
      <c r="M288" s="420"/>
      <c r="N288" s="421"/>
      <c r="O288" s="424"/>
      <c r="P288" s="420"/>
      <c r="Q288" s="421"/>
      <c r="R288" s="424"/>
      <c r="S288" s="162"/>
      <c r="AB288" s="178"/>
      <c r="AC288" s="420"/>
      <c r="AD288" s="421"/>
      <c r="AE288" s="424"/>
      <c r="AF288" s="420"/>
      <c r="AG288" s="421"/>
      <c r="AH288" s="424"/>
      <c r="AI288" s="420"/>
      <c r="AJ288" s="421"/>
      <c r="AK288" s="424"/>
      <c r="AL288" s="153"/>
      <c r="AM288" s="560"/>
      <c r="AN288" s="560"/>
      <c r="AO288" s="560"/>
      <c r="AP288" s="560"/>
      <c r="AQ288" s="560"/>
      <c r="AR288" s="560"/>
      <c r="AS288" s="560"/>
      <c r="AT288" s="560"/>
      <c r="AU288" s="560"/>
      <c r="AV288" s="560"/>
      <c r="AW288" s="560"/>
      <c r="AX288" s="560"/>
      <c r="AY288" s="560"/>
      <c r="AZ288" s="560"/>
      <c r="BA288" s="560"/>
      <c r="BB288" s="153"/>
      <c r="BC288" s="153"/>
      <c r="BD288" s="162"/>
      <c r="CA288" s="178"/>
      <c r="CB288" s="153"/>
      <c r="CC288" s="153"/>
      <c r="CD288" s="153"/>
      <c r="CE288" s="153"/>
      <c r="CF288" s="153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53"/>
      <c r="CQ288" s="153"/>
      <c r="CR288" s="153"/>
      <c r="CS288" s="153"/>
      <c r="CT288" s="153"/>
      <c r="CU288" s="153"/>
      <c r="CV288" s="153"/>
      <c r="CW288" s="153"/>
    </row>
    <row r="289" ht="6" customHeight="1" spans="1:101">
      <c r="A289" s="525"/>
      <c r="B289" s="526"/>
      <c r="C289" s="526"/>
      <c r="D289" s="147"/>
      <c r="I289" s="178"/>
      <c r="J289" s="543"/>
      <c r="K289" s="544"/>
      <c r="L289" s="545"/>
      <c r="M289" s="420"/>
      <c r="N289" s="421"/>
      <c r="O289" s="424"/>
      <c r="P289" s="420"/>
      <c r="Q289" s="421"/>
      <c r="R289" s="424"/>
      <c r="S289" s="162"/>
      <c r="AB289" s="178"/>
      <c r="AC289" s="420"/>
      <c r="AD289" s="421"/>
      <c r="AE289" s="424"/>
      <c r="AF289" s="420"/>
      <c r="AG289" s="421"/>
      <c r="AH289" s="424"/>
      <c r="AI289" s="420"/>
      <c r="AJ289" s="421"/>
      <c r="AK289" s="424"/>
      <c r="AL289" s="153"/>
      <c r="AM289" s="561"/>
      <c r="AN289" s="561"/>
      <c r="AO289" s="561"/>
      <c r="AP289" s="561"/>
      <c r="AQ289" s="561"/>
      <c r="AR289" s="561"/>
      <c r="AS289" s="561"/>
      <c r="AT289" s="561"/>
      <c r="AU289" s="561"/>
      <c r="AV289" s="561"/>
      <c r="AW289" s="561"/>
      <c r="AX289" s="561"/>
      <c r="AY289" s="561"/>
      <c r="AZ289" s="561"/>
      <c r="BA289" s="561"/>
      <c r="BB289" s="153"/>
      <c r="BC289" s="153"/>
      <c r="BD289" s="157"/>
      <c r="BE289" s="148"/>
      <c r="BF289" s="148"/>
      <c r="BG289" s="148"/>
      <c r="BH289" s="148"/>
      <c r="BI289" s="148"/>
      <c r="BJ289" s="148"/>
      <c r="BK289" s="148"/>
      <c r="BL289" s="148"/>
      <c r="BM289" s="148"/>
      <c r="BN289" s="148"/>
      <c r="BO289" s="148"/>
      <c r="BP289" s="148"/>
      <c r="BQ289" s="148"/>
      <c r="BR289" s="148"/>
      <c r="BS289" s="148"/>
      <c r="BT289" s="148"/>
      <c r="BU289" s="148"/>
      <c r="BV289" s="148"/>
      <c r="BW289" s="148"/>
      <c r="BX289" s="148"/>
      <c r="BY289" s="148"/>
      <c r="BZ289" s="148"/>
      <c r="CA289" s="174"/>
      <c r="CB289" s="153"/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53"/>
      <c r="CQ289" s="153"/>
      <c r="CR289" s="153"/>
      <c r="CS289" s="153"/>
      <c r="CT289" s="153"/>
      <c r="CU289" s="153"/>
      <c r="CV289" s="153"/>
      <c r="CW289" s="153"/>
    </row>
    <row r="290" ht="6" customHeight="1" spans="1:101">
      <c r="A290" s="527"/>
      <c r="B290" s="528"/>
      <c r="C290" s="528"/>
      <c r="D290" s="148"/>
      <c r="E290" s="148"/>
      <c r="F290" s="148"/>
      <c r="G290" s="148"/>
      <c r="H290" s="148"/>
      <c r="I290" s="174"/>
      <c r="J290" s="546"/>
      <c r="K290" s="547"/>
      <c r="L290" s="548"/>
      <c r="M290" s="314"/>
      <c r="N290" s="315"/>
      <c r="O290" s="316"/>
      <c r="P290" s="314"/>
      <c r="Q290" s="315"/>
      <c r="R290" s="316"/>
      <c r="S290" s="157"/>
      <c r="T290" s="148"/>
      <c r="U290" s="148"/>
      <c r="V290" s="148"/>
      <c r="W290" s="148"/>
      <c r="X290" s="148"/>
      <c r="Y290" s="148"/>
      <c r="Z290" s="148"/>
      <c r="AA290" s="148"/>
      <c r="AB290" s="174"/>
      <c r="AC290" s="314"/>
      <c r="AD290" s="315"/>
      <c r="AE290" s="316"/>
      <c r="AF290" s="314"/>
      <c r="AG290" s="315"/>
      <c r="AH290" s="316"/>
      <c r="AI290" s="314"/>
      <c r="AJ290" s="315"/>
      <c r="AK290" s="316"/>
      <c r="AL290" s="153"/>
      <c r="AM290" s="562"/>
      <c r="AN290" s="562"/>
      <c r="AO290" s="562"/>
      <c r="AP290" s="562"/>
      <c r="AQ290" s="562"/>
      <c r="AR290" s="562"/>
      <c r="AS290" s="562"/>
      <c r="AT290" s="562"/>
      <c r="AU290" s="562"/>
      <c r="AV290" s="562"/>
      <c r="AW290" s="562"/>
      <c r="AX290" s="562"/>
      <c r="AY290" s="562"/>
      <c r="AZ290" s="562"/>
      <c r="BA290" s="562"/>
      <c r="BB290" s="153"/>
      <c r="CB290" s="153"/>
      <c r="CC290" s="153"/>
      <c r="CD290" s="153"/>
      <c r="CE290" s="153"/>
      <c r="CF290" s="153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53"/>
      <c r="CQ290" s="153"/>
      <c r="CR290" s="153"/>
      <c r="CS290" s="153"/>
      <c r="CT290" s="153"/>
      <c r="CU290" s="153"/>
      <c r="CV290" s="153"/>
      <c r="CW290" s="153"/>
    </row>
    <row r="291" ht="6" customHeight="1" spans="1:101">
      <c r="A291" s="520" t="s">
        <v>196</v>
      </c>
      <c r="B291" s="524"/>
      <c r="C291" s="524"/>
      <c r="D291" s="521" t="str">
        <f>A249&amp;""</f>
        <v/>
      </c>
      <c r="E291" s="152"/>
      <c r="F291" s="152"/>
      <c r="G291" s="152"/>
      <c r="H291" s="152"/>
      <c r="I291" s="171"/>
      <c r="J291" s="538">
        <v>1</v>
      </c>
      <c r="K291" s="311"/>
      <c r="L291" s="312"/>
      <c r="M291" s="540">
        <f>T249</f>
        <v>0</v>
      </c>
      <c r="N291" s="311"/>
      <c r="O291" s="312"/>
      <c r="P291" s="540">
        <f>W249*J291</f>
        <v>0</v>
      </c>
      <c r="Q291" s="311"/>
      <c r="R291" s="312"/>
      <c r="S291" s="520"/>
      <c r="T291" s="152"/>
      <c r="U291" s="152"/>
      <c r="V291" s="152"/>
      <c r="W291" s="152"/>
      <c r="X291" s="152"/>
      <c r="Y291" s="152"/>
      <c r="Z291" s="152"/>
      <c r="AA291" s="152"/>
      <c r="AB291" s="171"/>
      <c r="AC291" s="541"/>
      <c r="AD291" s="311"/>
      <c r="AE291" s="312"/>
      <c r="AF291" s="541"/>
      <c r="AG291" s="311"/>
      <c r="AH291" s="312"/>
      <c r="AI291" s="541"/>
      <c r="AJ291" s="311"/>
      <c r="AK291" s="312"/>
      <c r="AL291" s="153"/>
      <c r="AM291" s="560"/>
      <c r="AN291" s="560"/>
      <c r="AO291" s="560"/>
      <c r="AP291" s="560"/>
      <c r="AQ291" s="560"/>
      <c r="AR291" s="560"/>
      <c r="AS291" s="560"/>
      <c r="AT291" s="560"/>
      <c r="AU291" s="560"/>
      <c r="AV291" s="560"/>
      <c r="AW291" s="560"/>
      <c r="AX291" s="560"/>
      <c r="AY291" s="560"/>
      <c r="AZ291" s="560"/>
      <c r="BA291" s="560"/>
      <c r="BB291" s="153"/>
      <c r="BC291" s="154">
        <v>5</v>
      </c>
      <c r="BD291" s="514"/>
      <c r="BE291" s="152"/>
      <c r="BF291" s="152"/>
      <c r="BG291" s="152"/>
      <c r="BH291" s="152"/>
      <c r="BI291" s="152"/>
      <c r="BJ291" s="152"/>
      <c r="BK291" s="152"/>
      <c r="BL291" s="152"/>
      <c r="BM291" s="152"/>
      <c r="BN291" s="152"/>
      <c r="BO291" s="152"/>
      <c r="BP291" s="152"/>
      <c r="BQ291" s="152"/>
      <c r="BR291" s="152"/>
      <c r="BS291" s="152"/>
      <c r="BT291" s="152"/>
      <c r="BU291" s="152"/>
      <c r="BV291" s="152"/>
      <c r="BW291" s="152"/>
      <c r="BX291" s="152"/>
      <c r="BY291" s="152"/>
      <c r="BZ291" s="152"/>
      <c r="CA291" s="171"/>
      <c r="CB291" s="153"/>
      <c r="CC291" s="153"/>
      <c r="CD291" s="153"/>
      <c r="CE291" s="153"/>
      <c r="CF291" s="153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53"/>
      <c r="CQ291" s="153"/>
      <c r="CR291" s="153"/>
      <c r="CS291" s="153"/>
      <c r="CT291" s="153"/>
      <c r="CU291" s="153"/>
      <c r="CV291" s="153"/>
      <c r="CW291" s="153"/>
    </row>
    <row r="292" ht="6" customHeight="1" spans="1:101">
      <c r="A292" s="525"/>
      <c r="B292" s="526"/>
      <c r="C292" s="526"/>
      <c r="D292" s="147"/>
      <c r="I292" s="178"/>
      <c r="J292" s="421"/>
      <c r="K292" s="421"/>
      <c r="L292" s="424"/>
      <c r="M292" s="420"/>
      <c r="N292" s="421"/>
      <c r="O292" s="424"/>
      <c r="P292" s="420"/>
      <c r="Q292" s="421"/>
      <c r="R292" s="424"/>
      <c r="S292" s="162"/>
      <c r="AB292" s="178"/>
      <c r="AC292" s="420"/>
      <c r="AD292" s="421"/>
      <c r="AE292" s="424"/>
      <c r="AF292" s="420"/>
      <c r="AG292" s="421"/>
      <c r="AH292" s="424"/>
      <c r="AI292" s="420"/>
      <c r="AJ292" s="421"/>
      <c r="AK292" s="424"/>
      <c r="AL292" s="153"/>
      <c r="AM292" s="561"/>
      <c r="AN292" s="561"/>
      <c r="AO292" s="561"/>
      <c r="AP292" s="561"/>
      <c r="AQ292" s="561"/>
      <c r="AR292" s="561"/>
      <c r="AS292" s="561"/>
      <c r="AT292" s="561"/>
      <c r="AU292" s="561"/>
      <c r="AV292" s="561"/>
      <c r="AW292" s="561"/>
      <c r="AX292" s="561"/>
      <c r="AY292" s="561"/>
      <c r="AZ292" s="561"/>
      <c r="BA292" s="561"/>
      <c r="BB292" s="153"/>
      <c r="BD292" s="162"/>
      <c r="CA292" s="178"/>
      <c r="CB292" s="153"/>
      <c r="CC292" s="153"/>
      <c r="CD292" s="153"/>
      <c r="CE292" s="153"/>
      <c r="CF292" s="153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53"/>
      <c r="CQ292" s="153"/>
      <c r="CR292" s="153"/>
      <c r="CS292" s="153"/>
      <c r="CT292" s="153"/>
      <c r="CU292" s="153"/>
      <c r="CV292" s="153"/>
      <c r="CW292" s="153"/>
    </row>
    <row r="293" ht="6" customHeight="1" spans="1:101">
      <c r="A293" s="525"/>
      <c r="B293" s="526"/>
      <c r="C293" s="526"/>
      <c r="D293" s="147"/>
      <c r="I293" s="178"/>
      <c r="J293" s="421"/>
      <c r="K293" s="421"/>
      <c r="L293" s="424"/>
      <c r="M293" s="420"/>
      <c r="N293" s="421"/>
      <c r="O293" s="424"/>
      <c r="P293" s="420"/>
      <c r="Q293" s="421"/>
      <c r="R293" s="424"/>
      <c r="S293" s="162"/>
      <c r="AB293" s="178"/>
      <c r="AC293" s="420"/>
      <c r="AD293" s="421"/>
      <c r="AE293" s="424"/>
      <c r="AF293" s="420"/>
      <c r="AG293" s="421"/>
      <c r="AH293" s="424"/>
      <c r="AI293" s="420"/>
      <c r="AJ293" s="421"/>
      <c r="AK293" s="424"/>
      <c r="AL293" s="153"/>
      <c r="AM293" s="562"/>
      <c r="AN293" s="562"/>
      <c r="AO293" s="562"/>
      <c r="AP293" s="562"/>
      <c r="AQ293" s="562"/>
      <c r="AR293" s="562"/>
      <c r="AS293" s="562"/>
      <c r="AT293" s="562"/>
      <c r="AU293" s="562"/>
      <c r="AV293" s="562"/>
      <c r="AW293" s="562"/>
      <c r="AX293" s="562"/>
      <c r="AY293" s="562"/>
      <c r="AZ293" s="562"/>
      <c r="BA293" s="562"/>
      <c r="BB293" s="153"/>
      <c r="BC293" s="153"/>
      <c r="BD293" s="162"/>
      <c r="CA293" s="178"/>
      <c r="CB293" s="153"/>
      <c r="CC293" s="153"/>
      <c r="CD293" s="153"/>
      <c r="CE293" s="153"/>
      <c r="CF293" s="153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53"/>
      <c r="CQ293" s="153"/>
      <c r="CR293" s="153"/>
      <c r="CS293" s="153"/>
      <c r="CT293" s="153"/>
      <c r="CU293" s="153"/>
      <c r="CV293" s="153"/>
      <c r="CW293" s="153"/>
    </row>
    <row r="294" ht="6" customHeight="1" spans="1:101">
      <c r="A294" s="527"/>
      <c r="B294" s="528"/>
      <c r="C294" s="528"/>
      <c r="D294" s="148"/>
      <c r="E294" s="148"/>
      <c r="F294" s="148"/>
      <c r="G294" s="148"/>
      <c r="H294" s="148"/>
      <c r="I294" s="174"/>
      <c r="J294" s="315"/>
      <c r="K294" s="315"/>
      <c r="L294" s="316"/>
      <c r="M294" s="314"/>
      <c r="N294" s="315"/>
      <c r="O294" s="316"/>
      <c r="P294" s="314"/>
      <c r="Q294" s="315"/>
      <c r="R294" s="316"/>
      <c r="S294" s="157"/>
      <c r="T294" s="148"/>
      <c r="U294" s="148"/>
      <c r="V294" s="148"/>
      <c r="W294" s="148"/>
      <c r="X294" s="148"/>
      <c r="Y294" s="148"/>
      <c r="Z294" s="148"/>
      <c r="AA294" s="148"/>
      <c r="AB294" s="174"/>
      <c r="AC294" s="314"/>
      <c r="AD294" s="315"/>
      <c r="AE294" s="316"/>
      <c r="AF294" s="314"/>
      <c r="AG294" s="315"/>
      <c r="AH294" s="316"/>
      <c r="AI294" s="314"/>
      <c r="AJ294" s="315"/>
      <c r="AK294" s="316"/>
      <c r="AL294" s="153"/>
      <c r="AM294" s="563"/>
      <c r="AN294" s="563"/>
      <c r="AO294" s="563"/>
      <c r="AP294" s="563"/>
      <c r="AQ294" s="563"/>
      <c r="AR294" s="563"/>
      <c r="AS294" s="563"/>
      <c r="AT294" s="563"/>
      <c r="AU294" s="563"/>
      <c r="AV294" s="563"/>
      <c r="AW294" s="563"/>
      <c r="AX294" s="563"/>
      <c r="AY294" s="563"/>
      <c r="AZ294" s="563"/>
      <c r="BA294" s="563"/>
      <c r="BB294" s="153"/>
      <c r="BC294" s="153"/>
      <c r="BD294" s="162"/>
      <c r="CA294" s="178"/>
      <c r="CB294" s="153"/>
      <c r="CC294" s="153"/>
      <c r="CD294" s="153"/>
      <c r="CE294" s="153"/>
      <c r="CF294" s="153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53"/>
      <c r="CQ294" s="153"/>
      <c r="CR294" s="153"/>
      <c r="CS294" s="153"/>
      <c r="CT294" s="153"/>
      <c r="CU294" s="153"/>
      <c r="CV294" s="153"/>
      <c r="CW294" s="153"/>
    </row>
    <row r="295" ht="6" customHeight="1" spans="1:101">
      <c r="A295" s="529"/>
      <c r="B295" s="530"/>
      <c r="C295" s="530"/>
      <c r="D295" s="530"/>
      <c r="E295" s="530"/>
      <c r="F295" s="530"/>
      <c r="G295" s="530"/>
      <c r="H295" s="530"/>
      <c r="I295" s="549"/>
      <c r="J295" s="541"/>
      <c r="K295" s="311"/>
      <c r="L295" s="312"/>
      <c r="M295" s="541"/>
      <c r="N295" s="311"/>
      <c r="O295" s="312"/>
      <c r="P295" s="541"/>
      <c r="Q295" s="311"/>
      <c r="R295" s="312"/>
      <c r="S295" s="520"/>
      <c r="T295" s="152"/>
      <c r="U295" s="152"/>
      <c r="V295" s="152"/>
      <c r="W295" s="152"/>
      <c r="X295" s="152"/>
      <c r="Y295" s="152"/>
      <c r="Z295" s="152"/>
      <c r="AA295" s="152"/>
      <c r="AB295" s="171"/>
      <c r="AC295" s="541"/>
      <c r="AD295" s="311"/>
      <c r="AE295" s="312"/>
      <c r="AF295" s="541"/>
      <c r="AG295" s="311"/>
      <c r="AH295" s="312"/>
      <c r="AI295" s="541"/>
      <c r="AJ295" s="311"/>
      <c r="AK295" s="312"/>
      <c r="AL295" s="153"/>
      <c r="AM295" s="564"/>
      <c r="AN295" s="564"/>
      <c r="AO295" s="564"/>
      <c r="AP295" s="564"/>
      <c r="AQ295" s="564"/>
      <c r="AR295" s="564"/>
      <c r="AS295" s="564"/>
      <c r="AT295" s="564"/>
      <c r="AU295" s="564"/>
      <c r="AV295" s="564"/>
      <c r="AW295" s="564"/>
      <c r="AX295" s="564"/>
      <c r="AY295" s="564"/>
      <c r="AZ295" s="564"/>
      <c r="BA295" s="564"/>
      <c r="BB295" s="153"/>
      <c r="BC295" s="153"/>
      <c r="BD295" s="162"/>
      <c r="CA295" s="178"/>
      <c r="CB295" s="153"/>
      <c r="CC295" s="153"/>
      <c r="CD295" s="153"/>
      <c r="CE295" s="153"/>
      <c r="CF295" s="153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53"/>
      <c r="CQ295" s="153"/>
      <c r="CR295" s="153"/>
      <c r="CS295" s="153"/>
      <c r="CT295" s="153"/>
      <c r="CU295" s="153"/>
      <c r="CV295" s="153"/>
      <c r="CW295" s="153"/>
    </row>
    <row r="296" ht="6" customHeight="1" spans="1:101">
      <c r="A296" s="531"/>
      <c r="B296" s="530"/>
      <c r="C296" s="530"/>
      <c r="D296" s="530"/>
      <c r="E296" s="530"/>
      <c r="F296" s="530"/>
      <c r="G296" s="530"/>
      <c r="H296" s="530"/>
      <c r="I296" s="549"/>
      <c r="J296" s="420"/>
      <c r="K296" s="421"/>
      <c r="L296" s="424"/>
      <c r="M296" s="420"/>
      <c r="N296" s="421"/>
      <c r="O296" s="424"/>
      <c r="P296" s="420"/>
      <c r="Q296" s="556"/>
      <c r="R296" s="424"/>
      <c r="S296" s="162"/>
      <c r="AB296" s="178"/>
      <c r="AC296" s="420"/>
      <c r="AD296" s="421"/>
      <c r="AE296" s="424"/>
      <c r="AF296" s="420"/>
      <c r="AG296" s="421"/>
      <c r="AH296" s="424"/>
      <c r="AI296" s="420"/>
      <c r="AJ296" s="421"/>
      <c r="AK296" s="424"/>
      <c r="AL296" s="153"/>
      <c r="AM296" s="565"/>
      <c r="AN296" s="565"/>
      <c r="AO296" s="565"/>
      <c r="AP296" s="565"/>
      <c r="AQ296" s="565"/>
      <c r="AR296" s="565"/>
      <c r="AS296" s="565"/>
      <c r="AT296" s="565"/>
      <c r="AU296" s="565"/>
      <c r="AV296" s="565"/>
      <c r="AW296" s="565"/>
      <c r="AX296" s="565"/>
      <c r="AY296" s="565"/>
      <c r="AZ296" s="565"/>
      <c r="BA296" s="565"/>
      <c r="BB296" s="153"/>
      <c r="BC296" s="153"/>
      <c r="BD296" s="162"/>
      <c r="CA296" s="178"/>
      <c r="CB296" s="153"/>
      <c r="CC296" s="153"/>
      <c r="CD296" s="153"/>
      <c r="CE296" s="153"/>
      <c r="CF296" s="153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53"/>
      <c r="CQ296" s="153"/>
      <c r="CR296" s="153"/>
      <c r="CS296" s="153"/>
      <c r="CT296" s="153"/>
      <c r="CU296" s="153"/>
      <c r="CV296" s="153"/>
      <c r="CW296" s="153"/>
    </row>
    <row r="297" ht="6" customHeight="1" spans="1:101">
      <c r="A297" s="531"/>
      <c r="B297" s="530"/>
      <c r="C297" s="530"/>
      <c r="D297" s="530"/>
      <c r="E297" s="530"/>
      <c r="F297" s="530"/>
      <c r="G297" s="530"/>
      <c r="H297" s="530"/>
      <c r="I297" s="549"/>
      <c r="J297" s="420"/>
      <c r="K297" s="421"/>
      <c r="L297" s="424"/>
      <c r="M297" s="420"/>
      <c r="N297" s="421"/>
      <c r="O297" s="424"/>
      <c r="P297" s="420"/>
      <c r="Q297" s="556"/>
      <c r="R297" s="424"/>
      <c r="S297" s="162"/>
      <c r="AB297" s="178"/>
      <c r="AC297" s="420"/>
      <c r="AD297" s="421"/>
      <c r="AE297" s="424"/>
      <c r="AF297" s="420"/>
      <c r="AG297" s="421"/>
      <c r="AH297" s="424"/>
      <c r="AI297" s="420"/>
      <c r="AJ297" s="421"/>
      <c r="AK297" s="424"/>
      <c r="AL297" s="153"/>
      <c r="AM297" s="560"/>
      <c r="AN297" s="560"/>
      <c r="AO297" s="560"/>
      <c r="AP297" s="560"/>
      <c r="AQ297" s="560"/>
      <c r="AR297" s="560"/>
      <c r="AS297" s="560"/>
      <c r="AT297" s="560"/>
      <c r="AU297" s="560"/>
      <c r="AV297" s="560"/>
      <c r="AW297" s="560"/>
      <c r="AX297" s="560"/>
      <c r="AY297" s="560"/>
      <c r="AZ297" s="560"/>
      <c r="BA297" s="560"/>
      <c r="BB297" s="153"/>
      <c r="BC297" s="153"/>
      <c r="BD297" s="162"/>
      <c r="CA297" s="178"/>
      <c r="CB297" s="153"/>
      <c r="CC297" s="153"/>
      <c r="CD297" s="153"/>
      <c r="CE297" s="153"/>
      <c r="CF297" s="153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53"/>
      <c r="CQ297" s="153"/>
      <c r="CR297" s="153"/>
      <c r="CS297" s="153"/>
      <c r="CT297" s="153"/>
      <c r="CU297" s="153"/>
      <c r="CV297" s="153"/>
      <c r="CW297" s="153"/>
    </row>
    <row r="298" ht="6" customHeight="1" spans="1:101">
      <c r="A298" s="532"/>
      <c r="B298" s="533"/>
      <c r="C298" s="533"/>
      <c r="D298" s="533"/>
      <c r="E298" s="533"/>
      <c r="F298" s="533"/>
      <c r="G298" s="533"/>
      <c r="H298" s="533"/>
      <c r="I298" s="550"/>
      <c r="J298" s="314"/>
      <c r="K298" s="315"/>
      <c r="L298" s="316"/>
      <c r="M298" s="314"/>
      <c r="N298" s="315"/>
      <c r="O298" s="316"/>
      <c r="P298" s="314"/>
      <c r="Q298" s="315"/>
      <c r="R298" s="316"/>
      <c r="S298" s="157"/>
      <c r="T298" s="148"/>
      <c r="U298" s="148"/>
      <c r="V298" s="148"/>
      <c r="W298" s="148"/>
      <c r="X298" s="148"/>
      <c r="Y298" s="148"/>
      <c r="Z298" s="148"/>
      <c r="AA298" s="148"/>
      <c r="AB298" s="174"/>
      <c r="AC298" s="314"/>
      <c r="AD298" s="315"/>
      <c r="AE298" s="316"/>
      <c r="AF298" s="314"/>
      <c r="AG298" s="315"/>
      <c r="AH298" s="316"/>
      <c r="AI298" s="314"/>
      <c r="AJ298" s="315"/>
      <c r="AK298" s="316"/>
      <c r="AL298" s="153"/>
      <c r="AM298" s="561"/>
      <c r="AN298" s="561"/>
      <c r="AO298" s="561"/>
      <c r="AP298" s="561"/>
      <c r="AQ298" s="561"/>
      <c r="AR298" s="561"/>
      <c r="AS298" s="561"/>
      <c r="AT298" s="561"/>
      <c r="AU298" s="561"/>
      <c r="AV298" s="561"/>
      <c r="AW298" s="561"/>
      <c r="AX298" s="561"/>
      <c r="AY298" s="561"/>
      <c r="AZ298" s="561"/>
      <c r="BA298" s="561"/>
      <c r="BB298" s="153"/>
      <c r="BC298" s="153"/>
      <c r="BD298" s="162"/>
      <c r="CA298" s="178"/>
      <c r="CB298" s="153"/>
      <c r="CC298" s="153"/>
      <c r="CD298" s="153"/>
      <c r="CE298" s="153"/>
      <c r="CF298" s="153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53"/>
      <c r="CQ298" s="153"/>
      <c r="CR298" s="153"/>
      <c r="CS298" s="153"/>
      <c r="CT298" s="153"/>
      <c r="CU298" s="153"/>
      <c r="CV298" s="153"/>
      <c r="CW298" s="153"/>
    </row>
    <row r="299" ht="6" customHeight="1" spans="1:101">
      <c r="A299" s="529"/>
      <c r="B299" s="530"/>
      <c r="C299" s="530"/>
      <c r="D299" s="530"/>
      <c r="E299" s="530"/>
      <c r="F299" s="530"/>
      <c r="G299" s="530"/>
      <c r="H299" s="530"/>
      <c r="I299" s="549"/>
      <c r="J299" s="541"/>
      <c r="K299" s="311"/>
      <c r="L299" s="312"/>
      <c r="M299" s="541"/>
      <c r="N299" s="311"/>
      <c r="O299" s="312"/>
      <c r="P299" s="541"/>
      <c r="Q299" s="311"/>
      <c r="R299" s="312"/>
      <c r="S299" s="520"/>
      <c r="T299" s="152"/>
      <c r="U299" s="152"/>
      <c r="V299" s="152"/>
      <c r="W299" s="152"/>
      <c r="X299" s="152"/>
      <c r="Y299" s="152"/>
      <c r="Z299" s="152"/>
      <c r="AA299" s="152"/>
      <c r="AB299" s="171"/>
      <c r="AC299" s="541"/>
      <c r="AD299" s="311"/>
      <c r="AE299" s="312"/>
      <c r="AF299" s="541"/>
      <c r="AG299" s="311"/>
      <c r="AH299" s="312"/>
      <c r="AI299" s="541"/>
      <c r="AJ299" s="311"/>
      <c r="AK299" s="312"/>
      <c r="AL299" s="153"/>
      <c r="AM299" s="562"/>
      <c r="AN299" s="562"/>
      <c r="AO299" s="562"/>
      <c r="AP299" s="562"/>
      <c r="AQ299" s="562"/>
      <c r="AR299" s="562"/>
      <c r="AS299" s="562"/>
      <c r="AT299" s="562"/>
      <c r="AU299" s="562"/>
      <c r="AV299" s="562"/>
      <c r="AW299" s="562"/>
      <c r="AX299" s="562"/>
      <c r="AY299" s="562"/>
      <c r="AZ299" s="562"/>
      <c r="BA299" s="562"/>
      <c r="BB299" s="153"/>
      <c r="BC299" s="153"/>
      <c r="BD299" s="162"/>
      <c r="CA299" s="178"/>
      <c r="CB299" s="153"/>
      <c r="CC299" s="153"/>
      <c r="CD299" s="153"/>
      <c r="CE299" s="153"/>
      <c r="CF299" s="153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53"/>
      <c r="CQ299" s="153"/>
      <c r="CR299" s="153"/>
      <c r="CS299" s="153"/>
      <c r="CT299" s="153"/>
      <c r="CU299" s="153"/>
      <c r="CV299" s="153"/>
      <c r="CW299" s="153"/>
    </row>
    <row r="300" ht="6" customHeight="1" spans="1:101">
      <c r="A300" s="531"/>
      <c r="B300" s="530"/>
      <c r="C300" s="530"/>
      <c r="D300" s="530"/>
      <c r="E300" s="530"/>
      <c r="F300" s="530"/>
      <c r="G300" s="530"/>
      <c r="H300" s="530"/>
      <c r="I300" s="549"/>
      <c r="J300" s="420"/>
      <c r="K300" s="421"/>
      <c r="L300" s="424"/>
      <c r="M300" s="420"/>
      <c r="N300" s="421"/>
      <c r="O300" s="424"/>
      <c r="P300" s="420"/>
      <c r="Q300" s="556"/>
      <c r="R300" s="424"/>
      <c r="S300" s="162"/>
      <c r="AB300" s="178"/>
      <c r="AC300" s="420"/>
      <c r="AD300" s="421"/>
      <c r="AE300" s="424"/>
      <c r="AF300" s="420"/>
      <c r="AG300" s="421"/>
      <c r="AH300" s="424"/>
      <c r="AI300" s="420"/>
      <c r="AJ300" s="421"/>
      <c r="AK300" s="424"/>
      <c r="AL300" s="153"/>
      <c r="AM300" s="560"/>
      <c r="AN300" s="560"/>
      <c r="AO300" s="560"/>
      <c r="AP300" s="560"/>
      <c r="AQ300" s="560"/>
      <c r="AR300" s="560"/>
      <c r="AS300" s="560"/>
      <c r="AT300" s="560"/>
      <c r="AU300" s="560"/>
      <c r="AV300" s="560"/>
      <c r="AW300" s="560"/>
      <c r="AX300" s="560"/>
      <c r="AY300" s="560"/>
      <c r="AZ300" s="560"/>
      <c r="BA300" s="560"/>
      <c r="BB300" s="153"/>
      <c r="BC300" s="153"/>
      <c r="BD300" s="157"/>
      <c r="BE300" s="148"/>
      <c r="BF300" s="148"/>
      <c r="BG300" s="148"/>
      <c r="BH300" s="148"/>
      <c r="BI300" s="148"/>
      <c r="BJ300" s="148"/>
      <c r="BK300" s="148"/>
      <c r="BL300" s="148"/>
      <c r="BM300" s="148"/>
      <c r="BN300" s="148"/>
      <c r="BO300" s="148"/>
      <c r="BP300" s="148"/>
      <c r="BQ300" s="148"/>
      <c r="BR300" s="148"/>
      <c r="BS300" s="148"/>
      <c r="BT300" s="148"/>
      <c r="BU300" s="148"/>
      <c r="BV300" s="148"/>
      <c r="BW300" s="148"/>
      <c r="BX300" s="148"/>
      <c r="BY300" s="148"/>
      <c r="BZ300" s="148"/>
      <c r="CA300" s="174"/>
      <c r="CB300" s="153"/>
      <c r="CC300" s="153"/>
      <c r="CD300" s="153"/>
      <c r="CE300" s="153"/>
      <c r="CF300" s="153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53"/>
      <c r="CQ300" s="153"/>
      <c r="CR300" s="153"/>
      <c r="CS300" s="153"/>
      <c r="CT300" s="153"/>
      <c r="CU300" s="153"/>
      <c r="CV300" s="153"/>
      <c r="CW300" s="153"/>
    </row>
    <row r="301" ht="6" customHeight="1" spans="1:101">
      <c r="A301" s="531"/>
      <c r="B301" s="530"/>
      <c r="C301" s="530"/>
      <c r="D301" s="530"/>
      <c r="E301" s="530"/>
      <c r="F301" s="530"/>
      <c r="G301" s="530"/>
      <c r="H301" s="530"/>
      <c r="I301" s="549"/>
      <c r="J301" s="420"/>
      <c r="K301" s="421"/>
      <c r="L301" s="424"/>
      <c r="M301" s="420"/>
      <c r="N301" s="421"/>
      <c r="O301" s="424"/>
      <c r="P301" s="420"/>
      <c r="Q301" s="556"/>
      <c r="R301" s="424"/>
      <c r="S301" s="162"/>
      <c r="AB301" s="178"/>
      <c r="AC301" s="420"/>
      <c r="AD301" s="421"/>
      <c r="AE301" s="424"/>
      <c r="AF301" s="420"/>
      <c r="AG301" s="421"/>
      <c r="AH301" s="424"/>
      <c r="AI301" s="420"/>
      <c r="AJ301" s="421"/>
      <c r="AK301" s="424"/>
      <c r="AL301" s="153"/>
      <c r="AM301" s="561"/>
      <c r="AN301" s="561"/>
      <c r="AO301" s="561"/>
      <c r="AP301" s="561"/>
      <c r="AQ301" s="561"/>
      <c r="AR301" s="561"/>
      <c r="AS301" s="561"/>
      <c r="AT301" s="561"/>
      <c r="AU301" s="561"/>
      <c r="AV301" s="561"/>
      <c r="AW301" s="561"/>
      <c r="AX301" s="561"/>
      <c r="AY301" s="561"/>
      <c r="AZ301" s="561"/>
      <c r="BA301" s="561"/>
      <c r="BB301" s="153"/>
      <c r="CB301" s="153"/>
      <c r="CC301" s="153"/>
      <c r="CD301" s="153"/>
      <c r="CE301" s="153"/>
      <c r="CF301" s="153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53"/>
      <c r="CQ301" s="153"/>
      <c r="CR301" s="153"/>
      <c r="CS301" s="153"/>
      <c r="CT301" s="153"/>
      <c r="CU301" s="153"/>
      <c r="CV301" s="153"/>
      <c r="CW301" s="153"/>
    </row>
    <row r="302" ht="6" customHeight="1" spans="1:101">
      <c r="A302" s="532"/>
      <c r="B302" s="533"/>
      <c r="C302" s="533"/>
      <c r="D302" s="533"/>
      <c r="E302" s="533"/>
      <c r="F302" s="533"/>
      <c r="G302" s="533"/>
      <c r="H302" s="533"/>
      <c r="I302" s="550"/>
      <c r="J302" s="314"/>
      <c r="K302" s="315"/>
      <c r="L302" s="316"/>
      <c r="M302" s="314"/>
      <c r="N302" s="315"/>
      <c r="O302" s="316"/>
      <c r="P302" s="314"/>
      <c r="Q302" s="315"/>
      <c r="R302" s="316"/>
      <c r="S302" s="157"/>
      <c r="T302" s="148"/>
      <c r="U302" s="148"/>
      <c r="V302" s="148"/>
      <c r="W302" s="148"/>
      <c r="X302" s="148"/>
      <c r="Y302" s="148"/>
      <c r="Z302" s="148"/>
      <c r="AA302" s="148"/>
      <c r="AB302" s="174"/>
      <c r="AC302" s="314"/>
      <c r="AD302" s="315"/>
      <c r="AE302" s="316"/>
      <c r="AF302" s="314"/>
      <c r="AG302" s="315"/>
      <c r="AH302" s="316"/>
      <c r="AI302" s="314"/>
      <c r="AJ302" s="315"/>
      <c r="AK302" s="316"/>
      <c r="AL302" s="153"/>
      <c r="AM302" s="562"/>
      <c r="AN302" s="562"/>
      <c r="AO302" s="562"/>
      <c r="AP302" s="562"/>
      <c r="AQ302" s="562"/>
      <c r="AR302" s="562"/>
      <c r="AS302" s="562"/>
      <c r="AT302" s="562"/>
      <c r="AU302" s="562"/>
      <c r="AV302" s="562"/>
      <c r="AW302" s="562"/>
      <c r="AX302" s="562"/>
      <c r="AY302" s="562"/>
      <c r="AZ302" s="562"/>
      <c r="BA302" s="562"/>
      <c r="BB302" s="153"/>
      <c r="BC302" s="154">
        <v>6</v>
      </c>
      <c r="BD302" s="514"/>
      <c r="BE302" s="152"/>
      <c r="BF302" s="152"/>
      <c r="BG302" s="152"/>
      <c r="BH302" s="152"/>
      <c r="BI302" s="152"/>
      <c r="BJ302" s="152"/>
      <c r="BK302" s="152"/>
      <c r="BL302" s="152"/>
      <c r="BM302" s="152"/>
      <c r="BN302" s="152"/>
      <c r="BO302" s="152"/>
      <c r="BP302" s="152"/>
      <c r="BQ302" s="152"/>
      <c r="BR302" s="152"/>
      <c r="BS302" s="152"/>
      <c r="BT302" s="152"/>
      <c r="BU302" s="152"/>
      <c r="BV302" s="152"/>
      <c r="BW302" s="152"/>
      <c r="BX302" s="152"/>
      <c r="BY302" s="152"/>
      <c r="BZ302" s="152"/>
      <c r="CA302" s="171"/>
      <c r="CB302" s="153"/>
      <c r="CC302" s="153"/>
      <c r="CD302" s="153"/>
      <c r="CE302" s="153"/>
      <c r="CF302" s="153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53"/>
      <c r="CQ302" s="153"/>
      <c r="CR302" s="153"/>
      <c r="CS302" s="153"/>
      <c r="CT302" s="153"/>
      <c r="CU302" s="153"/>
      <c r="CV302" s="153"/>
      <c r="CW302" s="153"/>
    </row>
    <row r="303" ht="6" customHeight="1" spans="1:101">
      <c r="A303" s="470"/>
      <c r="B303" s="534"/>
      <c r="C303" s="534"/>
      <c r="D303" s="534"/>
      <c r="E303" s="534"/>
      <c r="F303" s="534"/>
      <c r="G303" s="534"/>
      <c r="H303" s="534"/>
      <c r="I303" s="551"/>
      <c r="J303" s="541"/>
      <c r="K303" s="311"/>
      <c r="L303" s="312"/>
      <c r="M303" s="541"/>
      <c r="N303" s="311"/>
      <c r="O303" s="312"/>
      <c r="P303" s="541"/>
      <c r="Q303" s="311"/>
      <c r="R303" s="312"/>
      <c r="S303" s="520"/>
      <c r="T303" s="152"/>
      <c r="U303" s="152"/>
      <c r="V303" s="152"/>
      <c r="W303" s="152"/>
      <c r="X303" s="152"/>
      <c r="Y303" s="152"/>
      <c r="Z303" s="152"/>
      <c r="AA303" s="152"/>
      <c r="AB303" s="171"/>
      <c r="AC303" s="541"/>
      <c r="AD303" s="311"/>
      <c r="AE303" s="312"/>
      <c r="AF303" s="541"/>
      <c r="AG303" s="311"/>
      <c r="AH303" s="312"/>
      <c r="AI303" s="541"/>
      <c r="AJ303" s="311"/>
      <c r="AK303" s="312"/>
      <c r="AL303" s="153"/>
      <c r="AM303" s="560"/>
      <c r="AN303" s="560"/>
      <c r="AO303" s="560"/>
      <c r="AP303" s="560"/>
      <c r="AQ303" s="560"/>
      <c r="AR303" s="560"/>
      <c r="AS303" s="560"/>
      <c r="AT303" s="560"/>
      <c r="AU303" s="560"/>
      <c r="AV303" s="560"/>
      <c r="AW303" s="560"/>
      <c r="AX303" s="560"/>
      <c r="AY303" s="560"/>
      <c r="AZ303" s="560"/>
      <c r="BA303" s="560"/>
      <c r="BB303" s="153"/>
      <c r="BD303" s="162"/>
      <c r="CA303" s="178"/>
      <c r="CB303" s="153"/>
      <c r="CC303" s="153"/>
      <c r="CD303" s="153"/>
      <c r="CE303" s="153"/>
      <c r="CF303" s="153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53"/>
      <c r="CQ303" s="153"/>
      <c r="CR303" s="153"/>
      <c r="CS303" s="153"/>
      <c r="CT303" s="153"/>
      <c r="CU303" s="153"/>
      <c r="CV303" s="153"/>
      <c r="CW303" s="153"/>
    </row>
    <row r="304" ht="6" customHeight="1" spans="1:101">
      <c r="A304" s="529"/>
      <c r="B304" s="535"/>
      <c r="C304" s="535"/>
      <c r="D304" s="535"/>
      <c r="E304" s="535"/>
      <c r="F304" s="535"/>
      <c r="G304" s="535"/>
      <c r="H304" s="535"/>
      <c r="I304" s="552"/>
      <c r="J304" s="420"/>
      <c r="K304" s="421"/>
      <c r="L304" s="424"/>
      <c r="M304" s="420"/>
      <c r="N304" s="421"/>
      <c r="O304" s="424"/>
      <c r="P304" s="420"/>
      <c r="Q304" s="421"/>
      <c r="R304" s="424"/>
      <c r="S304" s="162"/>
      <c r="AB304" s="178"/>
      <c r="AC304" s="420"/>
      <c r="AD304" s="421"/>
      <c r="AE304" s="424"/>
      <c r="AF304" s="420"/>
      <c r="AG304" s="421"/>
      <c r="AH304" s="424"/>
      <c r="AI304" s="420"/>
      <c r="AJ304" s="421"/>
      <c r="AK304" s="424"/>
      <c r="AL304" s="153"/>
      <c r="AM304" s="561"/>
      <c r="AN304" s="561"/>
      <c r="AO304" s="561"/>
      <c r="AP304" s="561"/>
      <c r="AQ304" s="561"/>
      <c r="AR304" s="561"/>
      <c r="AS304" s="561"/>
      <c r="AT304" s="561"/>
      <c r="AU304" s="561"/>
      <c r="AV304" s="561"/>
      <c r="AW304" s="561"/>
      <c r="AX304" s="561"/>
      <c r="AY304" s="561"/>
      <c r="AZ304" s="561"/>
      <c r="BA304" s="561"/>
      <c r="BB304" s="153"/>
      <c r="BC304" s="153"/>
      <c r="BD304" s="162"/>
      <c r="CA304" s="178"/>
      <c r="CB304" s="153"/>
      <c r="CC304" s="153"/>
      <c r="CD304" s="153"/>
      <c r="CE304" s="153"/>
      <c r="CF304" s="153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53"/>
      <c r="CQ304" s="153"/>
      <c r="CR304" s="153"/>
      <c r="CS304" s="153"/>
      <c r="CT304" s="153"/>
      <c r="CU304" s="153"/>
      <c r="CV304" s="153"/>
      <c r="CW304" s="153"/>
    </row>
    <row r="305" ht="6" customHeight="1" spans="1:101">
      <c r="A305" s="529"/>
      <c r="B305" s="535"/>
      <c r="C305" s="535"/>
      <c r="D305" s="535"/>
      <c r="E305" s="535"/>
      <c r="F305" s="535"/>
      <c r="G305" s="535"/>
      <c r="H305" s="535"/>
      <c r="I305" s="552"/>
      <c r="J305" s="420"/>
      <c r="K305" s="421"/>
      <c r="L305" s="424"/>
      <c r="M305" s="420"/>
      <c r="N305" s="421"/>
      <c r="O305" s="424"/>
      <c r="P305" s="420"/>
      <c r="Q305" s="421"/>
      <c r="R305" s="424"/>
      <c r="S305" s="162"/>
      <c r="AB305" s="178"/>
      <c r="AC305" s="420"/>
      <c r="AD305" s="421"/>
      <c r="AE305" s="424"/>
      <c r="AF305" s="420"/>
      <c r="AG305" s="421"/>
      <c r="AH305" s="424"/>
      <c r="AI305" s="420"/>
      <c r="AJ305" s="421"/>
      <c r="AK305" s="424"/>
      <c r="AL305" s="153"/>
      <c r="AM305" s="562"/>
      <c r="AN305" s="562"/>
      <c r="AO305" s="562"/>
      <c r="AP305" s="562"/>
      <c r="AQ305" s="562"/>
      <c r="AR305" s="562"/>
      <c r="AS305" s="562"/>
      <c r="AT305" s="562"/>
      <c r="AU305" s="562"/>
      <c r="AV305" s="562"/>
      <c r="AW305" s="562"/>
      <c r="AX305" s="562"/>
      <c r="AY305" s="562"/>
      <c r="AZ305" s="562"/>
      <c r="BA305" s="562"/>
      <c r="BB305" s="153"/>
      <c r="BC305" s="153"/>
      <c r="BD305" s="162"/>
      <c r="CA305" s="178"/>
      <c r="CB305" s="153"/>
      <c r="CC305" s="153"/>
      <c r="CD305" s="153"/>
      <c r="CE305" s="153"/>
      <c r="CF305" s="153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53"/>
      <c r="CQ305" s="153"/>
      <c r="CR305" s="153"/>
      <c r="CS305" s="153"/>
      <c r="CT305" s="153"/>
      <c r="CU305" s="153"/>
      <c r="CV305" s="153"/>
      <c r="CW305" s="153"/>
    </row>
    <row r="306" ht="6" customHeight="1" spans="1:101">
      <c r="A306" s="536"/>
      <c r="B306" s="537"/>
      <c r="C306" s="537"/>
      <c r="D306" s="537"/>
      <c r="E306" s="537"/>
      <c r="F306" s="537"/>
      <c r="G306" s="537"/>
      <c r="H306" s="537"/>
      <c r="I306" s="553"/>
      <c r="J306" s="314"/>
      <c r="K306" s="315"/>
      <c r="L306" s="316"/>
      <c r="M306" s="314"/>
      <c r="N306" s="315"/>
      <c r="O306" s="316"/>
      <c r="P306" s="314"/>
      <c r="Q306" s="315"/>
      <c r="R306" s="316"/>
      <c r="S306" s="157"/>
      <c r="T306" s="148"/>
      <c r="U306" s="148"/>
      <c r="V306" s="148"/>
      <c r="W306" s="148"/>
      <c r="X306" s="148"/>
      <c r="Y306" s="148"/>
      <c r="Z306" s="148"/>
      <c r="AA306" s="148"/>
      <c r="AB306" s="174"/>
      <c r="AC306" s="314"/>
      <c r="AD306" s="315"/>
      <c r="AE306" s="316"/>
      <c r="AF306" s="314"/>
      <c r="AG306" s="315"/>
      <c r="AH306" s="316"/>
      <c r="AI306" s="314"/>
      <c r="AJ306" s="315"/>
      <c r="AK306" s="316"/>
      <c r="AL306" s="153"/>
      <c r="AM306" s="560"/>
      <c r="AN306" s="560"/>
      <c r="AO306" s="560"/>
      <c r="AP306" s="560"/>
      <c r="AQ306" s="560"/>
      <c r="AR306" s="560"/>
      <c r="AS306" s="560"/>
      <c r="AT306" s="560"/>
      <c r="AU306" s="560"/>
      <c r="AV306" s="560"/>
      <c r="AW306" s="560"/>
      <c r="AX306" s="560"/>
      <c r="AY306" s="560"/>
      <c r="AZ306" s="560"/>
      <c r="BA306" s="560"/>
      <c r="BB306" s="153"/>
      <c r="BC306" s="153"/>
      <c r="BD306" s="162"/>
      <c r="CA306" s="178"/>
      <c r="CB306" s="153"/>
      <c r="CC306" s="153"/>
      <c r="CD306" s="153"/>
      <c r="CE306" s="153"/>
      <c r="CF306" s="153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53"/>
      <c r="CQ306" s="153"/>
      <c r="CR306" s="153"/>
      <c r="CS306" s="153"/>
      <c r="CT306" s="153"/>
      <c r="CU306" s="153"/>
      <c r="CV306" s="153"/>
      <c r="CW306" s="153"/>
    </row>
    <row r="307" ht="6" customHeight="1" spans="1:101">
      <c r="A307" s="470"/>
      <c r="B307" s="534"/>
      <c r="C307" s="534"/>
      <c r="D307" s="534"/>
      <c r="E307" s="534"/>
      <c r="F307" s="534"/>
      <c r="G307" s="534"/>
      <c r="H307" s="534"/>
      <c r="I307" s="551"/>
      <c r="J307" s="541"/>
      <c r="K307" s="311"/>
      <c r="L307" s="312"/>
      <c r="M307" s="541"/>
      <c r="N307" s="311"/>
      <c r="O307" s="312"/>
      <c r="P307" s="541"/>
      <c r="Q307" s="311"/>
      <c r="R307" s="312"/>
      <c r="S307" s="520"/>
      <c r="T307" s="152"/>
      <c r="U307" s="152"/>
      <c r="V307" s="152"/>
      <c r="W307" s="152"/>
      <c r="X307" s="152"/>
      <c r="Y307" s="152"/>
      <c r="Z307" s="152"/>
      <c r="AA307" s="152"/>
      <c r="AB307" s="171"/>
      <c r="AC307" s="541"/>
      <c r="AD307" s="311"/>
      <c r="AE307" s="312"/>
      <c r="AF307" s="541"/>
      <c r="AG307" s="311"/>
      <c r="AH307" s="312"/>
      <c r="AI307" s="541"/>
      <c r="AJ307" s="311"/>
      <c r="AK307" s="312"/>
      <c r="AL307" s="153"/>
      <c r="AM307" s="561"/>
      <c r="AN307" s="561"/>
      <c r="AO307" s="561"/>
      <c r="AP307" s="561"/>
      <c r="AQ307" s="561"/>
      <c r="AR307" s="561"/>
      <c r="AS307" s="561"/>
      <c r="AT307" s="561"/>
      <c r="AU307" s="561"/>
      <c r="AV307" s="561"/>
      <c r="AW307" s="561"/>
      <c r="AX307" s="561"/>
      <c r="AY307" s="561"/>
      <c r="AZ307" s="561"/>
      <c r="BA307" s="561"/>
      <c r="BB307" s="153"/>
      <c r="BC307" s="153"/>
      <c r="BD307" s="162"/>
      <c r="CA307" s="178"/>
      <c r="CB307" s="153"/>
      <c r="CC307" s="153"/>
      <c r="CD307" s="153"/>
      <c r="CE307" s="153"/>
      <c r="CF307" s="153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53"/>
      <c r="CQ307" s="153"/>
      <c r="CR307" s="153"/>
      <c r="CS307" s="153"/>
      <c r="CT307" s="153"/>
      <c r="CU307" s="153"/>
      <c r="CV307" s="153"/>
      <c r="CW307" s="153"/>
    </row>
    <row r="308" ht="6" customHeight="1" spans="1:101">
      <c r="A308" s="529"/>
      <c r="B308" s="535"/>
      <c r="C308" s="535"/>
      <c r="D308" s="535"/>
      <c r="E308" s="535"/>
      <c r="F308" s="535"/>
      <c r="G308" s="535"/>
      <c r="H308" s="535"/>
      <c r="I308" s="552"/>
      <c r="J308" s="420"/>
      <c r="K308" s="421"/>
      <c r="L308" s="424"/>
      <c r="M308" s="420"/>
      <c r="N308" s="421"/>
      <c r="O308" s="424"/>
      <c r="P308" s="420"/>
      <c r="Q308" s="421"/>
      <c r="R308" s="424"/>
      <c r="S308" s="162"/>
      <c r="AB308" s="178"/>
      <c r="AC308" s="420"/>
      <c r="AD308" s="421"/>
      <c r="AE308" s="424"/>
      <c r="AF308" s="420"/>
      <c r="AG308" s="421"/>
      <c r="AH308" s="424"/>
      <c r="AI308" s="420"/>
      <c r="AJ308" s="421"/>
      <c r="AK308" s="424"/>
      <c r="AL308" s="153"/>
      <c r="AM308" s="562"/>
      <c r="AN308" s="562"/>
      <c r="AO308" s="562"/>
      <c r="AP308" s="562"/>
      <c r="AQ308" s="562"/>
      <c r="AR308" s="562"/>
      <c r="AS308" s="562"/>
      <c r="AT308" s="562"/>
      <c r="AU308" s="562"/>
      <c r="AV308" s="562"/>
      <c r="AW308" s="562"/>
      <c r="AX308" s="562"/>
      <c r="AY308" s="562"/>
      <c r="AZ308" s="562"/>
      <c r="BA308" s="562"/>
      <c r="BB308" s="153"/>
      <c r="BC308" s="153"/>
      <c r="BD308" s="162"/>
      <c r="CA308" s="178"/>
      <c r="CB308" s="153"/>
      <c r="CC308" s="153"/>
      <c r="CD308" s="153"/>
      <c r="CE308" s="153"/>
      <c r="CF308" s="153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53"/>
      <c r="CQ308" s="153"/>
      <c r="CR308" s="153"/>
      <c r="CS308" s="153"/>
      <c r="CT308" s="153"/>
      <c r="CU308" s="153"/>
      <c r="CV308" s="153"/>
      <c r="CW308" s="153"/>
    </row>
    <row r="309" ht="6" customHeight="1" spans="1:101">
      <c r="A309" s="529"/>
      <c r="B309" s="535"/>
      <c r="C309" s="535"/>
      <c r="D309" s="535"/>
      <c r="E309" s="535"/>
      <c r="F309" s="535"/>
      <c r="G309" s="535"/>
      <c r="H309" s="535"/>
      <c r="I309" s="552"/>
      <c r="J309" s="420"/>
      <c r="K309" s="421"/>
      <c r="L309" s="424"/>
      <c r="M309" s="420"/>
      <c r="N309" s="421"/>
      <c r="O309" s="424"/>
      <c r="P309" s="420"/>
      <c r="Q309" s="421"/>
      <c r="R309" s="424"/>
      <c r="S309" s="162"/>
      <c r="AB309" s="178"/>
      <c r="AC309" s="420"/>
      <c r="AD309" s="421"/>
      <c r="AE309" s="424"/>
      <c r="AF309" s="420"/>
      <c r="AG309" s="421"/>
      <c r="AH309" s="424"/>
      <c r="AI309" s="420"/>
      <c r="AJ309" s="421"/>
      <c r="AK309" s="424"/>
      <c r="AL309" s="153"/>
      <c r="AM309" s="560"/>
      <c r="AN309" s="560"/>
      <c r="AO309" s="560"/>
      <c r="AP309" s="560"/>
      <c r="AQ309" s="560"/>
      <c r="AR309" s="560"/>
      <c r="AS309" s="560"/>
      <c r="AT309" s="560"/>
      <c r="AU309" s="560"/>
      <c r="AV309" s="560"/>
      <c r="AW309" s="560"/>
      <c r="AX309" s="560"/>
      <c r="AY309" s="560"/>
      <c r="AZ309" s="560"/>
      <c r="BA309" s="560"/>
      <c r="BB309" s="153"/>
      <c r="BC309" s="153"/>
      <c r="BD309" s="162"/>
      <c r="CA309" s="178"/>
      <c r="CB309" s="153"/>
      <c r="CC309" s="153"/>
      <c r="CD309" s="153"/>
      <c r="CE309" s="153"/>
      <c r="CF309" s="153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53"/>
      <c r="CQ309" s="153"/>
      <c r="CR309" s="153"/>
      <c r="CS309" s="153"/>
      <c r="CT309" s="153"/>
      <c r="CU309" s="153"/>
      <c r="CV309" s="153"/>
      <c r="CW309" s="153"/>
    </row>
    <row r="310" ht="6" customHeight="1" spans="1:101">
      <c r="A310" s="536"/>
      <c r="B310" s="537"/>
      <c r="C310" s="537"/>
      <c r="D310" s="537"/>
      <c r="E310" s="537"/>
      <c r="F310" s="537"/>
      <c r="G310" s="537"/>
      <c r="H310" s="537"/>
      <c r="I310" s="553"/>
      <c r="J310" s="314"/>
      <c r="K310" s="315"/>
      <c r="L310" s="316"/>
      <c r="M310" s="314"/>
      <c r="N310" s="315"/>
      <c r="O310" s="316"/>
      <c r="P310" s="314"/>
      <c r="Q310" s="315"/>
      <c r="R310" s="316"/>
      <c r="S310" s="157"/>
      <c r="T310" s="148"/>
      <c r="U310" s="148"/>
      <c r="V310" s="148"/>
      <c r="W310" s="148"/>
      <c r="X310" s="148"/>
      <c r="Y310" s="148"/>
      <c r="Z310" s="148"/>
      <c r="AA310" s="148"/>
      <c r="AB310" s="174"/>
      <c r="AC310" s="314"/>
      <c r="AD310" s="315"/>
      <c r="AE310" s="316"/>
      <c r="AF310" s="314"/>
      <c r="AG310" s="315"/>
      <c r="AH310" s="316"/>
      <c r="AI310" s="314"/>
      <c r="AJ310" s="315"/>
      <c r="AK310" s="316"/>
      <c r="AL310" s="153"/>
      <c r="AM310" s="561"/>
      <c r="AN310" s="561"/>
      <c r="AO310" s="561"/>
      <c r="AP310" s="561"/>
      <c r="AQ310" s="561"/>
      <c r="AR310" s="561"/>
      <c r="AS310" s="561"/>
      <c r="AT310" s="561"/>
      <c r="AU310" s="561"/>
      <c r="AV310" s="561"/>
      <c r="AW310" s="561"/>
      <c r="AX310" s="561"/>
      <c r="AY310" s="561"/>
      <c r="AZ310" s="561"/>
      <c r="BA310" s="561"/>
      <c r="BB310" s="153"/>
      <c r="BC310" s="153"/>
      <c r="BD310" s="162"/>
      <c r="CA310" s="178"/>
      <c r="CB310" s="153"/>
      <c r="CC310" s="153"/>
      <c r="CD310" s="153"/>
      <c r="CE310" s="153"/>
      <c r="CF310" s="153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53"/>
      <c r="CQ310" s="153"/>
      <c r="CR310" s="153"/>
      <c r="CS310" s="153"/>
      <c r="CT310" s="153"/>
      <c r="CU310" s="153"/>
      <c r="CV310" s="153"/>
      <c r="CW310" s="153"/>
    </row>
    <row r="311" ht="6" customHeight="1" spans="1:101">
      <c r="A311" s="470"/>
      <c r="B311" s="534"/>
      <c r="C311" s="534"/>
      <c r="D311" s="534"/>
      <c r="E311" s="534"/>
      <c r="F311" s="534"/>
      <c r="G311" s="534"/>
      <c r="H311" s="534"/>
      <c r="I311" s="551"/>
      <c r="J311" s="541"/>
      <c r="K311" s="311"/>
      <c r="L311" s="312"/>
      <c r="M311" s="541"/>
      <c r="N311" s="311"/>
      <c r="O311" s="312"/>
      <c r="P311" s="541"/>
      <c r="Q311" s="311"/>
      <c r="R311" s="312"/>
      <c r="S311" s="520"/>
      <c r="T311" s="152"/>
      <c r="U311" s="152"/>
      <c r="V311" s="152"/>
      <c r="W311" s="152"/>
      <c r="X311" s="152"/>
      <c r="Y311" s="152"/>
      <c r="Z311" s="152"/>
      <c r="AA311" s="152"/>
      <c r="AB311" s="171"/>
      <c r="AC311" s="541"/>
      <c r="AD311" s="311"/>
      <c r="AE311" s="312"/>
      <c r="AF311" s="541"/>
      <c r="AG311" s="311"/>
      <c r="AH311" s="312"/>
      <c r="AI311" s="541"/>
      <c r="AJ311" s="311"/>
      <c r="AK311" s="312"/>
      <c r="AL311" s="153"/>
      <c r="AM311" s="562"/>
      <c r="AN311" s="562"/>
      <c r="AO311" s="562"/>
      <c r="AP311" s="562"/>
      <c r="AQ311" s="562"/>
      <c r="AR311" s="562"/>
      <c r="AS311" s="562"/>
      <c r="AT311" s="562"/>
      <c r="AU311" s="562"/>
      <c r="AV311" s="562"/>
      <c r="AW311" s="562"/>
      <c r="AX311" s="562"/>
      <c r="AY311" s="562"/>
      <c r="AZ311" s="562"/>
      <c r="BA311" s="562"/>
      <c r="BB311" s="153"/>
      <c r="BC311" s="153"/>
      <c r="BD311" s="157"/>
      <c r="BE311" s="148"/>
      <c r="BF311" s="148"/>
      <c r="BG311" s="148"/>
      <c r="BH311" s="148"/>
      <c r="BI311" s="148"/>
      <c r="BJ311" s="148"/>
      <c r="BK311" s="148"/>
      <c r="BL311" s="148"/>
      <c r="BM311" s="148"/>
      <c r="BN311" s="148"/>
      <c r="BO311" s="148"/>
      <c r="BP311" s="148"/>
      <c r="BQ311" s="148"/>
      <c r="BR311" s="148"/>
      <c r="BS311" s="148"/>
      <c r="BT311" s="148"/>
      <c r="BU311" s="148"/>
      <c r="BV311" s="148"/>
      <c r="BW311" s="148"/>
      <c r="BX311" s="148"/>
      <c r="BY311" s="148"/>
      <c r="BZ311" s="148"/>
      <c r="CA311" s="174"/>
      <c r="CB311" s="153"/>
      <c r="CC311" s="153"/>
      <c r="CD311" s="153"/>
      <c r="CE311" s="153"/>
      <c r="CF311" s="153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53"/>
      <c r="CQ311" s="153"/>
      <c r="CR311" s="153"/>
      <c r="CS311" s="153"/>
      <c r="CT311" s="153"/>
      <c r="CU311" s="153"/>
      <c r="CV311" s="153"/>
      <c r="CW311" s="153"/>
    </row>
    <row r="312" ht="6" customHeight="1" spans="1:101">
      <c r="A312" s="529"/>
      <c r="B312" s="535"/>
      <c r="C312" s="535"/>
      <c r="D312" s="535"/>
      <c r="E312" s="535"/>
      <c r="F312" s="535"/>
      <c r="G312" s="535"/>
      <c r="H312" s="535"/>
      <c r="I312" s="552"/>
      <c r="J312" s="420"/>
      <c r="K312" s="421"/>
      <c r="L312" s="424"/>
      <c r="M312" s="420"/>
      <c r="N312" s="421"/>
      <c r="O312" s="424"/>
      <c r="P312" s="420"/>
      <c r="Q312" s="421"/>
      <c r="R312" s="424"/>
      <c r="S312" s="162"/>
      <c r="AB312" s="178"/>
      <c r="AC312" s="420"/>
      <c r="AD312" s="421"/>
      <c r="AE312" s="424"/>
      <c r="AF312" s="420"/>
      <c r="AG312" s="421"/>
      <c r="AH312" s="424"/>
      <c r="AI312" s="420"/>
      <c r="AJ312" s="421"/>
      <c r="AK312" s="424"/>
      <c r="AL312" s="153"/>
      <c r="AM312" s="560"/>
      <c r="AN312" s="560"/>
      <c r="AO312" s="560"/>
      <c r="AP312" s="560"/>
      <c r="AQ312" s="560"/>
      <c r="AR312" s="560"/>
      <c r="AS312" s="560"/>
      <c r="AT312" s="560"/>
      <c r="AU312" s="560"/>
      <c r="AV312" s="560"/>
      <c r="AW312" s="560"/>
      <c r="AX312" s="560"/>
      <c r="AY312" s="560"/>
      <c r="AZ312" s="560"/>
      <c r="BA312" s="560"/>
      <c r="BB312" s="153"/>
      <c r="CB312" s="153"/>
      <c r="CC312" s="153"/>
      <c r="CD312" s="153"/>
      <c r="CE312" s="153"/>
      <c r="CF312" s="153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53"/>
      <c r="CQ312" s="153"/>
      <c r="CR312" s="153"/>
      <c r="CS312" s="153"/>
      <c r="CT312" s="153"/>
      <c r="CU312" s="153"/>
      <c r="CV312" s="153"/>
      <c r="CW312" s="153"/>
    </row>
    <row r="313" ht="6" customHeight="1" spans="1:101">
      <c r="A313" s="529"/>
      <c r="B313" s="535"/>
      <c r="C313" s="535"/>
      <c r="D313" s="535"/>
      <c r="E313" s="535"/>
      <c r="F313" s="535"/>
      <c r="G313" s="535"/>
      <c r="H313" s="535"/>
      <c r="I313" s="552"/>
      <c r="J313" s="420"/>
      <c r="K313" s="421"/>
      <c r="L313" s="424"/>
      <c r="M313" s="420"/>
      <c r="N313" s="421"/>
      <c r="O313" s="424"/>
      <c r="P313" s="420"/>
      <c r="Q313" s="421"/>
      <c r="R313" s="424"/>
      <c r="S313" s="162"/>
      <c r="AB313" s="178"/>
      <c r="AC313" s="420"/>
      <c r="AD313" s="421"/>
      <c r="AE313" s="424"/>
      <c r="AF313" s="420"/>
      <c r="AG313" s="421"/>
      <c r="AH313" s="424"/>
      <c r="AI313" s="420"/>
      <c r="AJ313" s="421"/>
      <c r="AK313" s="424"/>
      <c r="AL313" s="153"/>
      <c r="AM313" s="561"/>
      <c r="AN313" s="561"/>
      <c r="AO313" s="561"/>
      <c r="AP313" s="561"/>
      <c r="AQ313" s="561"/>
      <c r="AR313" s="561"/>
      <c r="AS313" s="561"/>
      <c r="AT313" s="561"/>
      <c r="AU313" s="561"/>
      <c r="AV313" s="561"/>
      <c r="AW313" s="561"/>
      <c r="AX313" s="561"/>
      <c r="AY313" s="561"/>
      <c r="AZ313" s="561"/>
      <c r="BA313" s="561"/>
      <c r="BB313" s="153"/>
      <c r="BC313" s="154">
        <v>7</v>
      </c>
      <c r="BD313" s="514"/>
      <c r="BE313" s="152"/>
      <c r="BF313" s="152"/>
      <c r="BG313" s="152"/>
      <c r="BH313" s="152"/>
      <c r="BI313" s="152"/>
      <c r="BJ313" s="152"/>
      <c r="BK313" s="152"/>
      <c r="BL313" s="152"/>
      <c r="BM313" s="152"/>
      <c r="BN313" s="152"/>
      <c r="BO313" s="152"/>
      <c r="BP313" s="152"/>
      <c r="BQ313" s="152"/>
      <c r="BR313" s="152"/>
      <c r="BS313" s="152"/>
      <c r="BT313" s="152"/>
      <c r="BU313" s="152"/>
      <c r="BV313" s="152"/>
      <c r="BW313" s="152"/>
      <c r="BX313" s="152"/>
      <c r="BY313" s="152"/>
      <c r="BZ313" s="152"/>
      <c r="CA313" s="171"/>
      <c r="CB313" s="153"/>
      <c r="CC313" s="153"/>
      <c r="CD313" s="153"/>
      <c r="CE313" s="153"/>
      <c r="CF313" s="153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53"/>
      <c r="CQ313" s="153"/>
      <c r="CR313" s="153"/>
      <c r="CS313" s="153"/>
      <c r="CT313" s="153"/>
      <c r="CU313" s="153"/>
      <c r="CV313" s="153"/>
      <c r="CW313" s="153"/>
    </row>
    <row r="314" ht="6" customHeight="1" spans="1:101">
      <c r="A314" s="536"/>
      <c r="B314" s="537"/>
      <c r="C314" s="537"/>
      <c r="D314" s="537"/>
      <c r="E314" s="537"/>
      <c r="F314" s="537"/>
      <c r="G314" s="537"/>
      <c r="H314" s="537"/>
      <c r="I314" s="553"/>
      <c r="J314" s="314"/>
      <c r="K314" s="315"/>
      <c r="L314" s="316"/>
      <c r="M314" s="314"/>
      <c r="N314" s="315"/>
      <c r="O314" s="316"/>
      <c r="P314" s="314"/>
      <c r="Q314" s="315"/>
      <c r="R314" s="316"/>
      <c r="S314" s="157"/>
      <c r="T314" s="148"/>
      <c r="U314" s="148"/>
      <c r="V314" s="148"/>
      <c r="W314" s="148"/>
      <c r="X314" s="148"/>
      <c r="Y314" s="148"/>
      <c r="Z314" s="148"/>
      <c r="AA314" s="148"/>
      <c r="AB314" s="174"/>
      <c r="AC314" s="314"/>
      <c r="AD314" s="315"/>
      <c r="AE314" s="316"/>
      <c r="AF314" s="314"/>
      <c r="AG314" s="315"/>
      <c r="AH314" s="316"/>
      <c r="AI314" s="314"/>
      <c r="AJ314" s="315"/>
      <c r="AK314" s="316"/>
      <c r="AL314" s="153"/>
      <c r="AM314" s="562"/>
      <c r="AN314" s="562"/>
      <c r="AO314" s="562"/>
      <c r="AP314" s="562"/>
      <c r="AQ314" s="562"/>
      <c r="AR314" s="562"/>
      <c r="AS314" s="562"/>
      <c r="AT314" s="562"/>
      <c r="AU314" s="562"/>
      <c r="AV314" s="562"/>
      <c r="AW314" s="562"/>
      <c r="AX314" s="562"/>
      <c r="AY314" s="562"/>
      <c r="AZ314" s="562"/>
      <c r="BA314" s="562"/>
      <c r="BB314" s="153"/>
      <c r="BD314" s="162"/>
      <c r="CA314" s="178"/>
      <c r="CB314" s="153"/>
      <c r="CC314" s="153"/>
      <c r="CD314" s="153"/>
      <c r="CE314" s="153"/>
      <c r="CF314" s="153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53"/>
      <c r="CQ314" s="153"/>
      <c r="CR314" s="153"/>
      <c r="CS314" s="153"/>
      <c r="CT314" s="153"/>
      <c r="CU314" s="153"/>
      <c r="CV314" s="153"/>
      <c r="CW314" s="153"/>
    </row>
    <row r="315" ht="6" customHeight="1" spans="1:101">
      <c r="A315" s="470"/>
      <c r="B315" s="534"/>
      <c r="C315" s="534"/>
      <c r="D315" s="534"/>
      <c r="E315" s="534"/>
      <c r="F315" s="534"/>
      <c r="G315" s="534"/>
      <c r="H315" s="534"/>
      <c r="I315" s="551"/>
      <c r="J315" s="541"/>
      <c r="K315" s="311"/>
      <c r="L315" s="312"/>
      <c r="M315" s="541"/>
      <c r="N315" s="311"/>
      <c r="O315" s="312"/>
      <c r="P315" s="541"/>
      <c r="Q315" s="311"/>
      <c r="R315" s="312"/>
      <c r="S315" s="520"/>
      <c r="T315" s="152"/>
      <c r="U315" s="152"/>
      <c r="V315" s="152"/>
      <c r="W315" s="152"/>
      <c r="X315" s="152"/>
      <c r="Y315" s="152"/>
      <c r="Z315" s="152"/>
      <c r="AA315" s="152"/>
      <c r="AB315" s="171"/>
      <c r="AC315" s="541"/>
      <c r="AD315" s="311"/>
      <c r="AE315" s="312"/>
      <c r="AF315" s="541"/>
      <c r="AG315" s="311"/>
      <c r="AH315" s="312"/>
      <c r="AI315" s="541"/>
      <c r="AJ315" s="311"/>
      <c r="AK315" s="312"/>
      <c r="AL315" s="153"/>
      <c r="AM315" s="563"/>
      <c r="AN315" s="563"/>
      <c r="AO315" s="563"/>
      <c r="AP315" s="563"/>
      <c r="AQ315" s="563"/>
      <c r="AR315" s="563"/>
      <c r="AS315" s="563"/>
      <c r="AT315" s="563"/>
      <c r="AU315" s="563"/>
      <c r="AV315" s="563"/>
      <c r="AW315" s="563"/>
      <c r="AX315" s="563"/>
      <c r="AY315" s="563"/>
      <c r="AZ315" s="563"/>
      <c r="BA315" s="563"/>
      <c r="BB315" s="153"/>
      <c r="BC315" s="153"/>
      <c r="BD315" s="162"/>
      <c r="CA315" s="178"/>
      <c r="CB315" s="153"/>
      <c r="CC315" s="153"/>
      <c r="CD315" s="153"/>
      <c r="CE315" s="153"/>
      <c r="CF315" s="153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53"/>
      <c r="CQ315" s="153"/>
      <c r="CR315" s="153"/>
      <c r="CS315" s="153"/>
      <c r="CT315" s="153"/>
      <c r="CU315" s="153"/>
      <c r="CV315" s="153"/>
      <c r="CW315" s="153"/>
    </row>
    <row r="316" ht="6" customHeight="1" spans="1:101">
      <c r="A316" s="529"/>
      <c r="B316" s="535"/>
      <c r="C316" s="535"/>
      <c r="D316" s="535"/>
      <c r="E316" s="535"/>
      <c r="F316" s="535"/>
      <c r="G316" s="535"/>
      <c r="H316" s="535"/>
      <c r="I316" s="552"/>
      <c r="J316" s="420"/>
      <c r="K316" s="421"/>
      <c r="L316" s="424"/>
      <c r="M316" s="420"/>
      <c r="N316" s="421"/>
      <c r="O316" s="424"/>
      <c r="P316" s="420"/>
      <c r="Q316" s="421"/>
      <c r="R316" s="424"/>
      <c r="S316" s="162"/>
      <c r="AB316" s="178"/>
      <c r="AC316" s="420"/>
      <c r="AD316" s="421"/>
      <c r="AE316" s="424"/>
      <c r="AF316" s="420"/>
      <c r="AG316" s="421"/>
      <c r="AH316" s="424"/>
      <c r="AI316" s="420"/>
      <c r="AJ316" s="421"/>
      <c r="AK316" s="424"/>
      <c r="AL316" s="153"/>
      <c r="AM316" s="564"/>
      <c r="AN316" s="564"/>
      <c r="AO316" s="564"/>
      <c r="AP316" s="564"/>
      <c r="AQ316" s="564"/>
      <c r="AR316" s="564"/>
      <c r="AS316" s="564"/>
      <c r="AT316" s="564"/>
      <c r="AU316" s="564"/>
      <c r="AV316" s="564"/>
      <c r="AW316" s="564"/>
      <c r="AX316" s="564"/>
      <c r="AY316" s="564"/>
      <c r="AZ316" s="564"/>
      <c r="BA316" s="564"/>
      <c r="BB316" s="153"/>
      <c r="BC316" s="153"/>
      <c r="BD316" s="162"/>
      <c r="CA316" s="178"/>
      <c r="CB316" s="153"/>
      <c r="CC316" s="153"/>
      <c r="CD316" s="153"/>
      <c r="CE316" s="153"/>
      <c r="CF316" s="153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53"/>
      <c r="CQ316" s="153"/>
      <c r="CR316" s="153"/>
      <c r="CS316" s="153"/>
      <c r="CT316" s="153"/>
      <c r="CU316" s="153"/>
      <c r="CV316" s="153"/>
      <c r="CW316" s="153"/>
    </row>
    <row r="317" ht="6" customHeight="1" spans="1:101">
      <c r="A317" s="529"/>
      <c r="B317" s="535"/>
      <c r="C317" s="535"/>
      <c r="D317" s="535"/>
      <c r="E317" s="535"/>
      <c r="F317" s="535"/>
      <c r="G317" s="535"/>
      <c r="H317" s="535"/>
      <c r="I317" s="552"/>
      <c r="J317" s="420"/>
      <c r="K317" s="421"/>
      <c r="L317" s="424"/>
      <c r="M317" s="420"/>
      <c r="N317" s="421"/>
      <c r="O317" s="424"/>
      <c r="P317" s="420"/>
      <c r="Q317" s="421"/>
      <c r="R317" s="424"/>
      <c r="S317" s="162"/>
      <c r="AB317" s="178"/>
      <c r="AC317" s="420"/>
      <c r="AD317" s="421"/>
      <c r="AE317" s="424"/>
      <c r="AF317" s="420"/>
      <c r="AG317" s="421"/>
      <c r="AH317" s="424"/>
      <c r="AI317" s="420"/>
      <c r="AJ317" s="421"/>
      <c r="AK317" s="424"/>
      <c r="AL317" s="153"/>
      <c r="AM317" s="565"/>
      <c r="AN317" s="565"/>
      <c r="AO317" s="565"/>
      <c r="AP317" s="565"/>
      <c r="AQ317" s="565"/>
      <c r="AR317" s="565"/>
      <c r="AS317" s="565"/>
      <c r="AT317" s="565"/>
      <c r="AU317" s="565"/>
      <c r="AV317" s="565"/>
      <c r="AW317" s="565"/>
      <c r="AX317" s="565"/>
      <c r="AY317" s="565"/>
      <c r="AZ317" s="565"/>
      <c r="BA317" s="565"/>
      <c r="BB317" s="153"/>
      <c r="BC317" s="153"/>
      <c r="BD317" s="162"/>
      <c r="CA317" s="178"/>
      <c r="CB317" s="153"/>
      <c r="CC317" s="153"/>
      <c r="CD317" s="153"/>
      <c r="CE317" s="153"/>
      <c r="CF317" s="153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53"/>
      <c r="CQ317" s="153"/>
      <c r="CR317" s="153"/>
      <c r="CS317" s="153"/>
      <c r="CT317" s="153"/>
      <c r="CU317" s="153"/>
      <c r="CV317" s="153"/>
      <c r="CW317" s="153"/>
    </row>
    <row r="318" ht="6" customHeight="1" spans="1:101">
      <c r="A318" s="536"/>
      <c r="B318" s="537"/>
      <c r="C318" s="537"/>
      <c r="D318" s="537"/>
      <c r="E318" s="537"/>
      <c r="F318" s="537"/>
      <c r="G318" s="537"/>
      <c r="H318" s="537"/>
      <c r="I318" s="553"/>
      <c r="J318" s="314"/>
      <c r="K318" s="315"/>
      <c r="L318" s="316"/>
      <c r="M318" s="314"/>
      <c r="N318" s="315"/>
      <c r="O318" s="316"/>
      <c r="P318" s="314"/>
      <c r="Q318" s="315"/>
      <c r="R318" s="316"/>
      <c r="S318" s="157"/>
      <c r="T318" s="148"/>
      <c r="U318" s="148"/>
      <c r="V318" s="148"/>
      <c r="W318" s="148"/>
      <c r="X318" s="148"/>
      <c r="Y318" s="148"/>
      <c r="Z318" s="148"/>
      <c r="AA318" s="148"/>
      <c r="AB318" s="174"/>
      <c r="AC318" s="314"/>
      <c r="AD318" s="315"/>
      <c r="AE318" s="316"/>
      <c r="AF318" s="314"/>
      <c r="AG318" s="315"/>
      <c r="AH318" s="316"/>
      <c r="AI318" s="314"/>
      <c r="AJ318" s="315"/>
      <c r="AK318" s="316"/>
      <c r="AL318" s="153"/>
      <c r="AM318" s="560"/>
      <c r="AN318" s="560"/>
      <c r="AO318" s="560"/>
      <c r="AP318" s="560"/>
      <c r="AQ318" s="560"/>
      <c r="AR318" s="560"/>
      <c r="AS318" s="560"/>
      <c r="AT318" s="560"/>
      <c r="AU318" s="560"/>
      <c r="AV318" s="560"/>
      <c r="AW318" s="560"/>
      <c r="AX318" s="560"/>
      <c r="AY318" s="560"/>
      <c r="AZ318" s="560"/>
      <c r="BA318" s="560"/>
      <c r="BB318" s="153"/>
      <c r="BC318" s="153"/>
      <c r="BD318" s="162"/>
      <c r="CA318" s="178"/>
      <c r="CB318" s="153"/>
      <c r="CC318" s="153"/>
      <c r="CD318" s="153"/>
      <c r="CE318" s="153"/>
      <c r="CF318" s="153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53"/>
      <c r="CQ318" s="153"/>
      <c r="CR318" s="153"/>
      <c r="CS318" s="153"/>
      <c r="CT318" s="153"/>
      <c r="CU318" s="153"/>
      <c r="CV318" s="153"/>
      <c r="CW318" s="153"/>
    </row>
    <row r="319" ht="6" customHeight="1" spans="1:101">
      <c r="A319" s="470"/>
      <c r="B319" s="534"/>
      <c r="C319" s="534"/>
      <c r="D319" s="534"/>
      <c r="E319" s="534"/>
      <c r="F319" s="534"/>
      <c r="G319" s="534"/>
      <c r="H319" s="534"/>
      <c r="I319" s="551"/>
      <c r="J319" s="541"/>
      <c r="K319" s="311"/>
      <c r="L319" s="312"/>
      <c r="M319" s="541"/>
      <c r="N319" s="311"/>
      <c r="O319" s="312"/>
      <c r="P319" s="541"/>
      <c r="Q319" s="311"/>
      <c r="R319" s="312"/>
      <c r="S319" s="520"/>
      <c r="T319" s="152"/>
      <c r="U319" s="152"/>
      <c r="V319" s="152"/>
      <c r="W319" s="152"/>
      <c r="X319" s="152"/>
      <c r="Y319" s="152"/>
      <c r="Z319" s="152"/>
      <c r="AA319" s="152"/>
      <c r="AB319" s="171"/>
      <c r="AC319" s="541"/>
      <c r="AD319" s="311"/>
      <c r="AE319" s="312"/>
      <c r="AF319" s="541"/>
      <c r="AG319" s="311"/>
      <c r="AH319" s="312"/>
      <c r="AI319" s="541"/>
      <c r="AJ319" s="311"/>
      <c r="AK319" s="312"/>
      <c r="AL319" s="153"/>
      <c r="AM319" s="561"/>
      <c r="AN319" s="561"/>
      <c r="AO319" s="561"/>
      <c r="AP319" s="561"/>
      <c r="AQ319" s="561"/>
      <c r="AR319" s="561"/>
      <c r="AS319" s="561"/>
      <c r="AT319" s="561"/>
      <c r="AU319" s="561"/>
      <c r="AV319" s="561"/>
      <c r="AW319" s="561"/>
      <c r="AX319" s="561"/>
      <c r="AY319" s="561"/>
      <c r="AZ319" s="561"/>
      <c r="BA319" s="561"/>
      <c r="BB319" s="153"/>
      <c r="BC319" s="153"/>
      <c r="BD319" s="162"/>
      <c r="CA319" s="178"/>
      <c r="CB319" s="153"/>
      <c r="CC319" s="153"/>
      <c r="CD319" s="153"/>
      <c r="CE319" s="153"/>
      <c r="CF319" s="153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53"/>
      <c r="CQ319" s="153"/>
      <c r="CR319" s="153"/>
      <c r="CS319" s="153"/>
      <c r="CT319" s="153"/>
      <c r="CU319" s="153"/>
      <c r="CV319" s="153"/>
      <c r="CW319" s="153"/>
    </row>
    <row r="320" ht="6" customHeight="1" spans="1:101">
      <c r="A320" s="529"/>
      <c r="B320" s="535"/>
      <c r="C320" s="535"/>
      <c r="D320" s="535"/>
      <c r="E320" s="535"/>
      <c r="F320" s="535"/>
      <c r="G320" s="535"/>
      <c r="H320" s="535"/>
      <c r="I320" s="552"/>
      <c r="J320" s="420"/>
      <c r="K320" s="421"/>
      <c r="L320" s="424"/>
      <c r="M320" s="420"/>
      <c r="N320" s="421"/>
      <c r="O320" s="424"/>
      <c r="P320" s="420"/>
      <c r="Q320" s="421"/>
      <c r="R320" s="424"/>
      <c r="S320" s="162"/>
      <c r="AB320" s="178"/>
      <c r="AC320" s="420"/>
      <c r="AD320" s="421"/>
      <c r="AE320" s="424"/>
      <c r="AF320" s="420"/>
      <c r="AG320" s="421"/>
      <c r="AH320" s="424"/>
      <c r="AI320" s="420"/>
      <c r="AJ320" s="421"/>
      <c r="AK320" s="424"/>
      <c r="AL320" s="153"/>
      <c r="AM320" s="562"/>
      <c r="AN320" s="562"/>
      <c r="AO320" s="562"/>
      <c r="AP320" s="562"/>
      <c r="AQ320" s="562"/>
      <c r="AR320" s="562"/>
      <c r="AS320" s="562"/>
      <c r="AT320" s="562"/>
      <c r="AU320" s="562"/>
      <c r="AV320" s="562"/>
      <c r="AW320" s="562"/>
      <c r="AX320" s="562"/>
      <c r="AY320" s="562"/>
      <c r="AZ320" s="562"/>
      <c r="BA320" s="562"/>
      <c r="BB320" s="153"/>
      <c r="BC320" s="153"/>
      <c r="BD320" s="157"/>
      <c r="BE320" s="148"/>
      <c r="BF320" s="148"/>
      <c r="BG320" s="148"/>
      <c r="BH320" s="148"/>
      <c r="BI320" s="148"/>
      <c r="BJ320" s="148"/>
      <c r="BK320" s="148"/>
      <c r="BL320" s="148"/>
      <c r="BM320" s="148"/>
      <c r="BN320" s="148"/>
      <c r="BO320" s="148"/>
      <c r="BP320" s="148"/>
      <c r="BQ320" s="148"/>
      <c r="BR320" s="148"/>
      <c r="BS320" s="148"/>
      <c r="BT320" s="148"/>
      <c r="BU320" s="148"/>
      <c r="BV320" s="148"/>
      <c r="BW320" s="148"/>
      <c r="BX320" s="148"/>
      <c r="BY320" s="148"/>
      <c r="BZ320" s="148"/>
      <c r="CA320" s="174"/>
      <c r="CB320" s="153"/>
      <c r="CC320" s="153"/>
      <c r="CD320" s="153"/>
      <c r="CE320" s="153"/>
      <c r="CF320" s="153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53"/>
      <c r="CQ320" s="153"/>
      <c r="CR320" s="153"/>
      <c r="CS320" s="153"/>
      <c r="CT320" s="153"/>
      <c r="CU320" s="153"/>
      <c r="CV320" s="153"/>
      <c r="CW320" s="153"/>
    </row>
    <row r="321" ht="6" customHeight="1" spans="1:101">
      <c r="A321" s="529"/>
      <c r="B321" s="535"/>
      <c r="C321" s="535"/>
      <c r="D321" s="535"/>
      <c r="E321" s="535"/>
      <c r="F321" s="535"/>
      <c r="G321" s="535"/>
      <c r="H321" s="535"/>
      <c r="I321" s="552"/>
      <c r="J321" s="420"/>
      <c r="K321" s="421"/>
      <c r="L321" s="424"/>
      <c r="M321" s="420"/>
      <c r="N321" s="421"/>
      <c r="O321" s="424"/>
      <c r="P321" s="420"/>
      <c r="Q321" s="421"/>
      <c r="R321" s="424"/>
      <c r="S321" s="162"/>
      <c r="AB321" s="178"/>
      <c r="AC321" s="420"/>
      <c r="AD321" s="421"/>
      <c r="AE321" s="424"/>
      <c r="AF321" s="420"/>
      <c r="AG321" s="421"/>
      <c r="AH321" s="424"/>
      <c r="AI321" s="420"/>
      <c r="AJ321" s="421"/>
      <c r="AK321" s="424"/>
      <c r="AL321" s="153"/>
      <c r="AM321" s="560"/>
      <c r="AN321" s="560"/>
      <c r="AO321" s="560"/>
      <c r="AP321" s="560"/>
      <c r="AQ321" s="560"/>
      <c r="AR321" s="560"/>
      <c r="AS321" s="560"/>
      <c r="AT321" s="560"/>
      <c r="AU321" s="560"/>
      <c r="AV321" s="560"/>
      <c r="AW321" s="560"/>
      <c r="AX321" s="560"/>
      <c r="AY321" s="560"/>
      <c r="AZ321" s="560"/>
      <c r="BA321" s="560"/>
      <c r="BB321" s="153"/>
      <c r="BC321" s="153"/>
      <c r="CB321" s="153"/>
      <c r="CC321" s="153"/>
      <c r="CD321" s="153"/>
      <c r="CE321" s="153"/>
      <c r="CF321" s="153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53"/>
      <c r="CQ321" s="153"/>
      <c r="CR321" s="153"/>
      <c r="CS321" s="153"/>
      <c r="CT321" s="153"/>
      <c r="CU321" s="153"/>
      <c r="CV321" s="153"/>
      <c r="CW321" s="153"/>
    </row>
    <row r="322" ht="6" customHeight="1" spans="1:101">
      <c r="A322" s="536"/>
      <c r="B322" s="537"/>
      <c r="C322" s="537"/>
      <c r="D322" s="537"/>
      <c r="E322" s="537"/>
      <c r="F322" s="537"/>
      <c r="G322" s="537"/>
      <c r="H322" s="537"/>
      <c r="I322" s="553"/>
      <c r="J322" s="314"/>
      <c r="K322" s="315"/>
      <c r="L322" s="316"/>
      <c r="M322" s="314"/>
      <c r="N322" s="315"/>
      <c r="O322" s="316"/>
      <c r="P322" s="314"/>
      <c r="Q322" s="315"/>
      <c r="R322" s="316"/>
      <c r="S322" s="157"/>
      <c r="T322" s="148"/>
      <c r="U322" s="148"/>
      <c r="V322" s="148"/>
      <c r="W322" s="148"/>
      <c r="X322" s="148"/>
      <c r="Y322" s="148"/>
      <c r="Z322" s="148"/>
      <c r="AA322" s="148"/>
      <c r="AB322" s="174"/>
      <c r="AC322" s="314"/>
      <c r="AD322" s="315"/>
      <c r="AE322" s="316"/>
      <c r="AF322" s="314"/>
      <c r="AG322" s="315"/>
      <c r="AH322" s="316"/>
      <c r="AI322" s="314"/>
      <c r="AJ322" s="315"/>
      <c r="AK322" s="316"/>
      <c r="AL322" s="153"/>
      <c r="AM322" s="561"/>
      <c r="AN322" s="561"/>
      <c r="AO322" s="561"/>
      <c r="AP322" s="561"/>
      <c r="AQ322" s="561"/>
      <c r="AR322" s="561"/>
      <c r="AS322" s="561"/>
      <c r="AT322" s="561"/>
      <c r="AU322" s="561"/>
      <c r="AV322" s="561"/>
      <c r="AW322" s="561"/>
      <c r="AX322" s="561"/>
      <c r="AY322" s="561"/>
      <c r="AZ322" s="561"/>
      <c r="BA322" s="561"/>
      <c r="BB322" s="153"/>
      <c r="BC322" s="154">
        <v>8</v>
      </c>
      <c r="BD322" s="514"/>
      <c r="BE322" s="152"/>
      <c r="BF322" s="152"/>
      <c r="BG322" s="152"/>
      <c r="BH322" s="152"/>
      <c r="BI322" s="152"/>
      <c r="BJ322" s="152"/>
      <c r="BK322" s="152"/>
      <c r="BL322" s="152"/>
      <c r="BM322" s="152"/>
      <c r="BN322" s="152"/>
      <c r="BO322" s="152"/>
      <c r="BP322" s="152"/>
      <c r="BQ322" s="152"/>
      <c r="BR322" s="152"/>
      <c r="BS322" s="152"/>
      <c r="BT322" s="152"/>
      <c r="BU322" s="152"/>
      <c r="BV322" s="152"/>
      <c r="BW322" s="152"/>
      <c r="BX322" s="152"/>
      <c r="BY322" s="152"/>
      <c r="BZ322" s="152"/>
      <c r="CA322" s="171"/>
      <c r="CB322" s="153"/>
      <c r="CC322" s="153"/>
      <c r="CD322" s="153"/>
      <c r="CE322" s="153"/>
      <c r="CF322" s="153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53"/>
      <c r="CQ322" s="153"/>
      <c r="CR322" s="153"/>
      <c r="CS322" s="153"/>
      <c r="CT322" s="153"/>
      <c r="CU322" s="153"/>
      <c r="CV322" s="153"/>
      <c r="CW322" s="153"/>
    </row>
    <row r="323" ht="6" customHeight="1" spans="1:101">
      <c r="A323" s="470"/>
      <c r="B323" s="534"/>
      <c r="C323" s="534"/>
      <c r="D323" s="534"/>
      <c r="E323" s="534"/>
      <c r="F323" s="534"/>
      <c r="G323" s="534"/>
      <c r="H323" s="534"/>
      <c r="I323" s="551"/>
      <c r="J323" s="541"/>
      <c r="K323" s="311"/>
      <c r="L323" s="312"/>
      <c r="M323" s="541"/>
      <c r="N323" s="311"/>
      <c r="O323" s="312"/>
      <c r="P323" s="541"/>
      <c r="Q323" s="311"/>
      <c r="R323" s="312"/>
      <c r="S323" s="586"/>
      <c r="T323" s="151"/>
      <c r="U323" s="151"/>
      <c r="V323" s="151"/>
      <c r="W323" s="151"/>
      <c r="X323" s="151"/>
      <c r="Y323" s="151"/>
      <c r="Z323" s="151"/>
      <c r="AA323" s="151"/>
      <c r="AB323" s="425"/>
      <c r="AC323" s="541"/>
      <c r="AD323" s="311"/>
      <c r="AE323" s="312"/>
      <c r="AF323" s="541"/>
      <c r="AG323" s="311"/>
      <c r="AH323" s="312"/>
      <c r="AI323" s="541"/>
      <c r="AJ323" s="311"/>
      <c r="AK323" s="312"/>
      <c r="AL323" s="153"/>
      <c r="AM323" s="562"/>
      <c r="AN323" s="562"/>
      <c r="AO323" s="562"/>
      <c r="AP323" s="562"/>
      <c r="AQ323" s="562"/>
      <c r="AR323" s="562"/>
      <c r="AS323" s="562"/>
      <c r="AT323" s="562"/>
      <c r="AU323" s="562"/>
      <c r="AV323" s="562"/>
      <c r="AW323" s="562"/>
      <c r="AX323" s="562"/>
      <c r="AY323" s="562"/>
      <c r="AZ323" s="562"/>
      <c r="BA323" s="562"/>
      <c r="BB323" s="153"/>
      <c r="BD323" s="162"/>
      <c r="CA323" s="178"/>
      <c r="CB323" s="153"/>
      <c r="CC323" s="153"/>
      <c r="CD323" s="153"/>
      <c r="CE323" s="153"/>
      <c r="CF323" s="153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53"/>
      <c r="CQ323" s="153"/>
      <c r="CR323" s="153"/>
      <c r="CS323" s="153"/>
      <c r="CT323" s="153"/>
      <c r="CU323" s="153"/>
      <c r="CV323" s="153"/>
      <c r="CW323" s="153"/>
    </row>
    <row r="324" ht="6" customHeight="1" spans="1:101">
      <c r="A324" s="529"/>
      <c r="B324" s="535"/>
      <c r="C324" s="535"/>
      <c r="D324" s="535"/>
      <c r="E324" s="535"/>
      <c r="F324" s="535"/>
      <c r="G324" s="535"/>
      <c r="H324" s="535"/>
      <c r="I324" s="552"/>
      <c r="J324" s="420"/>
      <c r="K324" s="421"/>
      <c r="L324" s="424"/>
      <c r="M324" s="420"/>
      <c r="N324" s="421"/>
      <c r="O324" s="424"/>
      <c r="P324" s="420"/>
      <c r="Q324" s="421"/>
      <c r="R324" s="424"/>
      <c r="S324" s="412"/>
      <c r="T324" s="587"/>
      <c r="U324" s="587"/>
      <c r="V324" s="587"/>
      <c r="W324" s="587"/>
      <c r="X324" s="587"/>
      <c r="Y324" s="587"/>
      <c r="Z324" s="587"/>
      <c r="AA324" s="587"/>
      <c r="AB324" s="426"/>
      <c r="AC324" s="420"/>
      <c r="AD324" s="421"/>
      <c r="AE324" s="424"/>
      <c r="AF324" s="420"/>
      <c r="AG324" s="421"/>
      <c r="AH324" s="424"/>
      <c r="AI324" s="420"/>
      <c r="AJ324" s="421"/>
      <c r="AK324" s="424"/>
      <c r="AL324" s="153"/>
      <c r="AM324" s="560"/>
      <c r="AN324" s="560"/>
      <c r="AO324" s="560"/>
      <c r="AP324" s="560"/>
      <c r="AQ324" s="560"/>
      <c r="AR324" s="560"/>
      <c r="AS324" s="560"/>
      <c r="AT324" s="560"/>
      <c r="AU324" s="560"/>
      <c r="AV324" s="560"/>
      <c r="AW324" s="560"/>
      <c r="AX324" s="560"/>
      <c r="AY324" s="560"/>
      <c r="AZ324" s="560"/>
      <c r="BA324" s="560"/>
      <c r="BB324" s="153"/>
      <c r="BC324" s="153"/>
      <c r="BD324" s="162"/>
      <c r="CA324" s="178"/>
      <c r="CB324" s="153"/>
      <c r="CC324" s="153"/>
      <c r="CD324" s="153"/>
      <c r="CE324" s="153"/>
      <c r="CF324" s="153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53"/>
      <c r="CQ324" s="153"/>
      <c r="CR324" s="153"/>
      <c r="CS324" s="153"/>
      <c r="CT324" s="153"/>
      <c r="CU324" s="153"/>
      <c r="CV324" s="153"/>
      <c r="CW324" s="153"/>
    </row>
    <row r="325" ht="6" customHeight="1" spans="1:101">
      <c r="A325" s="529"/>
      <c r="B325" s="535"/>
      <c r="C325" s="535"/>
      <c r="D325" s="535"/>
      <c r="E325" s="535"/>
      <c r="F325" s="535"/>
      <c r="G325" s="535"/>
      <c r="H325" s="535"/>
      <c r="I325" s="552"/>
      <c r="J325" s="420"/>
      <c r="K325" s="421"/>
      <c r="L325" s="424"/>
      <c r="M325" s="420"/>
      <c r="N325" s="421"/>
      <c r="O325" s="424"/>
      <c r="P325" s="420"/>
      <c r="Q325" s="421"/>
      <c r="R325" s="424"/>
      <c r="S325" s="412"/>
      <c r="T325" s="587"/>
      <c r="U325" s="587"/>
      <c r="V325" s="587"/>
      <c r="W325" s="587"/>
      <c r="X325" s="587"/>
      <c r="Y325" s="587"/>
      <c r="Z325" s="587"/>
      <c r="AA325" s="587"/>
      <c r="AB325" s="426"/>
      <c r="AC325" s="420"/>
      <c r="AD325" s="421"/>
      <c r="AE325" s="424"/>
      <c r="AF325" s="420"/>
      <c r="AG325" s="421"/>
      <c r="AH325" s="424"/>
      <c r="AI325" s="420"/>
      <c r="AJ325" s="421"/>
      <c r="AK325" s="424"/>
      <c r="AL325" s="153"/>
      <c r="AM325" s="561"/>
      <c r="AN325" s="561"/>
      <c r="AO325" s="561"/>
      <c r="AP325" s="561"/>
      <c r="AQ325" s="561"/>
      <c r="AR325" s="561"/>
      <c r="AS325" s="561"/>
      <c r="AT325" s="561"/>
      <c r="AU325" s="561"/>
      <c r="AV325" s="561"/>
      <c r="AW325" s="561"/>
      <c r="AX325" s="561"/>
      <c r="AY325" s="561"/>
      <c r="AZ325" s="561"/>
      <c r="BA325" s="561"/>
      <c r="BB325" s="153"/>
      <c r="BC325" s="153"/>
      <c r="BD325" s="162"/>
      <c r="CA325" s="178"/>
      <c r="CB325" s="153"/>
      <c r="CC325" s="153"/>
      <c r="CD325" s="153"/>
      <c r="CE325" s="153"/>
      <c r="CF325" s="153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53"/>
      <c r="CQ325" s="153"/>
      <c r="CR325" s="153"/>
      <c r="CS325" s="153"/>
      <c r="CT325" s="153"/>
      <c r="CU325" s="153"/>
      <c r="CV325" s="153"/>
      <c r="CW325" s="153"/>
    </row>
    <row r="326" ht="6" customHeight="1" spans="1:101">
      <c r="A326" s="536"/>
      <c r="B326" s="537"/>
      <c r="C326" s="537"/>
      <c r="D326" s="537"/>
      <c r="E326" s="537"/>
      <c r="F326" s="537"/>
      <c r="G326" s="537"/>
      <c r="H326" s="537"/>
      <c r="I326" s="553"/>
      <c r="J326" s="314"/>
      <c r="K326" s="315"/>
      <c r="L326" s="316"/>
      <c r="M326" s="314"/>
      <c r="N326" s="315"/>
      <c r="O326" s="316"/>
      <c r="P326" s="314"/>
      <c r="Q326" s="315"/>
      <c r="R326" s="316"/>
      <c r="S326" s="413"/>
      <c r="T326" s="143"/>
      <c r="U326" s="143"/>
      <c r="V326" s="143"/>
      <c r="W326" s="143"/>
      <c r="X326" s="143"/>
      <c r="Y326" s="143"/>
      <c r="Z326" s="143"/>
      <c r="AA326" s="143"/>
      <c r="AB326" s="427"/>
      <c r="AC326" s="314"/>
      <c r="AD326" s="315"/>
      <c r="AE326" s="316"/>
      <c r="AF326" s="314"/>
      <c r="AG326" s="315"/>
      <c r="AH326" s="316"/>
      <c r="AI326" s="314"/>
      <c r="AJ326" s="315"/>
      <c r="AK326" s="316"/>
      <c r="AL326" s="153"/>
      <c r="AM326" s="562"/>
      <c r="AN326" s="562"/>
      <c r="AO326" s="562"/>
      <c r="AP326" s="562"/>
      <c r="AQ326" s="562"/>
      <c r="AR326" s="562"/>
      <c r="AS326" s="562"/>
      <c r="AT326" s="562"/>
      <c r="AU326" s="562"/>
      <c r="AV326" s="562"/>
      <c r="AW326" s="562"/>
      <c r="AX326" s="562"/>
      <c r="AY326" s="562"/>
      <c r="AZ326" s="562"/>
      <c r="BA326" s="562"/>
      <c r="BB326" s="153"/>
      <c r="BC326" s="153"/>
      <c r="BD326" s="162"/>
      <c r="CA326" s="178"/>
      <c r="CB326" s="153"/>
      <c r="CC326" s="153"/>
      <c r="CD326" s="153"/>
      <c r="CE326" s="153"/>
      <c r="CF326" s="153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53"/>
      <c r="CQ326" s="153"/>
      <c r="CR326" s="153"/>
      <c r="CS326" s="153"/>
      <c r="CT326" s="153"/>
      <c r="CU326" s="153"/>
      <c r="CV326" s="153"/>
      <c r="CW326" s="153"/>
    </row>
    <row r="327" ht="6" customHeight="1" spans="1:101">
      <c r="A327" s="470"/>
      <c r="B327" s="534"/>
      <c r="C327" s="534"/>
      <c r="D327" s="534"/>
      <c r="E327" s="534"/>
      <c r="F327" s="534"/>
      <c r="G327" s="534"/>
      <c r="H327" s="534"/>
      <c r="I327" s="551"/>
      <c r="J327" s="541"/>
      <c r="K327" s="311"/>
      <c r="L327" s="312"/>
      <c r="M327" s="541"/>
      <c r="N327" s="311"/>
      <c r="O327" s="312"/>
      <c r="P327" s="541"/>
      <c r="Q327" s="311"/>
      <c r="R327" s="312"/>
      <c r="S327" s="520"/>
      <c r="T327" s="152"/>
      <c r="U327" s="152"/>
      <c r="V327" s="152"/>
      <c r="W327" s="152"/>
      <c r="X327" s="152"/>
      <c r="Y327" s="152"/>
      <c r="Z327" s="152"/>
      <c r="AA327" s="152"/>
      <c r="AB327" s="171"/>
      <c r="AC327" s="541"/>
      <c r="AD327" s="311"/>
      <c r="AE327" s="312"/>
      <c r="AF327" s="541"/>
      <c r="AG327" s="311"/>
      <c r="AH327" s="312"/>
      <c r="AI327" s="541"/>
      <c r="AJ327" s="311"/>
      <c r="AK327" s="312"/>
      <c r="AL327" s="153"/>
      <c r="AM327" s="560"/>
      <c r="AN327" s="560"/>
      <c r="AO327" s="560"/>
      <c r="AP327" s="560"/>
      <c r="AQ327" s="560"/>
      <c r="AR327" s="560"/>
      <c r="AS327" s="560"/>
      <c r="AT327" s="560"/>
      <c r="AU327" s="560"/>
      <c r="AV327" s="560"/>
      <c r="AW327" s="560"/>
      <c r="AX327" s="560"/>
      <c r="AY327" s="560"/>
      <c r="AZ327" s="560"/>
      <c r="BA327" s="560"/>
      <c r="BB327" s="153"/>
      <c r="BC327" s="153"/>
      <c r="BD327" s="162"/>
      <c r="CA327" s="178"/>
      <c r="CB327" s="153"/>
      <c r="CC327" s="153"/>
      <c r="CD327" s="153"/>
      <c r="CE327" s="153"/>
      <c r="CF327" s="153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53"/>
      <c r="CQ327" s="153"/>
      <c r="CR327" s="153"/>
      <c r="CS327" s="153"/>
      <c r="CT327" s="153"/>
      <c r="CU327" s="153"/>
      <c r="CV327" s="153"/>
      <c r="CW327" s="153"/>
    </row>
    <row r="328" ht="6" customHeight="1" spans="1:101">
      <c r="A328" s="529"/>
      <c r="B328" s="535"/>
      <c r="C328" s="535"/>
      <c r="D328" s="535"/>
      <c r="E328" s="535"/>
      <c r="F328" s="535"/>
      <c r="G328" s="535"/>
      <c r="H328" s="535"/>
      <c r="I328" s="552"/>
      <c r="J328" s="420"/>
      <c r="K328" s="421"/>
      <c r="L328" s="424"/>
      <c r="M328" s="420"/>
      <c r="N328" s="421"/>
      <c r="O328" s="424"/>
      <c r="P328" s="420"/>
      <c r="Q328" s="421"/>
      <c r="R328" s="424"/>
      <c r="S328" s="162"/>
      <c r="AB328" s="178"/>
      <c r="AC328" s="420"/>
      <c r="AD328" s="421"/>
      <c r="AE328" s="424"/>
      <c r="AF328" s="420"/>
      <c r="AG328" s="421"/>
      <c r="AH328" s="424"/>
      <c r="AI328" s="420"/>
      <c r="AJ328" s="421"/>
      <c r="AK328" s="424"/>
      <c r="AL328" s="153"/>
      <c r="AM328" s="561"/>
      <c r="AN328" s="561"/>
      <c r="AO328" s="561"/>
      <c r="AP328" s="561"/>
      <c r="AQ328" s="561"/>
      <c r="AR328" s="561"/>
      <c r="AS328" s="561"/>
      <c r="AT328" s="561"/>
      <c r="AU328" s="561"/>
      <c r="AV328" s="561"/>
      <c r="AW328" s="561"/>
      <c r="AX328" s="561"/>
      <c r="AY328" s="561"/>
      <c r="AZ328" s="561"/>
      <c r="BA328" s="561"/>
      <c r="BB328" s="153"/>
      <c r="BC328" s="153"/>
      <c r="BD328" s="162"/>
      <c r="CA328" s="178"/>
      <c r="CB328" s="153"/>
      <c r="CC328" s="153"/>
      <c r="CD328" s="153"/>
      <c r="CE328" s="153"/>
      <c r="CF328" s="153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53"/>
      <c r="CQ328" s="153"/>
      <c r="CR328" s="153"/>
      <c r="CS328" s="153"/>
      <c r="CT328" s="153"/>
      <c r="CU328" s="153"/>
      <c r="CV328" s="153"/>
      <c r="CW328" s="153"/>
    </row>
    <row r="329" ht="6" customHeight="1" spans="1:101">
      <c r="A329" s="529"/>
      <c r="B329" s="535"/>
      <c r="C329" s="535"/>
      <c r="D329" s="535"/>
      <c r="E329" s="535"/>
      <c r="F329" s="535"/>
      <c r="G329" s="535"/>
      <c r="H329" s="535"/>
      <c r="I329" s="552"/>
      <c r="J329" s="420"/>
      <c r="K329" s="421"/>
      <c r="L329" s="424"/>
      <c r="M329" s="420"/>
      <c r="N329" s="421"/>
      <c r="O329" s="424"/>
      <c r="P329" s="420"/>
      <c r="Q329" s="421"/>
      <c r="R329" s="424"/>
      <c r="S329" s="162"/>
      <c r="AB329" s="178"/>
      <c r="AC329" s="420"/>
      <c r="AD329" s="421"/>
      <c r="AE329" s="424"/>
      <c r="AF329" s="420"/>
      <c r="AG329" s="421"/>
      <c r="AH329" s="424"/>
      <c r="AI329" s="420"/>
      <c r="AJ329" s="421"/>
      <c r="AK329" s="424"/>
      <c r="AL329" s="153"/>
      <c r="AM329" s="562"/>
      <c r="AN329" s="562"/>
      <c r="AO329" s="562"/>
      <c r="AP329" s="562"/>
      <c r="AQ329" s="562"/>
      <c r="AR329" s="562"/>
      <c r="AS329" s="562"/>
      <c r="AT329" s="562"/>
      <c r="AU329" s="562"/>
      <c r="AV329" s="562"/>
      <c r="AW329" s="562"/>
      <c r="AX329" s="562"/>
      <c r="AY329" s="562"/>
      <c r="AZ329" s="562"/>
      <c r="BA329" s="562"/>
      <c r="BB329" s="153"/>
      <c r="BC329" s="153"/>
      <c r="BD329" s="162"/>
      <c r="CA329" s="178"/>
      <c r="CB329" s="153"/>
      <c r="CC329" s="153"/>
      <c r="CD329" s="153"/>
      <c r="CE329" s="153"/>
      <c r="CF329" s="153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53"/>
      <c r="CQ329" s="153"/>
      <c r="CR329" s="153"/>
      <c r="CS329" s="153"/>
      <c r="CT329" s="153"/>
      <c r="CU329" s="153"/>
      <c r="CV329" s="153"/>
      <c r="CW329" s="153"/>
    </row>
    <row r="330" ht="6" customHeight="1" spans="1:101">
      <c r="A330" s="536"/>
      <c r="B330" s="537"/>
      <c r="C330" s="537"/>
      <c r="D330" s="537"/>
      <c r="E330" s="537"/>
      <c r="F330" s="537"/>
      <c r="G330" s="537"/>
      <c r="H330" s="537"/>
      <c r="I330" s="553"/>
      <c r="J330" s="314"/>
      <c r="K330" s="315"/>
      <c r="L330" s="316"/>
      <c r="M330" s="314"/>
      <c r="N330" s="315"/>
      <c r="O330" s="316"/>
      <c r="P330" s="314"/>
      <c r="Q330" s="315"/>
      <c r="R330" s="316"/>
      <c r="S330" s="157"/>
      <c r="T330" s="148"/>
      <c r="U330" s="148"/>
      <c r="V330" s="148"/>
      <c r="W330" s="148"/>
      <c r="X330" s="148"/>
      <c r="Y330" s="148"/>
      <c r="Z330" s="148"/>
      <c r="AA330" s="148"/>
      <c r="AB330" s="174"/>
      <c r="AC330" s="314"/>
      <c r="AD330" s="315"/>
      <c r="AE330" s="316"/>
      <c r="AF330" s="314"/>
      <c r="AG330" s="315"/>
      <c r="AH330" s="316"/>
      <c r="AI330" s="314"/>
      <c r="AJ330" s="315"/>
      <c r="AK330" s="316"/>
      <c r="AL330" s="153"/>
      <c r="AM330" s="560"/>
      <c r="AN330" s="560"/>
      <c r="AO330" s="560"/>
      <c r="AP330" s="560"/>
      <c r="AQ330" s="560"/>
      <c r="AR330" s="560"/>
      <c r="AS330" s="560"/>
      <c r="AT330" s="560"/>
      <c r="AU330" s="560"/>
      <c r="AV330" s="560"/>
      <c r="AW330" s="560"/>
      <c r="AX330" s="560"/>
      <c r="AY330" s="560"/>
      <c r="AZ330" s="560"/>
      <c r="BA330" s="560"/>
      <c r="BB330" s="153"/>
      <c r="BC330" s="153"/>
      <c r="BD330" s="162"/>
      <c r="CA330" s="178"/>
      <c r="CB330" s="153"/>
      <c r="CC330" s="153"/>
      <c r="CD330" s="153"/>
      <c r="CE330" s="153"/>
      <c r="CF330" s="153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53"/>
      <c r="CQ330" s="153"/>
      <c r="CR330" s="153"/>
      <c r="CS330" s="153"/>
      <c r="CT330" s="153"/>
      <c r="CU330" s="153"/>
      <c r="CV330" s="153"/>
      <c r="CW330" s="153"/>
    </row>
    <row r="331" ht="6" customHeight="1" spans="1:101">
      <c r="A331" s="470"/>
      <c r="B331" s="534"/>
      <c r="C331" s="534"/>
      <c r="D331" s="534"/>
      <c r="E331" s="534"/>
      <c r="F331" s="534"/>
      <c r="G331" s="534"/>
      <c r="H331" s="534"/>
      <c r="I331" s="551"/>
      <c r="J331" s="541"/>
      <c r="K331" s="311"/>
      <c r="L331" s="312"/>
      <c r="M331" s="541"/>
      <c r="N331" s="311"/>
      <c r="O331" s="312"/>
      <c r="P331" s="541"/>
      <c r="Q331" s="311"/>
      <c r="R331" s="312"/>
      <c r="S331" s="520"/>
      <c r="T331" s="152"/>
      <c r="U331" s="152"/>
      <c r="V331" s="152"/>
      <c r="W331" s="152"/>
      <c r="X331" s="152"/>
      <c r="Y331" s="152"/>
      <c r="Z331" s="152"/>
      <c r="AA331" s="152"/>
      <c r="AB331" s="171"/>
      <c r="AC331" s="541"/>
      <c r="AD331" s="311"/>
      <c r="AE331" s="312"/>
      <c r="AF331" s="541"/>
      <c r="AG331" s="311"/>
      <c r="AH331" s="312"/>
      <c r="AI331" s="541"/>
      <c r="AJ331" s="311"/>
      <c r="AK331" s="312"/>
      <c r="AL331" s="153"/>
      <c r="AM331" s="561"/>
      <c r="AN331" s="561"/>
      <c r="AO331" s="561"/>
      <c r="AP331" s="561"/>
      <c r="AQ331" s="561"/>
      <c r="AR331" s="561"/>
      <c r="AS331" s="561"/>
      <c r="AT331" s="561"/>
      <c r="AU331" s="561"/>
      <c r="AV331" s="561"/>
      <c r="AW331" s="561"/>
      <c r="AX331" s="561"/>
      <c r="AY331" s="561"/>
      <c r="AZ331" s="561"/>
      <c r="BA331" s="561"/>
      <c r="BB331" s="153"/>
      <c r="BC331" s="153"/>
      <c r="BD331" s="157"/>
      <c r="BE331" s="148"/>
      <c r="BF331" s="148"/>
      <c r="BG331" s="148"/>
      <c r="BH331" s="148"/>
      <c r="BI331" s="148"/>
      <c r="BJ331" s="148"/>
      <c r="BK331" s="148"/>
      <c r="BL331" s="148"/>
      <c r="BM331" s="148"/>
      <c r="BN331" s="148"/>
      <c r="BO331" s="148"/>
      <c r="BP331" s="148"/>
      <c r="BQ331" s="148"/>
      <c r="BR331" s="148"/>
      <c r="BS331" s="148"/>
      <c r="BT331" s="148"/>
      <c r="BU331" s="148"/>
      <c r="BV331" s="148"/>
      <c r="BW331" s="148"/>
      <c r="BX331" s="148"/>
      <c r="BY331" s="148"/>
      <c r="BZ331" s="148"/>
      <c r="CA331" s="174"/>
      <c r="CB331" s="153"/>
      <c r="CC331" s="153"/>
      <c r="CD331" s="153"/>
      <c r="CE331" s="153"/>
      <c r="CF331" s="153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53"/>
      <c r="CQ331" s="153"/>
      <c r="CR331" s="153"/>
      <c r="CS331" s="153"/>
      <c r="CT331" s="153"/>
      <c r="CU331" s="153"/>
      <c r="CV331" s="153"/>
      <c r="CW331" s="153"/>
    </row>
    <row r="332" ht="6" customHeight="1" spans="1:101">
      <c r="A332" s="529"/>
      <c r="B332" s="535"/>
      <c r="C332" s="535"/>
      <c r="D332" s="535"/>
      <c r="E332" s="535"/>
      <c r="F332" s="535"/>
      <c r="G332" s="535"/>
      <c r="H332" s="535"/>
      <c r="I332" s="552"/>
      <c r="J332" s="420"/>
      <c r="K332" s="421"/>
      <c r="L332" s="424"/>
      <c r="M332" s="420"/>
      <c r="N332" s="421"/>
      <c r="O332" s="424"/>
      <c r="P332" s="420"/>
      <c r="Q332" s="421"/>
      <c r="R332" s="424"/>
      <c r="S332" s="162"/>
      <c r="AB332" s="178"/>
      <c r="AC332" s="420"/>
      <c r="AD332" s="421"/>
      <c r="AE332" s="424"/>
      <c r="AF332" s="420"/>
      <c r="AG332" s="421"/>
      <c r="AH332" s="424"/>
      <c r="AI332" s="420"/>
      <c r="AJ332" s="421"/>
      <c r="AK332" s="424"/>
      <c r="AL332" s="153"/>
      <c r="AM332" s="562"/>
      <c r="AN332" s="562"/>
      <c r="AO332" s="562"/>
      <c r="AP332" s="562"/>
      <c r="AQ332" s="562"/>
      <c r="AR332" s="562"/>
      <c r="AS332" s="562"/>
      <c r="AT332" s="562"/>
      <c r="AU332" s="562"/>
      <c r="AV332" s="562"/>
      <c r="AW332" s="562"/>
      <c r="AX332" s="562"/>
      <c r="AY332" s="562"/>
      <c r="AZ332" s="562"/>
      <c r="BA332" s="562"/>
      <c r="BB332" s="153"/>
      <c r="BC332" s="153"/>
      <c r="CB332" s="153"/>
      <c r="CC332" s="153"/>
      <c r="CD332" s="153"/>
      <c r="CE332" s="153"/>
      <c r="CF332" s="153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53"/>
      <c r="CQ332" s="153"/>
      <c r="CR332" s="153"/>
      <c r="CS332" s="153"/>
      <c r="CT332" s="153"/>
      <c r="CU332" s="153"/>
      <c r="CV332" s="153"/>
      <c r="CW332" s="153"/>
    </row>
    <row r="333" ht="6" customHeight="1" spans="1:101">
      <c r="A333" s="529"/>
      <c r="B333" s="535"/>
      <c r="C333" s="535"/>
      <c r="D333" s="535"/>
      <c r="E333" s="535"/>
      <c r="F333" s="535"/>
      <c r="G333" s="535"/>
      <c r="H333" s="535"/>
      <c r="I333" s="552"/>
      <c r="J333" s="420"/>
      <c r="K333" s="421"/>
      <c r="L333" s="424"/>
      <c r="M333" s="420"/>
      <c r="N333" s="421"/>
      <c r="O333" s="424"/>
      <c r="P333" s="420"/>
      <c r="Q333" s="421"/>
      <c r="R333" s="424"/>
      <c r="S333" s="162"/>
      <c r="AB333" s="178"/>
      <c r="AC333" s="420"/>
      <c r="AD333" s="421"/>
      <c r="AE333" s="424"/>
      <c r="AF333" s="420"/>
      <c r="AG333" s="421"/>
      <c r="AH333" s="424"/>
      <c r="AI333" s="420"/>
      <c r="AJ333" s="421"/>
      <c r="AK333" s="424"/>
      <c r="AL333" s="153"/>
      <c r="AM333" s="560"/>
      <c r="AN333" s="560"/>
      <c r="AO333" s="560"/>
      <c r="AP333" s="560"/>
      <c r="AQ333" s="560"/>
      <c r="AR333" s="560"/>
      <c r="AS333" s="560"/>
      <c r="AT333" s="560"/>
      <c r="AU333" s="560"/>
      <c r="AV333" s="560"/>
      <c r="AW333" s="560"/>
      <c r="AX333" s="560"/>
      <c r="AY333" s="560"/>
      <c r="AZ333" s="560"/>
      <c r="BA333" s="560"/>
      <c r="BB333" s="153"/>
      <c r="BC333" s="154">
        <v>9</v>
      </c>
      <c r="BD333" s="605"/>
      <c r="BE333" s="152"/>
      <c r="BF333" s="152"/>
      <c r="BG333" s="152"/>
      <c r="BH333" s="152"/>
      <c r="BI333" s="152"/>
      <c r="BJ333" s="152"/>
      <c r="BK333" s="152"/>
      <c r="BL333" s="152"/>
      <c r="BM333" s="152"/>
      <c r="BN333" s="152"/>
      <c r="BO333" s="152"/>
      <c r="BP333" s="152"/>
      <c r="BQ333" s="152"/>
      <c r="BR333" s="152"/>
      <c r="BS333" s="152"/>
      <c r="BT333" s="152"/>
      <c r="BU333" s="152"/>
      <c r="BV333" s="152"/>
      <c r="BW333" s="152"/>
      <c r="BX333" s="152"/>
      <c r="BY333" s="152"/>
      <c r="BZ333" s="152"/>
      <c r="CA333" s="171"/>
      <c r="CB333" s="153"/>
      <c r="CC333" s="153"/>
      <c r="CD333" s="153"/>
      <c r="CE333" s="153"/>
      <c r="CF333" s="153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53"/>
      <c r="CQ333" s="153"/>
      <c r="CR333" s="153"/>
      <c r="CS333" s="153"/>
      <c r="CT333" s="153"/>
      <c r="CU333" s="153"/>
      <c r="CV333" s="153"/>
      <c r="CW333" s="153"/>
    </row>
    <row r="334" ht="6" customHeight="1" spans="1:101">
      <c r="A334" s="536"/>
      <c r="B334" s="537"/>
      <c r="C334" s="537"/>
      <c r="D334" s="537"/>
      <c r="E334" s="537"/>
      <c r="F334" s="537"/>
      <c r="G334" s="537"/>
      <c r="H334" s="537"/>
      <c r="I334" s="553"/>
      <c r="J334" s="314"/>
      <c r="K334" s="315"/>
      <c r="L334" s="316"/>
      <c r="M334" s="314"/>
      <c r="N334" s="315"/>
      <c r="O334" s="316"/>
      <c r="P334" s="314"/>
      <c r="Q334" s="315"/>
      <c r="R334" s="316"/>
      <c r="S334" s="157"/>
      <c r="T334" s="148"/>
      <c r="U334" s="148"/>
      <c r="V334" s="148"/>
      <c r="W334" s="148"/>
      <c r="X334" s="148"/>
      <c r="Y334" s="148"/>
      <c r="Z334" s="148"/>
      <c r="AA334" s="148"/>
      <c r="AB334" s="174"/>
      <c r="AC334" s="314"/>
      <c r="AD334" s="315"/>
      <c r="AE334" s="316"/>
      <c r="AF334" s="314"/>
      <c r="AG334" s="315"/>
      <c r="AH334" s="316"/>
      <c r="AI334" s="314"/>
      <c r="AJ334" s="315"/>
      <c r="AK334" s="316"/>
      <c r="AL334" s="153"/>
      <c r="AM334" s="561"/>
      <c r="AN334" s="561"/>
      <c r="AO334" s="561"/>
      <c r="AP334" s="561"/>
      <c r="AQ334" s="561"/>
      <c r="AR334" s="561"/>
      <c r="AS334" s="561"/>
      <c r="AT334" s="561"/>
      <c r="AU334" s="561"/>
      <c r="AV334" s="561"/>
      <c r="AW334" s="561"/>
      <c r="AX334" s="561"/>
      <c r="AY334" s="561"/>
      <c r="AZ334" s="561"/>
      <c r="BA334" s="561"/>
      <c r="BB334" s="153"/>
      <c r="BD334" s="162"/>
      <c r="CA334" s="178"/>
      <c r="CB334" s="153"/>
      <c r="CC334" s="153"/>
      <c r="CD334" s="153"/>
      <c r="CE334" s="153"/>
      <c r="CF334" s="153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/>
      <c r="CT334" s="153"/>
      <c r="CU334" s="153"/>
      <c r="CV334" s="153"/>
      <c r="CW334" s="153"/>
    </row>
    <row r="335" ht="6" customHeight="1" spans="1:101">
      <c r="A335" s="470"/>
      <c r="B335" s="534"/>
      <c r="C335" s="534"/>
      <c r="D335" s="534"/>
      <c r="E335" s="534"/>
      <c r="F335" s="534"/>
      <c r="G335" s="534"/>
      <c r="H335" s="534"/>
      <c r="I335" s="551"/>
      <c r="J335" s="541"/>
      <c r="K335" s="311"/>
      <c r="L335" s="312"/>
      <c r="M335" s="541"/>
      <c r="N335" s="311"/>
      <c r="O335" s="312"/>
      <c r="P335" s="541"/>
      <c r="Q335" s="311"/>
      <c r="R335" s="312"/>
      <c r="S335" s="520"/>
      <c r="T335" s="152"/>
      <c r="U335" s="152"/>
      <c r="V335" s="152"/>
      <c r="W335" s="152"/>
      <c r="X335" s="152"/>
      <c r="Y335" s="152"/>
      <c r="Z335" s="152"/>
      <c r="AA335" s="152"/>
      <c r="AB335" s="171"/>
      <c r="AC335" s="541"/>
      <c r="AD335" s="311"/>
      <c r="AE335" s="312"/>
      <c r="AF335" s="541"/>
      <c r="AG335" s="311"/>
      <c r="AH335" s="312"/>
      <c r="AI335" s="541"/>
      <c r="AJ335" s="311"/>
      <c r="AK335" s="312"/>
      <c r="AL335" s="153"/>
      <c r="AM335" s="562"/>
      <c r="AN335" s="562"/>
      <c r="AO335" s="562"/>
      <c r="AP335" s="562"/>
      <c r="AQ335" s="562"/>
      <c r="AR335" s="562"/>
      <c r="AS335" s="562"/>
      <c r="AT335" s="562"/>
      <c r="AU335" s="562"/>
      <c r="AV335" s="562"/>
      <c r="AW335" s="562"/>
      <c r="AX335" s="562"/>
      <c r="AY335" s="562"/>
      <c r="AZ335" s="562"/>
      <c r="BA335" s="562"/>
      <c r="BB335" s="153"/>
      <c r="BC335" s="153"/>
      <c r="BD335" s="162"/>
      <c r="CA335" s="178"/>
      <c r="CB335" s="153"/>
      <c r="CC335" s="153"/>
      <c r="CD335" s="153"/>
      <c r="CE335" s="153"/>
      <c r="CF335" s="153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  <c r="CT335" s="153"/>
      <c r="CU335" s="153"/>
      <c r="CV335" s="153"/>
      <c r="CW335" s="153"/>
    </row>
    <row r="336" ht="6" customHeight="1" spans="1:101">
      <c r="A336" s="529"/>
      <c r="B336" s="535"/>
      <c r="C336" s="535"/>
      <c r="D336" s="535"/>
      <c r="E336" s="535"/>
      <c r="F336" s="535"/>
      <c r="G336" s="535"/>
      <c r="H336" s="535"/>
      <c r="I336" s="552"/>
      <c r="J336" s="420"/>
      <c r="K336" s="421"/>
      <c r="L336" s="424"/>
      <c r="M336" s="420"/>
      <c r="N336" s="421"/>
      <c r="O336" s="424"/>
      <c r="P336" s="420"/>
      <c r="Q336" s="421"/>
      <c r="R336" s="424"/>
      <c r="S336" s="162"/>
      <c r="AB336" s="178"/>
      <c r="AC336" s="420"/>
      <c r="AD336" s="421"/>
      <c r="AE336" s="424"/>
      <c r="AF336" s="420"/>
      <c r="AG336" s="421"/>
      <c r="AH336" s="424"/>
      <c r="AI336" s="420"/>
      <c r="AJ336" s="421"/>
      <c r="AK336" s="424"/>
      <c r="AL336" s="153"/>
      <c r="AM336" s="560"/>
      <c r="AN336" s="560"/>
      <c r="AO336" s="560"/>
      <c r="AP336" s="560"/>
      <c r="AQ336" s="560"/>
      <c r="AR336" s="560"/>
      <c r="AS336" s="560"/>
      <c r="AT336" s="560"/>
      <c r="AU336" s="560"/>
      <c r="AV336" s="560"/>
      <c r="AW336" s="560"/>
      <c r="AX336" s="560"/>
      <c r="AY336" s="560"/>
      <c r="AZ336" s="560"/>
      <c r="BA336" s="560"/>
      <c r="BB336" s="153"/>
      <c r="BC336" s="153"/>
      <c r="BD336" s="162"/>
      <c r="CA336" s="178"/>
      <c r="CB336" s="153"/>
      <c r="CC336" s="153"/>
      <c r="CD336" s="153"/>
      <c r="CE336" s="153"/>
      <c r="CF336" s="153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  <c r="CT336" s="153"/>
      <c r="CU336" s="153"/>
      <c r="CV336" s="153"/>
      <c r="CW336" s="153"/>
    </row>
    <row r="337" ht="6" customHeight="1" spans="1:101">
      <c r="A337" s="529"/>
      <c r="B337" s="535"/>
      <c r="C337" s="535"/>
      <c r="D337" s="535"/>
      <c r="E337" s="535"/>
      <c r="F337" s="535"/>
      <c r="G337" s="535"/>
      <c r="H337" s="535"/>
      <c r="I337" s="552"/>
      <c r="J337" s="420"/>
      <c r="K337" s="421"/>
      <c r="L337" s="424"/>
      <c r="M337" s="420"/>
      <c r="N337" s="421"/>
      <c r="O337" s="424"/>
      <c r="P337" s="420"/>
      <c r="Q337" s="421"/>
      <c r="R337" s="424"/>
      <c r="S337" s="162"/>
      <c r="AB337" s="178"/>
      <c r="AC337" s="420"/>
      <c r="AD337" s="421"/>
      <c r="AE337" s="424"/>
      <c r="AF337" s="420"/>
      <c r="AG337" s="421"/>
      <c r="AH337" s="424"/>
      <c r="AI337" s="420"/>
      <c r="AJ337" s="421"/>
      <c r="AK337" s="424"/>
      <c r="AL337" s="153"/>
      <c r="AM337" s="561"/>
      <c r="AN337" s="561"/>
      <c r="AO337" s="561"/>
      <c r="AP337" s="561"/>
      <c r="AQ337" s="561"/>
      <c r="AR337" s="561"/>
      <c r="AS337" s="561"/>
      <c r="AT337" s="561"/>
      <c r="AU337" s="561"/>
      <c r="AV337" s="561"/>
      <c r="AW337" s="561"/>
      <c r="AX337" s="561"/>
      <c r="AY337" s="561"/>
      <c r="AZ337" s="561"/>
      <c r="BA337" s="561"/>
      <c r="BB337" s="153"/>
      <c r="BC337" s="153"/>
      <c r="BD337" s="162"/>
      <c r="CA337" s="178"/>
      <c r="CB337" s="153"/>
      <c r="CC337" s="153"/>
      <c r="CD337" s="153"/>
      <c r="CE337" s="153"/>
      <c r="CF337" s="153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53"/>
      <c r="CQ337" s="153"/>
      <c r="CR337" s="153"/>
      <c r="CS337" s="153"/>
      <c r="CT337" s="153"/>
      <c r="CU337" s="153"/>
      <c r="CV337" s="153"/>
      <c r="CW337" s="153"/>
    </row>
    <row r="338" ht="6" customHeight="1" spans="1:101">
      <c r="A338" s="536"/>
      <c r="B338" s="537"/>
      <c r="C338" s="537"/>
      <c r="D338" s="537"/>
      <c r="E338" s="537"/>
      <c r="F338" s="537"/>
      <c r="G338" s="537"/>
      <c r="H338" s="537"/>
      <c r="I338" s="553"/>
      <c r="J338" s="314"/>
      <c r="K338" s="315"/>
      <c r="L338" s="316"/>
      <c r="M338" s="314"/>
      <c r="N338" s="315"/>
      <c r="O338" s="316"/>
      <c r="P338" s="314"/>
      <c r="Q338" s="315"/>
      <c r="R338" s="316"/>
      <c r="S338" s="157"/>
      <c r="T338" s="148"/>
      <c r="U338" s="148"/>
      <c r="V338" s="148"/>
      <c r="W338" s="148"/>
      <c r="X338" s="148"/>
      <c r="Y338" s="148"/>
      <c r="Z338" s="148"/>
      <c r="AA338" s="148"/>
      <c r="AB338" s="174"/>
      <c r="AC338" s="314"/>
      <c r="AD338" s="315"/>
      <c r="AE338" s="316"/>
      <c r="AF338" s="314"/>
      <c r="AG338" s="315"/>
      <c r="AH338" s="316"/>
      <c r="AI338" s="314"/>
      <c r="AJ338" s="315"/>
      <c r="AK338" s="316"/>
      <c r="AL338" s="153"/>
      <c r="AM338" s="562"/>
      <c r="AN338" s="562"/>
      <c r="AO338" s="562"/>
      <c r="AP338" s="562"/>
      <c r="AQ338" s="562"/>
      <c r="AR338" s="562"/>
      <c r="AS338" s="562"/>
      <c r="AT338" s="562"/>
      <c r="AU338" s="562"/>
      <c r="AV338" s="562"/>
      <c r="AW338" s="562"/>
      <c r="AX338" s="562"/>
      <c r="AY338" s="562"/>
      <c r="AZ338" s="562"/>
      <c r="BA338" s="562"/>
      <c r="BB338" s="153"/>
      <c r="BC338" s="153"/>
      <c r="BD338" s="162"/>
      <c r="CA338" s="178"/>
      <c r="CB338" s="153"/>
      <c r="CC338" s="153"/>
      <c r="CD338" s="153"/>
      <c r="CE338" s="153"/>
      <c r="CF338" s="153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  <c r="CT338" s="153"/>
      <c r="CU338" s="153"/>
      <c r="CV338" s="153"/>
      <c r="CW338" s="153"/>
    </row>
    <row r="339" ht="6" customHeight="1" spans="1:101">
      <c r="A339" s="470"/>
      <c r="B339" s="534"/>
      <c r="C339" s="534"/>
      <c r="D339" s="534"/>
      <c r="E339" s="534"/>
      <c r="F339" s="534"/>
      <c r="G339" s="534"/>
      <c r="H339" s="534"/>
      <c r="I339" s="551"/>
      <c r="J339" s="541"/>
      <c r="K339" s="311"/>
      <c r="L339" s="312"/>
      <c r="M339" s="541"/>
      <c r="N339" s="311"/>
      <c r="O339" s="312"/>
      <c r="P339" s="541"/>
      <c r="Q339" s="311"/>
      <c r="R339" s="312"/>
      <c r="S339" s="520"/>
      <c r="T339" s="152"/>
      <c r="U339" s="152"/>
      <c r="V339" s="152"/>
      <c r="W339" s="152"/>
      <c r="X339" s="152"/>
      <c r="Y339" s="152"/>
      <c r="Z339" s="152"/>
      <c r="AA339" s="152"/>
      <c r="AB339" s="171"/>
      <c r="AC339" s="541"/>
      <c r="AD339" s="311"/>
      <c r="AE339" s="312"/>
      <c r="AF339" s="541"/>
      <c r="AG339" s="311"/>
      <c r="AH339" s="312"/>
      <c r="AI339" s="541"/>
      <c r="AJ339" s="311"/>
      <c r="AK339" s="312"/>
      <c r="AL339" s="153"/>
      <c r="AM339" s="560"/>
      <c r="AN339" s="560"/>
      <c r="AO339" s="560"/>
      <c r="AP339" s="560"/>
      <c r="AQ339" s="560"/>
      <c r="AR339" s="560"/>
      <c r="AS339" s="560"/>
      <c r="AT339" s="560"/>
      <c r="AU339" s="560"/>
      <c r="AV339" s="560"/>
      <c r="AW339" s="560"/>
      <c r="AX339" s="560"/>
      <c r="AY339" s="560"/>
      <c r="AZ339" s="560"/>
      <c r="BA339" s="560"/>
      <c r="BB339" s="153"/>
      <c r="BC339" s="153"/>
      <c r="BD339" s="162"/>
      <c r="CA339" s="178"/>
      <c r="CB339" s="153"/>
      <c r="CC339" s="153"/>
      <c r="CD339" s="153"/>
      <c r="CE339" s="153"/>
      <c r="CF339" s="153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53"/>
      <c r="CQ339" s="153"/>
      <c r="CR339" s="153"/>
      <c r="CS339" s="153"/>
      <c r="CT339" s="153"/>
      <c r="CU339" s="153"/>
      <c r="CV339" s="153"/>
      <c r="CW339" s="153"/>
    </row>
    <row r="340" ht="6" customHeight="1" spans="1:101">
      <c r="A340" s="529"/>
      <c r="B340" s="535"/>
      <c r="C340" s="535"/>
      <c r="D340" s="535"/>
      <c r="E340" s="535"/>
      <c r="F340" s="535"/>
      <c r="G340" s="535"/>
      <c r="H340" s="535"/>
      <c r="I340" s="552"/>
      <c r="J340" s="420"/>
      <c r="K340" s="421"/>
      <c r="L340" s="424"/>
      <c r="M340" s="420"/>
      <c r="N340" s="421"/>
      <c r="O340" s="424"/>
      <c r="P340" s="420"/>
      <c r="Q340" s="556"/>
      <c r="R340" s="424"/>
      <c r="S340" s="162"/>
      <c r="AB340" s="178"/>
      <c r="AC340" s="420"/>
      <c r="AD340" s="421"/>
      <c r="AE340" s="424"/>
      <c r="AF340" s="420"/>
      <c r="AG340" s="421"/>
      <c r="AH340" s="424"/>
      <c r="AI340" s="420"/>
      <c r="AJ340" s="421"/>
      <c r="AK340" s="424"/>
      <c r="AL340" s="153"/>
      <c r="AM340" s="561"/>
      <c r="AN340" s="561"/>
      <c r="AO340" s="561"/>
      <c r="AP340" s="561"/>
      <c r="AQ340" s="561"/>
      <c r="AR340" s="561"/>
      <c r="AS340" s="561"/>
      <c r="AT340" s="561"/>
      <c r="AU340" s="561"/>
      <c r="AV340" s="561"/>
      <c r="AW340" s="561"/>
      <c r="AX340" s="561"/>
      <c r="AY340" s="561"/>
      <c r="AZ340" s="561"/>
      <c r="BA340" s="561"/>
      <c r="BB340" s="153"/>
      <c r="BC340" s="153"/>
      <c r="BD340" s="162"/>
      <c r="CA340" s="178"/>
      <c r="CB340" s="153"/>
      <c r="CC340" s="153"/>
      <c r="CD340" s="153"/>
      <c r="CE340" s="153"/>
      <c r="CF340" s="153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53"/>
      <c r="CQ340" s="153"/>
      <c r="CR340" s="153"/>
      <c r="CS340" s="153"/>
      <c r="CT340" s="153"/>
      <c r="CU340" s="153"/>
      <c r="CV340" s="153"/>
      <c r="CW340" s="153"/>
    </row>
    <row r="341" ht="6" customHeight="1" spans="1:101">
      <c r="A341" s="529"/>
      <c r="B341" s="535"/>
      <c r="C341" s="535"/>
      <c r="D341" s="535"/>
      <c r="E341" s="535"/>
      <c r="F341" s="535"/>
      <c r="G341" s="535"/>
      <c r="H341" s="535"/>
      <c r="I341" s="552"/>
      <c r="J341" s="420"/>
      <c r="K341" s="421"/>
      <c r="L341" s="424"/>
      <c r="M341" s="420"/>
      <c r="N341" s="421"/>
      <c r="O341" s="424"/>
      <c r="P341" s="420"/>
      <c r="Q341" s="556"/>
      <c r="R341" s="424"/>
      <c r="S341" s="162"/>
      <c r="AB341" s="178"/>
      <c r="AC341" s="420"/>
      <c r="AD341" s="421"/>
      <c r="AE341" s="424"/>
      <c r="AF341" s="420"/>
      <c r="AG341" s="421"/>
      <c r="AH341" s="424"/>
      <c r="AI341" s="420"/>
      <c r="AJ341" s="421"/>
      <c r="AK341" s="424"/>
      <c r="AL341" s="196"/>
      <c r="AM341" s="562"/>
      <c r="AN341" s="562"/>
      <c r="AO341" s="562"/>
      <c r="AP341" s="562"/>
      <c r="AQ341" s="562"/>
      <c r="AR341" s="562"/>
      <c r="AS341" s="562"/>
      <c r="AT341" s="562"/>
      <c r="AU341" s="562"/>
      <c r="AV341" s="562"/>
      <c r="AW341" s="562"/>
      <c r="AX341" s="562"/>
      <c r="AY341" s="562"/>
      <c r="AZ341" s="562"/>
      <c r="BA341" s="562"/>
      <c r="BB341" s="196"/>
      <c r="BC341" s="153"/>
      <c r="BD341" s="162"/>
      <c r="CA341" s="178"/>
      <c r="CB341" s="153"/>
      <c r="CC341" s="153"/>
      <c r="CD341" s="153"/>
      <c r="CE341" s="153"/>
      <c r="CF341" s="153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53"/>
      <c r="CQ341" s="153"/>
      <c r="CR341" s="153"/>
      <c r="CS341" s="153"/>
      <c r="CT341" s="153"/>
      <c r="CU341" s="153"/>
      <c r="CV341" s="153"/>
      <c r="CW341" s="153"/>
    </row>
    <row r="342" ht="6" customHeight="1" spans="1:101">
      <c r="A342" s="536"/>
      <c r="B342" s="537"/>
      <c r="C342" s="537"/>
      <c r="D342" s="537"/>
      <c r="E342" s="537"/>
      <c r="F342" s="537"/>
      <c r="G342" s="537"/>
      <c r="H342" s="537"/>
      <c r="I342" s="553"/>
      <c r="J342" s="314"/>
      <c r="K342" s="315"/>
      <c r="L342" s="316"/>
      <c r="M342" s="314"/>
      <c r="N342" s="315"/>
      <c r="O342" s="316"/>
      <c r="P342" s="314"/>
      <c r="Q342" s="315"/>
      <c r="R342" s="316"/>
      <c r="S342" s="157"/>
      <c r="T342" s="148"/>
      <c r="U342" s="148"/>
      <c r="V342" s="148"/>
      <c r="W342" s="148"/>
      <c r="X342" s="148"/>
      <c r="Y342" s="148"/>
      <c r="Z342" s="148"/>
      <c r="AA342" s="148"/>
      <c r="AB342" s="174"/>
      <c r="AC342" s="314"/>
      <c r="AD342" s="315"/>
      <c r="AE342" s="316"/>
      <c r="AF342" s="314"/>
      <c r="AG342" s="315"/>
      <c r="AH342" s="316"/>
      <c r="AI342" s="314"/>
      <c r="AJ342" s="315"/>
      <c r="AK342" s="316"/>
      <c r="AL342" s="196"/>
      <c r="AM342" s="560"/>
      <c r="AN342" s="560"/>
      <c r="AO342" s="560"/>
      <c r="AP342" s="560"/>
      <c r="AQ342" s="560"/>
      <c r="AR342" s="560"/>
      <c r="AS342" s="560"/>
      <c r="AT342" s="560"/>
      <c r="AU342" s="560"/>
      <c r="AV342" s="560"/>
      <c r="AW342" s="560"/>
      <c r="AX342" s="560"/>
      <c r="AY342" s="560"/>
      <c r="AZ342" s="560"/>
      <c r="BA342" s="560"/>
      <c r="BB342" s="196"/>
      <c r="BC342" s="153"/>
      <c r="BD342" s="157"/>
      <c r="BE342" s="148"/>
      <c r="BF342" s="148"/>
      <c r="BG342" s="148"/>
      <c r="BH342" s="148"/>
      <c r="BI342" s="148"/>
      <c r="BJ342" s="148"/>
      <c r="BK342" s="148"/>
      <c r="BL342" s="148"/>
      <c r="BM342" s="148"/>
      <c r="BN342" s="148"/>
      <c r="BO342" s="148"/>
      <c r="BP342" s="148"/>
      <c r="BQ342" s="148"/>
      <c r="BR342" s="148"/>
      <c r="BS342" s="148"/>
      <c r="BT342" s="148"/>
      <c r="BU342" s="148"/>
      <c r="BV342" s="148"/>
      <c r="BW342" s="148"/>
      <c r="BX342" s="148"/>
      <c r="BY342" s="148"/>
      <c r="BZ342" s="148"/>
      <c r="CA342" s="174"/>
      <c r="CB342" s="153"/>
      <c r="CC342" s="153"/>
      <c r="CD342" s="153"/>
      <c r="CE342" s="153"/>
      <c r="CF342" s="153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53"/>
      <c r="CQ342" s="153"/>
      <c r="CR342" s="153"/>
      <c r="CS342" s="153"/>
      <c r="CT342" s="153"/>
      <c r="CU342" s="153"/>
      <c r="CV342" s="153"/>
      <c r="CW342" s="153"/>
    </row>
    <row r="343" ht="6" customHeight="1" spans="1:101">
      <c r="A343" s="470"/>
      <c r="B343" s="534"/>
      <c r="C343" s="534"/>
      <c r="D343" s="534"/>
      <c r="E343" s="534"/>
      <c r="F343" s="534"/>
      <c r="G343" s="534"/>
      <c r="H343" s="534"/>
      <c r="I343" s="551"/>
      <c r="J343" s="541"/>
      <c r="K343" s="311"/>
      <c r="L343" s="312"/>
      <c r="M343" s="541"/>
      <c r="N343" s="311"/>
      <c r="O343" s="312"/>
      <c r="P343" s="541"/>
      <c r="Q343" s="311"/>
      <c r="R343" s="312"/>
      <c r="S343" s="586"/>
      <c r="T343" s="151"/>
      <c r="U343" s="151"/>
      <c r="V343" s="151"/>
      <c r="W343" s="151"/>
      <c r="X343" s="151"/>
      <c r="Y343" s="151"/>
      <c r="Z343" s="151"/>
      <c r="AA343" s="151"/>
      <c r="AB343" s="425"/>
      <c r="AC343" s="541"/>
      <c r="AD343" s="311"/>
      <c r="AE343" s="312"/>
      <c r="AF343" s="541"/>
      <c r="AG343" s="311"/>
      <c r="AH343" s="312"/>
      <c r="AI343" s="541"/>
      <c r="AJ343" s="311"/>
      <c r="AK343" s="312"/>
      <c r="AL343" s="196"/>
      <c r="AM343" s="561"/>
      <c r="AN343" s="561"/>
      <c r="AO343" s="561"/>
      <c r="AP343" s="561"/>
      <c r="AQ343" s="561"/>
      <c r="AR343" s="561"/>
      <c r="AS343" s="561"/>
      <c r="AT343" s="561"/>
      <c r="AU343" s="561"/>
      <c r="AV343" s="561"/>
      <c r="AW343" s="561"/>
      <c r="AX343" s="561"/>
      <c r="AY343" s="561"/>
      <c r="AZ343" s="561"/>
      <c r="BA343" s="561"/>
      <c r="BB343" s="196"/>
      <c r="BC343" s="153"/>
      <c r="BD343" s="606"/>
      <c r="CB343" s="153"/>
      <c r="CC343" s="153"/>
      <c r="CD343" s="153"/>
      <c r="CE343" s="153"/>
      <c r="CF343" s="153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53"/>
      <c r="CQ343" s="153"/>
      <c r="CR343" s="153"/>
      <c r="CS343" s="153"/>
      <c r="CT343" s="153"/>
      <c r="CU343" s="153"/>
      <c r="CV343" s="153"/>
      <c r="CW343" s="153"/>
    </row>
    <row r="344" ht="6" customHeight="1" spans="1:101">
      <c r="A344" s="529"/>
      <c r="B344" s="535"/>
      <c r="C344" s="535"/>
      <c r="D344" s="535"/>
      <c r="E344" s="535"/>
      <c r="F344" s="535"/>
      <c r="G344" s="535"/>
      <c r="H344" s="535"/>
      <c r="I344" s="552"/>
      <c r="J344" s="420"/>
      <c r="K344" s="421"/>
      <c r="L344" s="424"/>
      <c r="M344" s="420"/>
      <c r="N344" s="421"/>
      <c r="O344" s="424"/>
      <c r="P344" s="420"/>
      <c r="Q344" s="421"/>
      <c r="R344" s="424"/>
      <c r="S344" s="412"/>
      <c r="T344" s="587"/>
      <c r="U344" s="587"/>
      <c r="V344" s="587"/>
      <c r="W344" s="587"/>
      <c r="X344" s="587"/>
      <c r="Y344" s="587"/>
      <c r="Z344" s="587"/>
      <c r="AA344" s="587"/>
      <c r="AB344" s="426"/>
      <c r="AC344" s="420"/>
      <c r="AD344" s="421"/>
      <c r="AE344" s="424"/>
      <c r="AF344" s="420"/>
      <c r="AG344" s="421"/>
      <c r="AH344" s="424"/>
      <c r="AI344" s="420"/>
      <c r="AJ344" s="421"/>
      <c r="AK344" s="424"/>
      <c r="AL344" s="196"/>
      <c r="AM344" s="562"/>
      <c r="AN344" s="562"/>
      <c r="AO344" s="562"/>
      <c r="AP344" s="562"/>
      <c r="AQ344" s="562"/>
      <c r="AR344" s="562"/>
      <c r="AS344" s="562"/>
      <c r="AT344" s="562"/>
      <c r="AU344" s="562"/>
      <c r="AV344" s="562"/>
      <c r="AW344" s="562"/>
      <c r="AX344" s="562"/>
      <c r="AY344" s="562"/>
      <c r="AZ344" s="562"/>
      <c r="BA344" s="562"/>
      <c r="BB344" s="196"/>
      <c r="BC344" s="153"/>
      <c r="BD344" s="607" t="s">
        <v>204</v>
      </c>
      <c r="BE344" s="147"/>
      <c r="BF344" s="147"/>
      <c r="BG344" s="147"/>
      <c r="BH344" s="147"/>
      <c r="BI344" s="178"/>
      <c r="BJ344" s="611" t="s">
        <v>1</v>
      </c>
      <c r="BK344" s="612"/>
      <c r="BL344" s="612"/>
      <c r="BM344" s="618"/>
      <c r="BO344" s="495" t="s">
        <v>205</v>
      </c>
      <c r="BP344" s="147"/>
      <c r="BQ344" s="147"/>
      <c r="BR344" s="147"/>
      <c r="BS344" s="147"/>
      <c r="BT344" s="147"/>
      <c r="BU344" s="178"/>
      <c r="BV344" s="626">
        <v>0</v>
      </c>
      <c r="BW344" s="627"/>
      <c r="BX344" s="627"/>
      <c r="BY344" s="627"/>
      <c r="BZ344" s="627"/>
      <c r="CA344" s="628"/>
      <c r="CB344" s="153"/>
      <c r="CC344" s="153"/>
      <c r="CD344" s="153"/>
      <c r="CE344" s="153"/>
      <c r="CF344" s="153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53"/>
      <c r="CQ344" s="153"/>
      <c r="CR344" s="153"/>
      <c r="CS344" s="153"/>
      <c r="CT344" s="153"/>
      <c r="CU344" s="153"/>
      <c r="CV344" s="153"/>
      <c r="CW344" s="153"/>
    </row>
    <row r="345" ht="6" customHeight="1" spans="1:101">
      <c r="A345" s="529"/>
      <c r="B345" s="535"/>
      <c r="C345" s="535"/>
      <c r="D345" s="535"/>
      <c r="E345" s="535"/>
      <c r="F345" s="535"/>
      <c r="G345" s="535"/>
      <c r="H345" s="535"/>
      <c r="I345" s="552"/>
      <c r="J345" s="420"/>
      <c r="K345" s="421"/>
      <c r="L345" s="424"/>
      <c r="M345" s="420"/>
      <c r="N345" s="421"/>
      <c r="O345" s="424"/>
      <c r="P345" s="420"/>
      <c r="Q345" s="421"/>
      <c r="R345" s="424"/>
      <c r="S345" s="412"/>
      <c r="T345" s="587"/>
      <c r="U345" s="587"/>
      <c r="V345" s="587"/>
      <c r="W345" s="587"/>
      <c r="X345" s="587"/>
      <c r="Y345" s="587"/>
      <c r="Z345" s="587"/>
      <c r="AA345" s="587"/>
      <c r="AB345" s="426"/>
      <c r="AC345" s="420"/>
      <c r="AD345" s="421"/>
      <c r="AE345" s="424"/>
      <c r="AF345" s="420"/>
      <c r="AG345" s="421"/>
      <c r="AH345" s="424"/>
      <c r="AI345" s="420"/>
      <c r="AJ345" s="421"/>
      <c r="AK345" s="424"/>
      <c r="AL345" s="196"/>
      <c r="AM345" s="560"/>
      <c r="AN345" s="560"/>
      <c r="AO345" s="560"/>
      <c r="AP345" s="560"/>
      <c r="AQ345" s="560"/>
      <c r="AR345" s="560"/>
      <c r="AS345" s="560"/>
      <c r="AT345" s="560"/>
      <c r="AU345" s="560"/>
      <c r="AV345" s="560"/>
      <c r="AW345" s="560"/>
      <c r="AX345" s="560"/>
      <c r="AY345" s="560"/>
      <c r="AZ345" s="560"/>
      <c r="BA345" s="560"/>
      <c r="BB345" s="196"/>
      <c r="BC345" s="153"/>
      <c r="BD345" s="147"/>
      <c r="BE345" s="164"/>
      <c r="BF345" s="164"/>
      <c r="BG345" s="164"/>
      <c r="BH345" s="164"/>
      <c r="BI345" s="178"/>
      <c r="BJ345" s="613"/>
      <c r="BK345" s="614"/>
      <c r="BL345" s="614"/>
      <c r="BM345" s="619"/>
      <c r="BO345" s="147"/>
      <c r="BP345" s="164"/>
      <c r="BQ345" s="164"/>
      <c r="BR345" s="164"/>
      <c r="BS345" s="164"/>
      <c r="BT345" s="164"/>
      <c r="BU345" s="629"/>
      <c r="BV345" s="630"/>
      <c r="BW345" s="631"/>
      <c r="BX345" s="631"/>
      <c r="BY345" s="631"/>
      <c r="BZ345" s="631"/>
      <c r="CA345" s="632"/>
      <c r="CB345" s="153"/>
      <c r="CC345" s="153"/>
      <c r="CD345" s="153"/>
      <c r="CE345" s="153"/>
      <c r="CF345" s="153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53"/>
      <c r="CQ345" s="153"/>
      <c r="CR345" s="153"/>
      <c r="CS345" s="153"/>
      <c r="CT345" s="153"/>
      <c r="CU345" s="153"/>
      <c r="CV345" s="153"/>
      <c r="CW345" s="153"/>
    </row>
    <row r="346" ht="6" customHeight="1" spans="1:101">
      <c r="A346" s="536"/>
      <c r="B346" s="537"/>
      <c r="C346" s="537"/>
      <c r="D346" s="537"/>
      <c r="E346" s="537"/>
      <c r="F346" s="537"/>
      <c r="G346" s="537"/>
      <c r="H346" s="537"/>
      <c r="I346" s="553"/>
      <c r="J346" s="314"/>
      <c r="K346" s="315"/>
      <c r="L346" s="316"/>
      <c r="M346" s="314"/>
      <c r="N346" s="315"/>
      <c r="O346" s="316"/>
      <c r="P346" s="314"/>
      <c r="Q346" s="315"/>
      <c r="R346" s="316"/>
      <c r="S346" s="413"/>
      <c r="T346" s="143"/>
      <c r="U346" s="143"/>
      <c r="V346" s="143"/>
      <c r="W346" s="143"/>
      <c r="X346" s="143"/>
      <c r="Y346" s="143"/>
      <c r="Z346" s="143"/>
      <c r="AA346" s="143"/>
      <c r="AB346" s="427"/>
      <c r="AC346" s="314"/>
      <c r="AD346" s="315"/>
      <c r="AE346" s="316"/>
      <c r="AF346" s="314"/>
      <c r="AG346" s="315"/>
      <c r="AH346" s="316"/>
      <c r="AI346" s="314"/>
      <c r="AJ346" s="315"/>
      <c r="AK346" s="316"/>
      <c r="AL346" s="196"/>
      <c r="AM346" s="561"/>
      <c r="AN346" s="561"/>
      <c r="AO346" s="561"/>
      <c r="AP346" s="561"/>
      <c r="AQ346" s="561"/>
      <c r="AR346" s="561"/>
      <c r="AS346" s="561"/>
      <c r="AT346" s="561"/>
      <c r="AU346" s="561"/>
      <c r="AV346" s="561"/>
      <c r="AW346" s="561"/>
      <c r="AX346" s="561"/>
      <c r="AY346" s="561"/>
      <c r="AZ346" s="561"/>
      <c r="BA346" s="561"/>
      <c r="BB346" s="196"/>
      <c r="BC346" s="153"/>
      <c r="BD346" s="147"/>
      <c r="BE346" s="164"/>
      <c r="BF346" s="164"/>
      <c r="BG346" s="164"/>
      <c r="BH346" s="164"/>
      <c r="BI346" s="178"/>
      <c r="BJ346" s="613"/>
      <c r="BK346" s="614"/>
      <c r="BL346" s="614"/>
      <c r="BM346" s="619"/>
      <c r="BO346" s="147"/>
      <c r="BP346" s="164"/>
      <c r="BQ346" s="164"/>
      <c r="BR346" s="164"/>
      <c r="BS346" s="164"/>
      <c r="BT346" s="164"/>
      <c r="BU346" s="629"/>
      <c r="BV346" s="630"/>
      <c r="BW346" s="631"/>
      <c r="BX346" s="631"/>
      <c r="BY346" s="631"/>
      <c r="BZ346" s="631"/>
      <c r="CA346" s="632"/>
      <c r="CB346" s="153"/>
      <c r="CC346" s="153"/>
      <c r="CD346" s="153"/>
      <c r="CE346" s="153"/>
      <c r="CF346" s="153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  <c r="CT346" s="153"/>
      <c r="CU346" s="153"/>
      <c r="CV346" s="153"/>
      <c r="CW346" s="153"/>
    </row>
    <row r="347" ht="6" customHeight="1" spans="1:101">
      <c r="A347" s="470"/>
      <c r="B347" s="534"/>
      <c r="C347" s="534"/>
      <c r="D347" s="534"/>
      <c r="E347" s="534"/>
      <c r="F347" s="534"/>
      <c r="G347" s="534"/>
      <c r="H347" s="534"/>
      <c r="I347" s="551"/>
      <c r="J347" s="541"/>
      <c r="K347" s="311"/>
      <c r="L347" s="312"/>
      <c r="M347" s="541"/>
      <c r="N347" s="311"/>
      <c r="O347" s="312"/>
      <c r="P347" s="541"/>
      <c r="Q347" s="311"/>
      <c r="R347" s="312"/>
      <c r="S347" s="588" t="s">
        <v>206</v>
      </c>
      <c r="T347" s="152"/>
      <c r="U347" s="152"/>
      <c r="V347" s="152"/>
      <c r="W347" s="152"/>
      <c r="X347" s="152"/>
      <c r="Y347" s="152"/>
      <c r="Z347" s="171"/>
      <c r="AA347" s="593">
        <f>SUM(M263:O350)+SUM(AF263:AH346)</f>
        <v>0</v>
      </c>
      <c r="AB347" s="152"/>
      <c r="AC347" s="152"/>
      <c r="AD347" s="171"/>
      <c r="AE347" s="594">
        <f>SUM(P263:R350)+SUM(AI263:AK346)</f>
        <v>0</v>
      </c>
      <c r="AF347" s="595"/>
      <c r="AG347" s="595"/>
      <c r="AH347" s="595"/>
      <c r="AI347" s="595"/>
      <c r="AJ347" s="595"/>
      <c r="AK347" s="601"/>
      <c r="AL347" s="196"/>
      <c r="AM347" s="562"/>
      <c r="AN347" s="562"/>
      <c r="AO347" s="562"/>
      <c r="AP347" s="562"/>
      <c r="AQ347" s="562"/>
      <c r="AR347" s="562"/>
      <c r="AS347" s="562"/>
      <c r="AT347" s="562"/>
      <c r="AU347" s="562"/>
      <c r="AV347" s="562"/>
      <c r="AW347" s="562"/>
      <c r="AX347" s="562"/>
      <c r="AY347" s="562"/>
      <c r="AZ347" s="562"/>
      <c r="BA347" s="562"/>
      <c r="BB347" s="196"/>
      <c r="BC347" s="153"/>
      <c r="BD347" s="147"/>
      <c r="BE347" s="164"/>
      <c r="BF347" s="164"/>
      <c r="BG347" s="164"/>
      <c r="BH347" s="164"/>
      <c r="BI347" s="178"/>
      <c r="BJ347" s="615"/>
      <c r="BK347" s="616"/>
      <c r="BL347" s="616"/>
      <c r="BM347" s="620"/>
      <c r="BO347" s="147"/>
      <c r="BP347" s="164"/>
      <c r="BQ347" s="164"/>
      <c r="BR347" s="164"/>
      <c r="BS347" s="164"/>
      <c r="BT347" s="164"/>
      <c r="BU347" s="629"/>
      <c r="BV347" s="633"/>
      <c r="BW347" s="634"/>
      <c r="BX347" s="634"/>
      <c r="BY347" s="634"/>
      <c r="BZ347" s="634"/>
      <c r="CA347" s="635"/>
      <c r="CB347" s="153"/>
      <c r="CC347" s="153"/>
      <c r="CD347" s="153"/>
      <c r="CE347" s="153"/>
      <c r="CF347" s="153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  <c r="CT347" s="153"/>
      <c r="CU347" s="153"/>
      <c r="CV347" s="153"/>
      <c r="CW347" s="153"/>
    </row>
    <row r="348" ht="6" customHeight="1" spans="1:101">
      <c r="A348" s="529"/>
      <c r="B348" s="535"/>
      <c r="C348" s="535"/>
      <c r="D348" s="535"/>
      <c r="E348" s="535"/>
      <c r="F348" s="535"/>
      <c r="G348" s="535"/>
      <c r="H348" s="535"/>
      <c r="I348" s="552"/>
      <c r="J348" s="420"/>
      <c r="K348" s="421"/>
      <c r="L348" s="424"/>
      <c r="M348" s="420"/>
      <c r="N348" s="421"/>
      <c r="O348" s="424"/>
      <c r="P348" s="420"/>
      <c r="Q348" s="421"/>
      <c r="R348" s="424"/>
      <c r="S348" s="162"/>
      <c r="Z348" s="178"/>
      <c r="AA348" s="162"/>
      <c r="AD348" s="178"/>
      <c r="AE348" s="596"/>
      <c r="AF348" s="591"/>
      <c r="AG348" s="591"/>
      <c r="AH348" s="591"/>
      <c r="AI348" s="591"/>
      <c r="AJ348" s="591"/>
      <c r="AK348" s="602"/>
      <c r="AL348" s="196"/>
      <c r="AM348" s="560"/>
      <c r="AN348" s="560"/>
      <c r="AO348" s="560"/>
      <c r="AP348" s="560"/>
      <c r="AQ348" s="560"/>
      <c r="AR348" s="560"/>
      <c r="AS348" s="560"/>
      <c r="AT348" s="560"/>
      <c r="AU348" s="560"/>
      <c r="AV348" s="560"/>
      <c r="AW348" s="560"/>
      <c r="AX348" s="560"/>
      <c r="AY348" s="560"/>
      <c r="AZ348" s="560"/>
      <c r="BA348" s="560"/>
      <c r="BB348" s="196"/>
      <c r="BC348" s="153"/>
      <c r="BD348" s="196"/>
      <c r="CB348" s="153"/>
      <c r="CC348" s="153"/>
      <c r="CD348" s="153"/>
      <c r="CE348" s="153"/>
      <c r="CF348" s="153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53"/>
      <c r="CQ348" s="153"/>
      <c r="CR348" s="153"/>
      <c r="CS348" s="153"/>
      <c r="CT348" s="153"/>
      <c r="CU348" s="153"/>
      <c r="CV348" s="153"/>
      <c r="CW348" s="153"/>
    </row>
    <row r="349" ht="6" customHeight="1" spans="1:101">
      <c r="A349" s="529"/>
      <c r="B349" s="535"/>
      <c r="C349" s="535"/>
      <c r="D349" s="535"/>
      <c r="E349" s="535"/>
      <c r="F349" s="535"/>
      <c r="G349" s="535"/>
      <c r="H349" s="535"/>
      <c r="I349" s="552"/>
      <c r="J349" s="420"/>
      <c r="K349" s="421"/>
      <c r="L349" s="424"/>
      <c r="M349" s="420"/>
      <c r="N349" s="421"/>
      <c r="O349" s="424"/>
      <c r="P349" s="420"/>
      <c r="Q349" s="421"/>
      <c r="R349" s="424"/>
      <c r="S349" s="162"/>
      <c r="Z349" s="178"/>
      <c r="AA349" s="162"/>
      <c r="AD349" s="178"/>
      <c r="AE349" s="596"/>
      <c r="AF349" s="591"/>
      <c r="AG349" s="591"/>
      <c r="AH349" s="591"/>
      <c r="AI349" s="591"/>
      <c r="AJ349" s="591"/>
      <c r="AK349" s="602"/>
      <c r="AL349" s="196"/>
      <c r="AM349" s="561"/>
      <c r="AN349" s="561"/>
      <c r="AO349" s="561"/>
      <c r="AP349" s="561"/>
      <c r="AQ349" s="561"/>
      <c r="AR349" s="561"/>
      <c r="AS349" s="561"/>
      <c r="AT349" s="561"/>
      <c r="AU349" s="561"/>
      <c r="AV349" s="561"/>
      <c r="AW349" s="561"/>
      <c r="AX349" s="561"/>
      <c r="AY349" s="561"/>
      <c r="AZ349" s="561"/>
      <c r="BA349" s="561"/>
      <c r="BB349" s="196"/>
      <c r="BC349" s="153"/>
      <c r="BD349" s="495" t="s">
        <v>207</v>
      </c>
      <c r="BE349" s="147"/>
      <c r="BF349" s="147"/>
      <c r="BG349" s="147"/>
      <c r="BH349" s="147"/>
      <c r="BI349" s="178"/>
      <c r="BJ349" s="350"/>
      <c r="BK349" s="152"/>
      <c r="BL349" s="152"/>
      <c r="BM349" s="171"/>
      <c r="BN349" s="621"/>
      <c r="BO349" s="495" t="s">
        <v>208</v>
      </c>
      <c r="BP349" s="147"/>
      <c r="BQ349" s="147"/>
      <c r="BR349" s="147"/>
      <c r="BS349" s="147"/>
      <c r="BT349" s="147"/>
      <c r="BU349" s="178"/>
      <c r="BV349" s="182">
        <f>IF((G208+A227)&gt;0,(G208+A227),0)</f>
        <v>0</v>
      </c>
      <c r="BW349" s="183"/>
      <c r="BX349" s="183"/>
      <c r="BY349" s="183"/>
      <c r="BZ349" s="636" t="s">
        <v>192</v>
      </c>
      <c r="CA349" s="171"/>
      <c r="CB349" s="153"/>
      <c r="CC349" s="153"/>
      <c r="CD349" s="153"/>
      <c r="CE349" s="153"/>
      <c r="CF349" s="153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53"/>
      <c r="CQ349" s="153"/>
      <c r="CR349" s="153"/>
      <c r="CS349" s="153"/>
      <c r="CT349" s="153"/>
      <c r="CU349" s="153"/>
      <c r="CV349" s="153"/>
      <c r="CW349" s="153"/>
    </row>
    <row r="350" ht="6" customHeight="1" spans="1:101">
      <c r="A350" s="536"/>
      <c r="B350" s="537"/>
      <c r="C350" s="537"/>
      <c r="D350" s="537"/>
      <c r="E350" s="537"/>
      <c r="F350" s="537"/>
      <c r="G350" s="537"/>
      <c r="H350" s="537"/>
      <c r="I350" s="553"/>
      <c r="J350" s="314"/>
      <c r="K350" s="315"/>
      <c r="L350" s="316"/>
      <c r="M350" s="314"/>
      <c r="N350" s="315"/>
      <c r="O350" s="316"/>
      <c r="P350" s="314"/>
      <c r="Q350" s="315"/>
      <c r="R350" s="316"/>
      <c r="S350" s="157"/>
      <c r="T350" s="148"/>
      <c r="U350" s="148"/>
      <c r="V350" s="148"/>
      <c r="W350" s="148"/>
      <c r="X350" s="148"/>
      <c r="Y350" s="148"/>
      <c r="Z350" s="174"/>
      <c r="AA350" s="157"/>
      <c r="AB350" s="148"/>
      <c r="AC350" s="148"/>
      <c r="AD350" s="174"/>
      <c r="AE350" s="597"/>
      <c r="AF350" s="592"/>
      <c r="AG350" s="592"/>
      <c r="AH350" s="592"/>
      <c r="AI350" s="592"/>
      <c r="AJ350" s="592"/>
      <c r="AK350" s="603"/>
      <c r="AL350" s="196"/>
      <c r="AM350" s="562"/>
      <c r="AN350" s="562"/>
      <c r="AO350" s="562"/>
      <c r="AP350" s="562"/>
      <c r="AQ350" s="562"/>
      <c r="AR350" s="562"/>
      <c r="AS350" s="562"/>
      <c r="AT350" s="562"/>
      <c r="AU350" s="562"/>
      <c r="AV350" s="562"/>
      <c r="AW350" s="562"/>
      <c r="AX350" s="562"/>
      <c r="AY350" s="562"/>
      <c r="AZ350" s="562"/>
      <c r="BA350" s="562"/>
      <c r="BB350" s="196"/>
      <c r="BC350" s="153"/>
      <c r="BD350" s="147"/>
      <c r="BE350" s="164"/>
      <c r="BF350" s="164"/>
      <c r="BG350" s="164"/>
      <c r="BH350" s="164"/>
      <c r="BI350" s="178"/>
      <c r="BJ350" s="162"/>
      <c r="BK350" s="164"/>
      <c r="BL350" s="164"/>
      <c r="BM350" s="178"/>
      <c r="BN350" s="621"/>
      <c r="BO350" s="147"/>
      <c r="BP350" s="164"/>
      <c r="BQ350" s="164"/>
      <c r="BR350" s="164"/>
      <c r="BS350" s="164"/>
      <c r="BT350" s="164"/>
      <c r="BU350" s="629"/>
      <c r="BV350" s="187"/>
      <c r="BW350" s="188"/>
      <c r="BX350" s="188"/>
      <c r="BY350" s="188"/>
      <c r="BZ350" s="164"/>
      <c r="CA350" s="178"/>
      <c r="CB350" s="153"/>
      <c r="CC350" s="153"/>
      <c r="CD350" s="153"/>
      <c r="CE350" s="153"/>
      <c r="CF350" s="153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53"/>
      <c r="CQ350" s="153"/>
      <c r="CR350" s="153"/>
      <c r="CS350" s="153"/>
      <c r="CT350" s="153"/>
      <c r="CU350" s="153"/>
      <c r="CV350" s="153"/>
      <c r="CW350" s="153"/>
    </row>
    <row r="351" ht="6" customHeight="1" spans="38:101">
      <c r="AL351" s="196"/>
      <c r="AM351" s="560"/>
      <c r="AN351" s="560"/>
      <c r="AO351" s="560"/>
      <c r="AP351" s="560"/>
      <c r="AQ351" s="560"/>
      <c r="AR351" s="560"/>
      <c r="AS351" s="560"/>
      <c r="AT351" s="560"/>
      <c r="AU351" s="560"/>
      <c r="AV351" s="560"/>
      <c r="AW351" s="560"/>
      <c r="AX351" s="560"/>
      <c r="AY351" s="560"/>
      <c r="AZ351" s="560"/>
      <c r="BA351" s="560"/>
      <c r="BB351" s="196"/>
      <c r="BC351" s="153"/>
      <c r="BD351" s="147"/>
      <c r="BE351" s="164"/>
      <c r="BF351" s="164"/>
      <c r="BG351" s="164"/>
      <c r="BH351" s="164"/>
      <c r="BI351" s="178"/>
      <c r="BJ351" s="162"/>
      <c r="BK351" s="164"/>
      <c r="BL351" s="164"/>
      <c r="BM351" s="178"/>
      <c r="BN351" s="621"/>
      <c r="BO351" s="147"/>
      <c r="BP351" s="164"/>
      <c r="BQ351" s="164"/>
      <c r="BR351" s="164"/>
      <c r="BS351" s="164"/>
      <c r="BT351" s="164"/>
      <c r="BU351" s="629"/>
      <c r="BV351" s="187"/>
      <c r="BW351" s="188"/>
      <c r="BX351" s="188"/>
      <c r="BY351" s="188"/>
      <c r="BZ351" s="164"/>
      <c r="CA351" s="178"/>
      <c r="CB351" s="153"/>
      <c r="CC351" s="153"/>
      <c r="CD351" s="153"/>
      <c r="CE351" s="153"/>
      <c r="CF351" s="153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53"/>
      <c r="CQ351" s="153"/>
      <c r="CR351" s="153"/>
      <c r="CS351" s="153"/>
      <c r="CT351" s="153"/>
      <c r="CU351" s="153"/>
      <c r="CV351" s="153"/>
      <c r="CW351" s="153"/>
    </row>
    <row r="352" ht="6" customHeight="1" spans="1:101">
      <c r="A352" s="566">
        <v>0</v>
      </c>
      <c r="B352" s="567"/>
      <c r="C352" s="568"/>
      <c r="D352" s="196"/>
      <c r="E352" s="569">
        <f>IF(O352="","",TRUNC(O352*1/3))</f>
        <v>33</v>
      </c>
      <c r="F352" s="152"/>
      <c r="G352" s="152"/>
      <c r="H352" s="171"/>
      <c r="I352" s="153"/>
      <c r="J352" s="569">
        <f>IF(O352="","",TRUNC(O352*2/3))</f>
        <v>66</v>
      </c>
      <c r="K352" s="152"/>
      <c r="L352" s="152"/>
      <c r="M352" s="171"/>
      <c r="N352" s="153"/>
      <c r="O352" s="569">
        <f>(VLOOKUP(H16+T16+A352,附表.體型負重!G:J,4,FALSE))*(VLOOKUP(A10,附表.體型負重!A:E,5,FALSE))</f>
        <v>100</v>
      </c>
      <c r="P352" s="152"/>
      <c r="Q352" s="152"/>
      <c r="R352" s="171"/>
      <c r="S352" s="196"/>
      <c r="T352" s="569">
        <f>O352</f>
        <v>100</v>
      </c>
      <c r="U352" s="152"/>
      <c r="V352" s="152"/>
      <c r="W352" s="171"/>
      <c r="X352" s="196"/>
      <c r="Y352" s="569">
        <f>IF(O352="","",TRUNC(O352*2))</f>
        <v>200</v>
      </c>
      <c r="Z352" s="152"/>
      <c r="AA352" s="152"/>
      <c r="AB352" s="171"/>
      <c r="AC352" s="196"/>
      <c r="AD352" s="569">
        <f>IF(O352="","",TRUNC(O352*5))</f>
        <v>500</v>
      </c>
      <c r="AE352" s="152"/>
      <c r="AF352" s="152"/>
      <c r="AG352" s="171"/>
      <c r="AH352" s="196"/>
      <c r="AI352" s="569">
        <f>(N361/50+U361/50+AB361/50+AI361/50)</f>
        <v>3</v>
      </c>
      <c r="AJ352" s="152"/>
      <c r="AK352" s="171"/>
      <c r="AL352" s="196"/>
      <c r="AM352" s="561"/>
      <c r="AN352" s="561"/>
      <c r="AO352" s="561"/>
      <c r="AP352" s="561"/>
      <c r="AQ352" s="561"/>
      <c r="AR352" s="561"/>
      <c r="AS352" s="561"/>
      <c r="AT352" s="561"/>
      <c r="AU352" s="561"/>
      <c r="AV352" s="561"/>
      <c r="AW352" s="561"/>
      <c r="AX352" s="561"/>
      <c r="AY352" s="561"/>
      <c r="AZ352" s="561"/>
      <c r="BA352" s="561"/>
      <c r="BB352" s="196"/>
      <c r="BC352" s="153"/>
      <c r="BD352" s="147"/>
      <c r="BE352" s="164"/>
      <c r="BF352" s="164"/>
      <c r="BG352" s="164"/>
      <c r="BH352" s="164"/>
      <c r="BI352" s="178"/>
      <c r="BJ352" s="157"/>
      <c r="BK352" s="148"/>
      <c r="BL352" s="148"/>
      <c r="BM352" s="174"/>
      <c r="BN352" s="621"/>
      <c r="BO352" s="147"/>
      <c r="BP352" s="164"/>
      <c r="BQ352" s="164"/>
      <c r="BR352" s="164"/>
      <c r="BS352" s="164"/>
      <c r="BT352" s="164"/>
      <c r="BU352" s="629"/>
      <c r="BV352" s="190"/>
      <c r="BW352" s="191"/>
      <c r="BX352" s="191"/>
      <c r="BY352" s="191"/>
      <c r="BZ352" s="148"/>
      <c r="CA352" s="174"/>
      <c r="CB352" s="153"/>
      <c r="CC352" s="153"/>
      <c r="CD352" s="153"/>
      <c r="CE352" s="153"/>
      <c r="CF352" s="153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53"/>
      <c r="CQ352" s="153"/>
      <c r="CR352" s="153"/>
      <c r="CS352" s="153"/>
      <c r="CT352" s="153"/>
      <c r="CU352" s="153"/>
      <c r="CV352" s="153"/>
      <c r="CW352" s="153"/>
    </row>
    <row r="353" ht="6" customHeight="1" spans="1:101">
      <c r="A353" s="570"/>
      <c r="B353" s="571"/>
      <c r="C353" s="572"/>
      <c r="D353" s="196"/>
      <c r="E353" s="162"/>
      <c r="H353" s="178"/>
      <c r="I353" s="153"/>
      <c r="J353" s="162"/>
      <c r="M353" s="178"/>
      <c r="N353" s="153"/>
      <c r="O353" s="162"/>
      <c r="R353" s="178"/>
      <c r="S353" s="196"/>
      <c r="T353" s="162"/>
      <c r="W353" s="178"/>
      <c r="X353" s="196"/>
      <c r="Y353" s="162"/>
      <c r="AB353" s="178"/>
      <c r="AC353" s="196"/>
      <c r="AD353" s="162"/>
      <c r="AG353" s="178"/>
      <c r="AH353" s="196"/>
      <c r="AI353" s="162"/>
      <c r="AK353" s="178"/>
      <c r="AL353" s="196"/>
      <c r="AM353" s="562"/>
      <c r="AN353" s="562"/>
      <c r="AO353" s="562"/>
      <c r="AP353" s="562"/>
      <c r="AQ353" s="562"/>
      <c r="AR353" s="562"/>
      <c r="AS353" s="562"/>
      <c r="AT353" s="562"/>
      <c r="AU353" s="562"/>
      <c r="AV353" s="562"/>
      <c r="AW353" s="562"/>
      <c r="AX353" s="562"/>
      <c r="AY353" s="562"/>
      <c r="AZ353" s="562"/>
      <c r="BA353" s="562"/>
      <c r="BB353" s="196"/>
      <c r="BC353" s="153"/>
      <c r="BD353" s="196"/>
      <c r="CB353" s="153"/>
      <c r="CC353" s="153"/>
      <c r="CD353" s="153"/>
      <c r="CE353" s="153"/>
      <c r="CF353" s="153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53"/>
      <c r="CQ353" s="153"/>
      <c r="CR353" s="153"/>
      <c r="CS353" s="153"/>
      <c r="CT353" s="153"/>
      <c r="CU353" s="153"/>
      <c r="CV353" s="153"/>
      <c r="CW353" s="153"/>
    </row>
    <row r="354" ht="6" customHeight="1" spans="1:101">
      <c r="A354" s="573"/>
      <c r="B354" s="574"/>
      <c r="C354" s="575"/>
      <c r="D354" s="196"/>
      <c r="E354" s="157"/>
      <c r="F354" s="148"/>
      <c r="G354" s="148"/>
      <c r="H354" s="174"/>
      <c r="I354" s="153"/>
      <c r="J354" s="157"/>
      <c r="K354" s="148"/>
      <c r="L354" s="148"/>
      <c r="M354" s="174"/>
      <c r="N354" s="153"/>
      <c r="O354" s="157"/>
      <c r="P354" s="148"/>
      <c r="Q354" s="148"/>
      <c r="R354" s="174"/>
      <c r="S354" s="196"/>
      <c r="T354" s="157"/>
      <c r="U354" s="148"/>
      <c r="V354" s="148"/>
      <c r="W354" s="174"/>
      <c r="X354" s="196"/>
      <c r="Y354" s="157"/>
      <c r="Z354" s="148"/>
      <c r="AA354" s="148"/>
      <c r="AB354" s="174"/>
      <c r="AC354" s="196"/>
      <c r="AD354" s="157"/>
      <c r="AE354" s="148"/>
      <c r="AF354" s="148"/>
      <c r="AG354" s="174"/>
      <c r="AH354" s="196"/>
      <c r="AI354" s="157"/>
      <c r="AJ354" s="148"/>
      <c r="AK354" s="174"/>
      <c r="AL354" s="196"/>
      <c r="AM354" s="560"/>
      <c r="AN354" s="560"/>
      <c r="AO354" s="560"/>
      <c r="AP354" s="560"/>
      <c r="AQ354" s="560"/>
      <c r="AR354" s="560"/>
      <c r="AS354" s="560"/>
      <c r="AT354" s="560"/>
      <c r="AU354" s="560"/>
      <c r="AV354" s="560"/>
      <c r="AW354" s="560"/>
      <c r="AX354" s="560"/>
      <c r="AY354" s="560"/>
      <c r="AZ354" s="560"/>
      <c r="BA354" s="560"/>
      <c r="BB354" s="196"/>
      <c r="BC354" s="153"/>
      <c r="BD354" s="608" t="s">
        <v>209</v>
      </c>
      <c r="BE354" s="152"/>
      <c r="BF354" s="152"/>
      <c r="BG354" s="152"/>
      <c r="BH354" s="152"/>
      <c r="BI354" s="152"/>
      <c r="BJ354" s="152"/>
      <c r="BK354" s="152"/>
      <c r="BL354" s="152"/>
      <c r="BM354" s="622"/>
      <c r="BN354" s="152"/>
      <c r="BO354" s="152"/>
      <c r="BP354" s="152"/>
      <c r="BQ354" s="152"/>
      <c r="BR354" s="152"/>
      <c r="BS354" s="152"/>
      <c r="BT354" s="152"/>
      <c r="BU354" s="152"/>
      <c r="BV354" s="152"/>
      <c r="BW354" s="152"/>
      <c r="BX354" s="152"/>
      <c r="BY354" s="152"/>
      <c r="BZ354" s="152"/>
      <c r="CA354" s="171"/>
      <c r="CB354" s="153"/>
      <c r="CC354" s="153"/>
      <c r="CD354" s="153"/>
      <c r="CE354" s="153"/>
      <c r="CF354" s="153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53"/>
      <c r="CQ354" s="153"/>
      <c r="CR354" s="153"/>
      <c r="CS354" s="153"/>
      <c r="CT354" s="153"/>
      <c r="CU354" s="153"/>
      <c r="CV354" s="153"/>
      <c r="CW354" s="153"/>
    </row>
    <row r="355" ht="6" customHeight="1" spans="1:101">
      <c r="A355" s="576" t="s">
        <v>210</v>
      </c>
      <c r="B355" s="577"/>
      <c r="C355" s="577"/>
      <c r="D355" s="578"/>
      <c r="E355" s="579" t="s">
        <v>211</v>
      </c>
      <c r="F355" s="152"/>
      <c r="G355" s="152"/>
      <c r="H355" s="152"/>
      <c r="I355" s="578"/>
      <c r="J355" s="579" t="s">
        <v>212</v>
      </c>
      <c r="K355" s="152"/>
      <c r="L355" s="152"/>
      <c r="M355" s="152"/>
      <c r="N355" s="578"/>
      <c r="O355" s="579" t="s">
        <v>213</v>
      </c>
      <c r="P355" s="152"/>
      <c r="Q355" s="152"/>
      <c r="R355" s="152"/>
      <c r="S355" s="578"/>
      <c r="T355" s="579" t="s">
        <v>214</v>
      </c>
      <c r="U355" s="152"/>
      <c r="V355" s="152"/>
      <c r="W355" s="152"/>
      <c r="X355" s="578"/>
      <c r="Y355" s="598" t="s">
        <v>215</v>
      </c>
      <c r="Z355" s="152"/>
      <c r="AA355" s="152"/>
      <c r="AB355" s="152"/>
      <c r="AC355" s="578"/>
      <c r="AD355" s="598" t="s">
        <v>216</v>
      </c>
      <c r="AE355" s="152"/>
      <c r="AF355" s="152"/>
      <c r="AG355" s="152"/>
      <c r="AH355" s="578"/>
      <c r="AI355" s="604" t="s">
        <v>217</v>
      </c>
      <c r="AJ355" s="152"/>
      <c r="AK355" s="152"/>
      <c r="AM355" s="561"/>
      <c r="AN355" s="561"/>
      <c r="AO355" s="561"/>
      <c r="AP355" s="561"/>
      <c r="AQ355" s="561"/>
      <c r="AR355" s="561"/>
      <c r="AS355" s="561"/>
      <c r="AT355" s="561"/>
      <c r="AU355" s="561"/>
      <c r="AV355" s="561"/>
      <c r="AW355" s="561"/>
      <c r="AX355" s="561"/>
      <c r="AY355" s="561"/>
      <c r="AZ355" s="561"/>
      <c r="BA355" s="561"/>
      <c r="BC355" s="153"/>
      <c r="BD355" s="162"/>
      <c r="BE355" s="164"/>
      <c r="BF355" s="164"/>
      <c r="BG355" s="164"/>
      <c r="BH355" s="164"/>
      <c r="BI355" s="164"/>
      <c r="BJ355" s="164"/>
      <c r="BK355" s="164"/>
      <c r="BL355" s="164"/>
      <c r="BM355" s="164"/>
      <c r="BN355" s="164"/>
      <c r="BO355" s="164"/>
      <c r="BP355" s="164"/>
      <c r="BQ355" s="164"/>
      <c r="BR355" s="164"/>
      <c r="BS355" s="164"/>
      <c r="BT355" s="164"/>
      <c r="BU355" s="164"/>
      <c r="BV355" s="164"/>
      <c r="BW355" s="164"/>
      <c r="BX355" s="164"/>
      <c r="BY355" s="164"/>
      <c r="BZ355" s="164"/>
      <c r="CA355" s="178"/>
      <c r="CB355" s="153"/>
      <c r="CC355" s="153"/>
      <c r="CD355" s="153"/>
      <c r="CE355" s="153"/>
      <c r="CF355" s="153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53"/>
      <c r="CQ355" s="153"/>
      <c r="CR355" s="153"/>
      <c r="CS355" s="153"/>
      <c r="CT355" s="153"/>
      <c r="CU355" s="153"/>
      <c r="CV355" s="153"/>
      <c r="CW355" s="153"/>
    </row>
    <row r="356" ht="6" customHeight="1" spans="1:101">
      <c r="A356" s="580"/>
      <c r="B356" s="580"/>
      <c r="C356" s="580"/>
      <c r="D356" s="578"/>
      <c r="E356" s="164"/>
      <c r="F356" s="164"/>
      <c r="G356" s="164"/>
      <c r="H356" s="164"/>
      <c r="I356" s="578"/>
      <c r="J356" s="164"/>
      <c r="K356" s="164"/>
      <c r="L356" s="164"/>
      <c r="M356" s="164"/>
      <c r="N356" s="578"/>
      <c r="O356" s="164"/>
      <c r="P356" s="164"/>
      <c r="Q356" s="164"/>
      <c r="R356" s="164"/>
      <c r="S356" s="578"/>
      <c r="T356" s="164"/>
      <c r="U356" s="164"/>
      <c r="V356" s="164"/>
      <c r="W356" s="164"/>
      <c r="X356" s="578"/>
      <c r="Y356" s="164"/>
      <c r="Z356" s="164"/>
      <c r="AA356" s="164"/>
      <c r="AB356" s="164"/>
      <c r="AC356" s="578"/>
      <c r="AD356" s="164"/>
      <c r="AE356" s="164"/>
      <c r="AF356" s="164"/>
      <c r="AG356" s="164"/>
      <c r="AH356" s="578"/>
      <c r="AI356" s="164"/>
      <c r="AJ356" s="164"/>
      <c r="AK356" s="164"/>
      <c r="AM356" s="562"/>
      <c r="AN356" s="562"/>
      <c r="AO356" s="562"/>
      <c r="AP356" s="562"/>
      <c r="AQ356" s="562"/>
      <c r="AR356" s="562"/>
      <c r="AS356" s="562"/>
      <c r="AT356" s="562"/>
      <c r="AU356" s="562"/>
      <c r="AV356" s="562"/>
      <c r="AW356" s="562"/>
      <c r="AX356" s="562"/>
      <c r="AY356" s="562"/>
      <c r="AZ356" s="562"/>
      <c r="BA356" s="562"/>
      <c r="BC356" s="153"/>
      <c r="BD356" s="609"/>
      <c r="BE356" s="164"/>
      <c r="BF356" s="164"/>
      <c r="BG356" s="164"/>
      <c r="BH356" s="164"/>
      <c r="BI356" s="164"/>
      <c r="BJ356" s="164"/>
      <c r="BK356" s="164"/>
      <c r="BL356" s="164"/>
      <c r="BM356" s="164"/>
      <c r="BN356" s="164"/>
      <c r="BO356" s="164"/>
      <c r="BP356" s="164"/>
      <c r="BQ356" s="164"/>
      <c r="BR356" s="164"/>
      <c r="BS356" s="164"/>
      <c r="BT356" s="164"/>
      <c r="BU356" s="164"/>
      <c r="BV356" s="164"/>
      <c r="BW356" s="164"/>
      <c r="BX356" s="164"/>
      <c r="BY356" s="164"/>
      <c r="BZ356" s="164"/>
      <c r="CA356" s="178"/>
      <c r="CB356" s="153"/>
      <c r="CC356" s="153"/>
      <c r="CD356" s="153"/>
      <c r="CE356" s="153"/>
      <c r="CF356" s="153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53"/>
      <c r="CQ356" s="153"/>
      <c r="CR356" s="153"/>
      <c r="CS356" s="153"/>
      <c r="CT356" s="153"/>
      <c r="CU356" s="153"/>
      <c r="CV356" s="153"/>
      <c r="CW356" s="153"/>
    </row>
    <row r="357" ht="6" customHeight="1" spans="1:101">
      <c r="A357" s="581" t="s">
        <v>218</v>
      </c>
      <c r="B357" s="581"/>
      <c r="C357" s="581"/>
      <c r="D357" s="578"/>
      <c r="E357" s="578"/>
      <c r="F357" s="578"/>
      <c r="G357" s="578"/>
      <c r="H357" s="578"/>
      <c r="I357" s="578"/>
      <c r="J357" s="578"/>
      <c r="K357" s="578"/>
      <c r="L357" s="578"/>
      <c r="M357" s="578"/>
      <c r="N357" s="578"/>
      <c r="O357" s="578"/>
      <c r="P357" s="578"/>
      <c r="Q357" s="578"/>
      <c r="R357" s="578"/>
      <c r="S357" s="578"/>
      <c r="T357" s="589" t="s">
        <v>219</v>
      </c>
      <c r="X357" s="578"/>
      <c r="Y357" s="164"/>
      <c r="Z357" s="164"/>
      <c r="AA357" s="164"/>
      <c r="AB357" s="164"/>
      <c r="AC357" s="578"/>
      <c r="AD357" s="164"/>
      <c r="AE357" s="164"/>
      <c r="AF357" s="164"/>
      <c r="AG357" s="164"/>
      <c r="AH357" s="578"/>
      <c r="AI357" s="164"/>
      <c r="AJ357" s="164"/>
      <c r="AK357" s="164"/>
      <c r="AM357" s="560"/>
      <c r="AN357" s="560"/>
      <c r="AO357" s="560"/>
      <c r="AP357" s="560"/>
      <c r="AQ357" s="560"/>
      <c r="AR357" s="560"/>
      <c r="AS357" s="560"/>
      <c r="AT357" s="560"/>
      <c r="AU357" s="560"/>
      <c r="AV357" s="560"/>
      <c r="AW357" s="560"/>
      <c r="AX357" s="560"/>
      <c r="AY357" s="560"/>
      <c r="AZ357" s="560"/>
      <c r="BA357" s="560"/>
      <c r="BC357" s="153"/>
      <c r="BD357" s="162"/>
      <c r="BE357" s="164"/>
      <c r="BF357" s="164"/>
      <c r="BG357" s="164"/>
      <c r="BH357" s="164"/>
      <c r="BI357" s="164"/>
      <c r="BJ357" s="164"/>
      <c r="BK357" s="164"/>
      <c r="BL357" s="164"/>
      <c r="BM357" s="164"/>
      <c r="BN357" s="164"/>
      <c r="BO357" s="164"/>
      <c r="BP357" s="164"/>
      <c r="BQ357" s="164"/>
      <c r="BR357" s="164"/>
      <c r="BS357" s="164"/>
      <c r="BT357" s="164"/>
      <c r="BU357" s="164"/>
      <c r="BV357" s="164"/>
      <c r="BW357" s="164"/>
      <c r="BX357" s="164"/>
      <c r="BY357" s="164"/>
      <c r="BZ357" s="164"/>
      <c r="CA357" s="178"/>
      <c r="CB357" s="153"/>
      <c r="CC357" s="153"/>
      <c r="CD357" s="153"/>
      <c r="CE357" s="153"/>
      <c r="CF357" s="153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53"/>
      <c r="CQ357" s="153"/>
      <c r="CR357" s="153"/>
      <c r="CS357" s="153"/>
      <c r="CT357" s="153"/>
      <c r="CU357" s="153"/>
      <c r="CV357" s="153"/>
      <c r="CW357" s="153"/>
    </row>
    <row r="358" ht="6" customHeight="1" spans="1:101">
      <c r="A358" s="581"/>
      <c r="B358" s="581"/>
      <c r="C358" s="581"/>
      <c r="D358" s="578"/>
      <c r="E358" s="578"/>
      <c r="F358" s="578"/>
      <c r="G358" s="578"/>
      <c r="H358" s="578"/>
      <c r="I358" s="578"/>
      <c r="J358" s="578"/>
      <c r="K358" s="578"/>
      <c r="L358" s="578"/>
      <c r="M358" s="578"/>
      <c r="N358" s="578"/>
      <c r="O358" s="578"/>
      <c r="P358" s="578"/>
      <c r="Q358" s="578"/>
      <c r="R358" s="578"/>
      <c r="S358" s="578"/>
      <c r="X358" s="578"/>
      <c r="Y358" s="164"/>
      <c r="Z358" s="164"/>
      <c r="AA358" s="164"/>
      <c r="AB358" s="164"/>
      <c r="AC358" s="578"/>
      <c r="AD358" s="164"/>
      <c r="AE358" s="164"/>
      <c r="AF358" s="164"/>
      <c r="AG358" s="164"/>
      <c r="AH358" s="578"/>
      <c r="AI358" s="164"/>
      <c r="AJ358" s="164"/>
      <c r="AK358" s="164"/>
      <c r="AM358" s="561"/>
      <c r="AN358" s="561"/>
      <c r="AO358" s="561"/>
      <c r="AP358" s="561"/>
      <c r="AQ358" s="561"/>
      <c r="AR358" s="561"/>
      <c r="AS358" s="561"/>
      <c r="AT358" s="561"/>
      <c r="AU358" s="561"/>
      <c r="AV358" s="561"/>
      <c r="AW358" s="561"/>
      <c r="AX358" s="561"/>
      <c r="AY358" s="561"/>
      <c r="AZ358" s="561"/>
      <c r="BA358" s="561"/>
      <c r="BC358" s="153"/>
      <c r="BD358" s="162"/>
      <c r="BE358" s="164"/>
      <c r="BF358" s="164"/>
      <c r="BG358" s="164"/>
      <c r="BH358" s="164"/>
      <c r="BI358" s="164"/>
      <c r="BJ358" s="164"/>
      <c r="BK358" s="164"/>
      <c r="BL358" s="164"/>
      <c r="BM358" s="164"/>
      <c r="BN358" s="164"/>
      <c r="BO358" s="164"/>
      <c r="BP358" s="164"/>
      <c r="BQ358" s="164"/>
      <c r="BR358" s="164"/>
      <c r="BS358" s="164"/>
      <c r="BT358" s="164"/>
      <c r="BU358" s="164"/>
      <c r="BV358" s="164"/>
      <c r="BW358" s="164"/>
      <c r="BX358" s="164"/>
      <c r="BY358" s="164"/>
      <c r="BZ358" s="164"/>
      <c r="CA358" s="178"/>
      <c r="CB358" s="153"/>
      <c r="CC358" s="153"/>
      <c r="CD358" s="153"/>
      <c r="CE358" s="153"/>
      <c r="CF358" s="153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53"/>
      <c r="CQ358" s="153"/>
      <c r="CR358" s="153"/>
      <c r="CS358" s="153"/>
      <c r="CT358" s="153"/>
      <c r="CU358" s="153"/>
      <c r="CV358" s="153"/>
      <c r="CW358" s="153"/>
    </row>
    <row r="359" ht="6" customHeight="1" spans="1:101">
      <c r="A359" s="196"/>
      <c r="B359" s="196"/>
      <c r="C359" s="582" t="s">
        <v>220</v>
      </c>
      <c r="T359" s="578"/>
      <c r="U359" s="578"/>
      <c r="V359" s="578"/>
      <c r="W359" s="578"/>
      <c r="X359" s="578"/>
      <c r="Y359" s="164"/>
      <c r="Z359" s="164"/>
      <c r="AA359" s="164"/>
      <c r="AB359" s="164"/>
      <c r="AC359" s="578"/>
      <c r="AD359" s="599"/>
      <c r="AE359" s="599"/>
      <c r="AF359" s="599"/>
      <c r="AG359" s="599"/>
      <c r="AH359" s="578"/>
      <c r="AI359" s="578"/>
      <c r="AJ359" s="578"/>
      <c r="AK359" s="578"/>
      <c r="AM359" s="562"/>
      <c r="AN359" s="562"/>
      <c r="AO359" s="562"/>
      <c r="AP359" s="562"/>
      <c r="AQ359" s="562"/>
      <c r="AR359" s="562"/>
      <c r="AS359" s="562"/>
      <c r="AT359" s="562"/>
      <c r="AU359" s="562"/>
      <c r="AV359" s="562"/>
      <c r="AW359" s="562"/>
      <c r="AX359" s="562"/>
      <c r="AY359" s="562"/>
      <c r="AZ359" s="562"/>
      <c r="BA359" s="562"/>
      <c r="BC359" s="147"/>
      <c r="BD359" s="162"/>
      <c r="BE359" s="164"/>
      <c r="BF359" s="164"/>
      <c r="BG359" s="164"/>
      <c r="BH359" s="164"/>
      <c r="BI359" s="164"/>
      <c r="BJ359" s="164"/>
      <c r="BK359" s="164"/>
      <c r="BL359" s="164"/>
      <c r="BM359" s="164"/>
      <c r="BN359" s="164"/>
      <c r="BO359" s="164"/>
      <c r="BP359" s="164"/>
      <c r="BQ359" s="164"/>
      <c r="BR359" s="164"/>
      <c r="BS359" s="164"/>
      <c r="BT359" s="164"/>
      <c r="BU359" s="164"/>
      <c r="BV359" s="164"/>
      <c r="BW359" s="164"/>
      <c r="BX359" s="164"/>
      <c r="BY359" s="164"/>
      <c r="BZ359" s="164"/>
      <c r="CA359" s="178"/>
      <c r="CB359" s="153"/>
      <c r="CC359" s="153"/>
      <c r="CD359" s="153"/>
      <c r="CE359" s="153"/>
      <c r="CF359" s="153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53"/>
      <c r="CQ359" s="153"/>
      <c r="CR359" s="153"/>
      <c r="CS359" s="153"/>
      <c r="CT359" s="153"/>
      <c r="CU359" s="153"/>
      <c r="CV359" s="153"/>
      <c r="CW359" s="153"/>
    </row>
    <row r="360" ht="6" customHeight="1" spans="1:101">
      <c r="A360" s="196"/>
      <c r="B360" s="196"/>
      <c r="T360" s="578"/>
      <c r="U360" s="578"/>
      <c r="V360" s="578"/>
      <c r="W360" s="578"/>
      <c r="X360" s="578"/>
      <c r="Y360" s="164"/>
      <c r="Z360" s="164"/>
      <c r="AA360" s="164"/>
      <c r="AB360" s="164"/>
      <c r="AC360" s="578"/>
      <c r="AD360" s="599"/>
      <c r="AE360" s="599"/>
      <c r="AF360" s="599"/>
      <c r="AG360" s="599"/>
      <c r="AH360" s="578"/>
      <c r="AI360" s="578"/>
      <c r="AJ360" s="578"/>
      <c r="AK360" s="578"/>
      <c r="AM360" s="560"/>
      <c r="AN360" s="560"/>
      <c r="AO360" s="560"/>
      <c r="AP360" s="560"/>
      <c r="AQ360" s="560"/>
      <c r="AR360" s="560"/>
      <c r="AS360" s="560"/>
      <c r="AT360" s="560"/>
      <c r="AU360" s="560"/>
      <c r="AV360" s="560"/>
      <c r="AW360" s="560"/>
      <c r="AX360" s="560"/>
      <c r="AY360" s="560"/>
      <c r="AZ360" s="560"/>
      <c r="BA360" s="560"/>
      <c r="BC360" s="147"/>
      <c r="BD360" s="162"/>
      <c r="BE360" s="164"/>
      <c r="BF360" s="164"/>
      <c r="BG360" s="164"/>
      <c r="BH360" s="164"/>
      <c r="BI360" s="164"/>
      <c r="BJ360" s="164"/>
      <c r="BK360" s="164"/>
      <c r="BL360" s="164"/>
      <c r="BM360" s="164"/>
      <c r="BN360" s="164"/>
      <c r="BO360" s="164"/>
      <c r="BP360" s="164"/>
      <c r="BQ360" s="164"/>
      <c r="BR360" s="164"/>
      <c r="BS360" s="164"/>
      <c r="BT360" s="164"/>
      <c r="BU360" s="164"/>
      <c r="BV360" s="164"/>
      <c r="BW360" s="164"/>
      <c r="BX360" s="164"/>
      <c r="BY360" s="164"/>
      <c r="BZ360" s="164"/>
      <c r="CA360" s="178"/>
      <c r="CB360" s="153"/>
      <c r="CC360" s="153"/>
      <c r="CD360" s="153"/>
      <c r="CE360" s="153"/>
      <c r="CF360" s="153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53"/>
      <c r="CQ360" s="153"/>
      <c r="CR360" s="153"/>
      <c r="CS360" s="153"/>
      <c r="CT360" s="153"/>
      <c r="CU360" s="153"/>
      <c r="CV360" s="153"/>
      <c r="CW360" s="153"/>
    </row>
    <row r="361" ht="6" customHeight="1" spans="1:101">
      <c r="A361" s="583" t="s">
        <v>221</v>
      </c>
      <c r="F361" s="154">
        <v>150</v>
      </c>
      <c r="J361" s="583" t="s">
        <v>222</v>
      </c>
      <c r="N361" s="154">
        <v>0</v>
      </c>
      <c r="R361" s="2" t="s">
        <v>223</v>
      </c>
      <c r="U361" s="590">
        <f>F361-AE347</f>
        <v>150</v>
      </c>
      <c r="V361" s="591"/>
      <c r="W361" s="591"/>
      <c r="X361" s="591"/>
      <c r="Y361" s="583" t="s">
        <v>224</v>
      </c>
      <c r="AB361" s="2">
        <v>0</v>
      </c>
      <c r="AF361" s="600" t="s">
        <v>225</v>
      </c>
      <c r="AI361" s="2">
        <v>0</v>
      </c>
      <c r="AL361" s="196"/>
      <c r="AM361" s="561"/>
      <c r="AN361" s="561"/>
      <c r="AO361" s="561"/>
      <c r="AP361" s="561"/>
      <c r="AQ361" s="561"/>
      <c r="AR361" s="561"/>
      <c r="AS361" s="561"/>
      <c r="AT361" s="561"/>
      <c r="AU361" s="561"/>
      <c r="AV361" s="561"/>
      <c r="AW361" s="561"/>
      <c r="AX361" s="561"/>
      <c r="AY361" s="561"/>
      <c r="AZ361" s="561"/>
      <c r="BA361" s="561"/>
      <c r="BC361" s="147"/>
      <c r="BD361" s="162"/>
      <c r="BE361" s="164"/>
      <c r="BF361" s="164"/>
      <c r="BG361" s="164"/>
      <c r="BH361" s="164"/>
      <c r="BI361" s="164"/>
      <c r="BJ361" s="164"/>
      <c r="BK361" s="164"/>
      <c r="BL361" s="164"/>
      <c r="BM361" s="164"/>
      <c r="BN361" s="164"/>
      <c r="BO361" s="164"/>
      <c r="BP361" s="164"/>
      <c r="BQ361" s="164"/>
      <c r="BR361" s="164"/>
      <c r="BS361" s="164"/>
      <c r="BT361" s="164"/>
      <c r="BU361" s="164"/>
      <c r="BV361" s="164"/>
      <c r="BW361" s="164"/>
      <c r="BX361" s="164"/>
      <c r="BY361" s="164"/>
      <c r="BZ361" s="164"/>
      <c r="CA361" s="178"/>
      <c r="CB361" s="153"/>
      <c r="CC361" s="153"/>
      <c r="CD361" s="153"/>
      <c r="CE361" s="153"/>
      <c r="CF361" s="153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53"/>
      <c r="CQ361" s="153"/>
      <c r="CR361" s="153"/>
      <c r="CS361" s="153"/>
      <c r="CT361" s="153"/>
      <c r="CU361" s="153"/>
      <c r="CV361" s="153"/>
      <c r="CW361" s="153"/>
    </row>
    <row r="362" ht="6" customHeight="1" spans="21:101">
      <c r="U362" s="591"/>
      <c r="V362" s="591"/>
      <c r="W362" s="591"/>
      <c r="X362" s="591"/>
      <c r="AL362" s="196"/>
      <c r="AM362" s="562"/>
      <c r="AN362" s="562"/>
      <c r="AO362" s="562"/>
      <c r="AP362" s="562"/>
      <c r="AQ362" s="562"/>
      <c r="AR362" s="562"/>
      <c r="AS362" s="562"/>
      <c r="AT362" s="562"/>
      <c r="AU362" s="562"/>
      <c r="AV362" s="562"/>
      <c r="AW362" s="562"/>
      <c r="AX362" s="562"/>
      <c r="AY362" s="562"/>
      <c r="AZ362" s="562"/>
      <c r="BA362" s="562"/>
      <c r="BC362" s="147"/>
      <c r="BD362" s="157"/>
      <c r="BE362" s="148"/>
      <c r="BF362" s="148"/>
      <c r="BG362" s="148"/>
      <c r="BH362" s="148"/>
      <c r="BI362" s="148"/>
      <c r="BJ362" s="148"/>
      <c r="BK362" s="148"/>
      <c r="BL362" s="148"/>
      <c r="BM362" s="148"/>
      <c r="BN362" s="148"/>
      <c r="BO362" s="148"/>
      <c r="BP362" s="148"/>
      <c r="BQ362" s="148"/>
      <c r="BR362" s="148"/>
      <c r="BS362" s="148"/>
      <c r="BT362" s="148"/>
      <c r="BU362" s="148"/>
      <c r="BV362" s="148"/>
      <c r="BW362" s="148"/>
      <c r="BX362" s="148"/>
      <c r="BY362" s="148"/>
      <c r="BZ362" s="148"/>
      <c r="CA362" s="174"/>
      <c r="CB362" s="153"/>
      <c r="CC362" s="153"/>
      <c r="CD362" s="153"/>
      <c r="CE362" s="153"/>
      <c r="CF362" s="153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53"/>
      <c r="CQ362" s="153"/>
      <c r="CR362" s="153"/>
      <c r="CS362" s="153"/>
      <c r="CT362" s="153"/>
      <c r="CU362" s="153"/>
      <c r="CV362" s="153"/>
      <c r="CW362" s="153"/>
    </row>
    <row r="363" ht="6" customHeight="1" spans="6:101">
      <c r="F363" s="148"/>
      <c r="G363" s="148"/>
      <c r="H363" s="148"/>
      <c r="I363" s="148"/>
      <c r="N363" s="148"/>
      <c r="O363" s="148"/>
      <c r="P363" s="148"/>
      <c r="Q363" s="148"/>
      <c r="U363" s="592"/>
      <c r="V363" s="592"/>
      <c r="W363" s="592"/>
      <c r="X363" s="592"/>
      <c r="AB363" s="148"/>
      <c r="AC363" s="148"/>
      <c r="AD363" s="148"/>
      <c r="AE363" s="148"/>
      <c r="AI363" s="148"/>
      <c r="AJ363" s="148"/>
      <c r="AK363" s="148"/>
      <c r="AL363" s="196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C363" s="147"/>
      <c r="BD363" s="196"/>
      <c r="CB363" s="153"/>
      <c r="CC363" s="153"/>
      <c r="CD363" s="153"/>
      <c r="CE363" s="153"/>
      <c r="CF363" s="153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53"/>
      <c r="CQ363" s="153"/>
      <c r="CR363" s="153"/>
      <c r="CS363" s="153"/>
      <c r="CT363" s="153"/>
      <c r="CU363" s="153"/>
      <c r="CV363" s="153"/>
      <c r="CW363" s="153"/>
    </row>
    <row r="364" ht="6" customHeight="1" spans="39:101">
      <c r="AM364" s="93"/>
      <c r="AN364" s="93"/>
      <c r="AO364" s="93"/>
      <c r="AP364" s="93"/>
      <c r="AQ364" s="93"/>
      <c r="AR364" s="93"/>
      <c r="AS364" s="93"/>
      <c r="AT364" s="93"/>
      <c r="AU364" s="93"/>
      <c r="AV364" s="93"/>
      <c r="AW364" s="93"/>
      <c r="AX364" s="93"/>
      <c r="AY364" s="93"/>
      <c r="AZ364" s="93"/>
      <c r="BA364" s="93"/>
      <c r="BC364" s="147"/>
      <c r="BD364" s="196"/>
      <c r="BE364" s="617" t="s">
        <v>226</v>
      </c>
      <c r="BH364" s="606"/>
      <c r="BI364" s="606"/>
      <c r="BJ364" s="617" t="s">
        <v>207</v>
      </c>
      <c r="BM364" s="606"/>
      <c r="BN364" s="606"/>
      <c r="BO364" s="623" t="s">
        <v>227</v>
      </c>
      <c r="BR364" s="606"/>
      <c r="BS364" s="606"/>
      <c r="BT364" s="617" t="s">
        <v>228</v>
      </c>
      <c r="BW364" s="606"/>
      <c r="BX364" s="606"/>
      <c r="BY364" s="617" t="s">
        <v>229</v>
      </c>
      <c r="CB364" s="153"/>
      <c r="CC364" s="153"/>
      <c r="CD364" s="153"/>
      <c r="CE364" s="153"/>
      <c r="CF364" s="153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53"/>
      <c r="CQ364" s="153"/>
      <c r="CR364" s="153"/>
      <c r="CS364" s="153"/>
      <c r="CT364" s="153"/>
      <c r="CU364" s="153"/>
      <c r="CV364" s="153"/>
      <c r="CW364" s="153"/>
    </row>
    <row r="365" ht="6" customHeight="1" spans="1:101">
      <c r="A365" s="584" t="s">
        <v>178</v>
      </c>
      <c r="B365" s="301"/>
      <c r="C365" s="301"/>
      <c r="D365" s="301"/>
      <c r="E365" s="301"/>
      <c r="F365" s="301"/>
      <c r="G365" s="301"/>
      <c r="H365" s="301"/>
      <c r="I365" s="301"/>
      <c r="J365" s="301"/>
      <c r="K365" s="301"/>
      <c r="L365" s="301"/>
      <c r="M365" s="301"/>
      <c r="N365" s="301"/>
      <c r="O365" s="301"/>
      <c r="P365" s="301"/>
      <c r="Q365" s="301"/>
      <c r="R365" s="301"/>
      <c r="S365" s="301"/>
      <c r="T365" s="301"/>
      <c r="U365" s="301"/>
      <c r="V365" s="301"/>
      <c r="W365" s="301"/>
      <c r="X365" s="301"/>
      <c r="Y365" s="301"/>
      <c r="Z365" s="301"/>
      <c r="AA365" s="301"/>
      <c r="AB365" s="301"/>
      <c r="AC365" s="301"/>
      <c r="AD365" s="301"/>
      <c r="AE365" s="301"/>
      <c r="AF365" s="301"/>
      <c r="AG365" s="301"/>
      <c r="AH365" s="301"/>
      <c r="AI365" s="301"/>
      <c r="AJ365" s="301"/>
      <c r="AK365" s="301"/>
      <c r="AL365" s="301"/>
      <c r="AM365" s="301"/>
      <c r="AN365" s="301"/>
      <c r="AO365" s="301"/>
      <c r="AP365" s="301"/>
      <c r="AQ365" s="301"/>
      <c r="AR365" s="301"/>
      <c r="AS365" s="301"/>
      <c r="AT365" s="301"/>
      <c r="AU365" s="301"/>
      <c r="AV365" s="301"/>
      <c r="AW365" s="301"/>
      <c r="AX365" s="301"/>
      <c r="AY365" s="301"/>
      <c r="AZ365" s="301"/>
      <c r="BA365" s="301"/>
      <c r="BB365" s="302"/>
      <c r="BC365" s="147"/>
      <c r="BD365" s="196"/>
      <c r="BH365" s="606"/>
      <c r="BI365" s="606"/>
      <c r="BM365" s="606"/>
      <c r="BN365" s="606"/>
      <c r="BR365" s="606"/>
      <c r="BS365" s="606"/>
      <c r="BW365" s="606"/>
      <c r="BX365" s="606"/>
      <c r="CB365" s="153"/>
      <c r="CC365" s="153"/>
      <c r="CD365" s="153"/>
      <c r="CE365" s="153"/>
      <c r="CF365" s="153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53"/>
      <c r="CQ365" s="153"/>
      <c r="CR365" s="153"/>
      <c r="CS365" s="153"/>
      <c r="CT365" s="153"/>
      <c r="CU365" s="153"/>
      <c r="CV365" s="153"/>
      <c r="CW365" s="153"/>
    </row>
    <row r="366" ht="6" customHeight="1" spans="1:101">
      <c r="A366" s="585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164"/>
      <c r="AM366" s="164"/>
      <c r="AN366" s="164"/>
      <c r="AO366" s="164"/>
      <c r="AP366" s="164"/>
      <c r="AQ366" s="164"/>
      <c r="AR366" s="164"/>
      <c r="AS366" s="164"/>
      <c r="AT366" s="164"/>
      <c r="AU366" s="164"/>
      <c r="AV366" s="164"/>
      <c r="AW366" s="164"/>
      <c r="AX366" s="164"/>
      <c r="AY366" s="164"/>
      <c r="AZ366" s="164"/>
      <c r="BA366" s="164"/>
      <c r="BB366" s="610"/>
      <c r="BC366" s="147"/>
      <c r="BD366" s="196"/>
      <c r="BH366" s="606"/>
      <c r="BI366" s="606"/>
      <c r="BM366" s="606"/>
      <c r="BN366" s="606"/>
      <c r="BR366" s="606"/>
      <c r="BS366" s="606"/>
      <c r="BW366" s="606"/>
      <c r="BX366" s="606"/>
      <c r="CB366" s="153"/>
      <c r="CC366" s="153"/>
      <c r="CD366" s="153"/>
      <c r="CE366" s="153"/>
      <c r="CF366" s="153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53"/>
      <c r="CQ366" s="153"/>
      <c r="CR366" s="153"/>
      <c r="CS366" s="153"/>
      <c r="CT366" s="153"/>
      <c r="CU366" s="153"/>
      <c r="CV366" s="153"/>
      <c r="CW366" s="153"/>
    </row>
    <row r="367" ht="6" customHeight="1" spans="1:101">
      <c r="A367" s="585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164"/>
      <c r="AM367" s="164"/>
      <c r="AN367" s="164"/>
      <c r="AO367" s="164"/>
      <c r="AP367" s="164"/>
      <c r="AQ367" s="164"/>
      <c r="AR367" s="164"/>
      <c r="AS367" s="164"/>
      <c r="AT367" s="164"/>
      <c r="AU367" s="164"/>
      <c r="AV367" s="164"/>
      <c r="AW367" s="164"/>
      <c r="AX367" s="164"/>
      <c r="AY367" s="164"/>
      <c r="AZ367" s="164"/>
      <c r="BA367" s="164"/>
      <c r="BB367" s="610"/>
      <c r="BC367" s="147"/>
      <c r="BD367" s="196"/>
      <c r="BH367" s="606"/>
      <c r="BI367" s="606"/>
      <c r="BM367" s="606"/>
      <c r="BN367" s="606"/>
      <c r="BR367" s="606"/>
      <c r="BS367" s="606"/>
      <c r="BW367" s="606"/>
      <c r="BX367" s="606"/>
      <c r="CB367" s="153"/>
      <c r="CC367" s="153"/>
      <c r="CD367" s="153"/>
      <c r="CE367" s="153"/>
      <c r="CF367" s="153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53"/>
      <c r="CQ367" s="153"/>
      <c r="CR367" s="153"/>
      <c r="CS367" s="153"/>
      <c r="CT367" s="153"/>
      <c r="CU367" s="153"/>
      <c r="CV367" s="153"/>
      <c r="CW367" s="153"/>
    </row>
    <row r="368" ht="6" customHeight="1" spans="1:101">
      <c r="A368" s="585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164"/>
      <c r="AM368" s="164"/>
      <c r="AN368" s="164"/>
      <c r="AO368" s="164"/>
      <c r="AP368" s="164"/>
      <c r="AQ368" s="164"/>
      <c r="AR368" s="164"/>
      <c r="AS368" s="164"/>
      <c r="AT368" s="164"/>
      <c r="AU368" s="164"/>
      <c r="AV368" s="164"/>
      <c r="AW368" s="164"/>
      <c r="AX368" s="164"/>
      <c r="AY368" s="164"/>
      <c r="AZ368" s="164"/>
      <c r="BA368" s="164"/>
      <c r="BB368" s="610"/>
      <c r="BC368" s="147"/>
      <c r="BD368" s="196"/>
      <c r="CB368" s="153"/>
      <c r="CC368" s="153"/>
      <c r="CD368" s="153"/>
      <c r="CE368" s="153"/>
      <c r="CF368" s="153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53"/>
      <c r="CQ368" s="153"/>
      <c r="CR368" s="153"/>
      <c r="CS368" s="153"/>
      <c r="CT368" s="153"/>
      <c r="CU368" s="153"/>
      <c r="CV368" s="153"/>
      <c r="CW368" s="153"/>
    </row>
    <row r="369" ht="6" customHeight="1" spans="1:10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147"/>
      <c r="BD369" s="196"/>
      <c r="BE369" s="276"/>
      <c r="BF369" s="311"/>
      <c r="BG369" s="312"/>
      <c r="BH369" s="176"/>
      <c r="BI369" s="176"/>
      <c r="BJ369" s="182">
        <f>IF(ISNA(VLOOKUP($BJ$344,CX:DA,2,FALSE)),0,10+VLOOKUP($BJ$344,CX:DA,2,FALSE)+0+$BV$344)</f>
        <v>0</v>
      </c>
      <c r="BK369" s="183"/>
      <c r="BL369" s="184"/>
      <c r="BM369" s="624"/>
      <c r="BN369" s="624"/>
      <c r="BO369" s="625">
        <v>0</v>
      </c>
      <c r="BP369" s="421"/>
      <c r="BQ369" s="421"/>
      <c r="BR369" s="624"/>
      <c r="BS369" s="624"/>
      <c r="BT369" s="276" t="s">
        <v>230</v>
      </c>
      <c r="BU369" s="311"/>
      <c r="BV369" s="312"/>
      <c r="BW369" s="176"/>
      <c r="BX369" s="176"/>
      <c r="BY369" s="625" t="s">
        <v>1</v>
      </c>
      <c r="BZ369" s="421"/>
      <c r="CA369" s="421"/>
      <c r="CB369" s="153"/>
      <c r="CC369" s="153"/>
      <c r="CD369" s="153"/>
      <c r="CE369" s="153"/>
      <c r="CF369" s="153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53"/>
      <c r="CQ369" s="153"/>
      <c r="CR369" s="153"/>
      <c r="CS369" s="153"/>
      <c r="CT369" s="153"/>
      <c r="CU369" s="153"/>
      <c r="CV369" s="153"/>
      <c r="CW369" s="153"/>
    </row>
    <row r="370" ht="6" customHeight="1" spans="1:10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147"/>
      <c r="BD370" s="196"/>
      <c r="BE370" s="420"/>
      <c r="BF370" s="421"/>
      <c r="BG370" s="424"/>
      <c r="BH370" s="176"/>
      <c r="BI370" s="176"/>
      <c r="BJ370" s="187"/>
      <c r="BK370" s="188"/>
      <c r="BL370" s="189"/>
      <c r="BM370" s="624"/>
      <c r="BN370" s="624"/>
      <c r="BO370" s="421"/>
      <c r="BP370" s="421"/>
      <c r="BQ370" s="421"/>
      <c r="BR370" s="624"/>
      <c r="BS370" s="624"/>
      <c r="BT370" s="420"/>
      <c r="BU370" s="421"/>
      <c r="BV370" s="424"/>
      <c r="BW370" s="176"/>
      <c r="BX370" s="176"/>
      <c r="BY370" s="421"/>
      <c r="BZ370" s="421"/>
      <c r="CA370" s="421"/>
      <c r="CB370" s="153"/>
      <c r="CC370" s="153"/>
      <c r="CD370" s="153"/>
      <c r="CE370" s="153"/>
      <c r="CF370" s="153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53"/>
      <c r="CQ370" s="153"/>
      <c r="CR370" s="153"/>
      <c r="CS370" s="153"/>
      <c r="CT370" s="153"/>
      <c r="CU370" s="153"/>
      <c r="CV370" s="153"/>
      <c r="CW370" s="153"/>
    </row>
    <row r="371" ht="6" customHeight="1" spans="1:10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147"/>
      <c r="BD371" s="196"/>
      <c r="BE371" s="420"/>
      <c r="BF371" s="421"/>
      <c r="BG371" s="424"/>
      <c r="BH371" s="176"/>
      <c r="BI371" s="176"/>
      <c r="BJ371" s="187"/>
      <c r="BK371" s="188"/>
      <c r="BL371" s="189"/>
      <c r="BM371" s="624"/>
      <c r="BN371" s="624"/>
      <c r="BO371" s="421"/>
      <c r="BP371" s="421"/>
      <c r="BQ371" s="421"/>
      <c r="BR371" s="624"/>
      <c r="BS371" s="624"/>
      <c r="BT371" s="420"/>
      <c r="BU371" s="421"/>
      <c r="BV371" s="424"/>
      <c r="BW371" s="176"/>
      <c r="BX371" s="176"/>
      <c r="BY371" s="421"/>
      <c r="BZ371" s="421"/>
      <c r="CA371" s="421"/>
      <c r="CB371" s="153"/>
      <c r="CC371" s="153"/>
      <c r="CD371" s="153"/>
      <c r="CE371" s="153"/>
      <c r="CF371" s="153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53"/>
      <c r="CQ371" s="153"/>
      <c r="CR371" s="153"/>
      <c r="CS371" s="153"/>
      <c r="CT371" s="153"/>
      <c r="CU371" s="153"/>
      <c r="CV371" s="153"/>
      <c r="CW371" s="153"/>
    </row>
    <row r="372" ht="6" customHeight="1" spans="1:10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147"/>
      <c r="BD372" s="196"/>
      <c r="BE372" s="314"/>
      <c r="BF372" s="315"/>
      <c r="BG372" s="316"/>
      <c r="BH372" s="176"/>
      <c r="BI372" s="176"/>
      <c r="BJ372" s="190"/>
      <c r="BK372" s="191"/>
      <c r="BL372" s="192"/>
      <c r="BM372" s="624"/>
      <c r="BN372" s="624"/>
      <c r="BO372" s="421"/>
      <c r="BP372" s="421"/>
      <c r="BQ372" s="421"/>
      <c r="BR372" s="624"/>
      <c r="BS372" s="624"/>
      <c r="BT372" s="314"/>
      <c r="BU372" s="315"/>
      <c r="BV372" s="316"/>
      <c r="BW372" s="176"/>
      <c r="BX372" s="176"/>
      <c r="BY372" s="421"/>
      <c r="BZ372" s="421"/>
      <c r="CA372" s="421"/>
      <c r="CB372" s="153"/>
      <c r="CC372" s="153"/>
      <c r="CD372" s="153"/>
      <c r="CE372" s="153"/>
      <c r="CF372" s="153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53"/>
      <c r="CQ372" s="153"/>
      <c r="CR372" s="153"/>
      <c r="CS372" s="153"/>
      <c r="CT372" s="153"/>
      <c r="CU372" s="153"/>
      <c r="CV372" s="153"/>
      <c r="CW372" s="153"/>
    </row>
    <row r="373" ht="6" customHeight="1" spans="1:10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147"/>
      <c r="BD373" s="196"/>
      <c r="BE373" s="421"/>
      <c r="BF373" s="421"/>
      <c r="BG373" s="421"/>
      <c r="BH373" s="421"/>
      <c r="BI373" s="421"/>
      <c r="BJ373" s="421"/>
      <c r="BK373" s="421"/>
      <c r="BL373" s="421"/>
      <c r="BM373" s="421"/>
      <c r="BN373" s="421"/>
      <c r="BO373" s="421"/>
      <c r="BP373" s="421"/>
      <c r="BQ373" s="421"/>
      <c r="BR373" s="421"/>
      <c r="BS373" s="421"/>
      <c r="BT373" s="421"/>
      <c r="BU373" s="421"/>
      <c r="BV373" s="421"/>
      <c r="BW373" s="421"/>
      <c r="BX373" s="421"/>
      <c r="BY373" s="421"/>
      <c r="BZ373" s="421"/>
      <c r="CA373" s="421"/>
      <c r="CB373" s="153"/>
      <c r="CC373" s="153"/>
      <c r="CD373" s="153"/>
      <c r="CE373" s="153"/>
      <c r="CF373" s="153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53"/>
      <c r="CQ373" s="153"/>
      <c r="CR373" s="153"/>
      <c r="CS373" s="153"/>
      <c r="CT373" s="153"/>
      <c r="CU373" s="153"/>
      <c r="CV373" s="153"/>
      <c r="CW373" s="153"/>
    </row>
    <row r="374" ht="6" customHeight="1" spans="1:10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147"/>
      <c r="BD374" s="196"/>
      <c r="BE374" s="276"/>
      <c r="BF374" s="311"/>
      <c r="BG374" s="312"/>
      <c r="BH374" s="176"/>
      <c r="BI374" s="176"/>
      <c r="BJ374" s="182">
        <f>IF(ISNA(VLOOKUP($BJ$344,CX:DA,2,FALSE)),0,10+VLOOKUP($BJ$344,CX:DA,2,FALSE)+1+$BV$344)</f>
        <v>0</v>
      </c>
      <c r="BK374" s="183"/>
      <c r="BL374" s="184"/>
      <c r="BM374" s="624"/>
      <c r="BN374" s="624"/>
      <c r="BO374" s="625" t="s">
        <v>231</v>
      </c>
      <c r="BP374" s="421"/>
      <c r="BQ374" s="421"/>
      <c r="BR374" s="624"/>
      <c r="BS374" s="624"/>
      <c r="BT374" s="276"/>
      <c r="BU374" s="311"/>
      <c r="BV374" s="312"/>
      <c r="BW374" s="176"/>
      <c r="BX374" s="176"/>
      <c r="BY374" s="276"/>
      <c r="BZ374" s="311"/>
      <c r="CA374" s="312"/>
      <c r="CB374" s="153"/>
      <c r="CC374" s="153"/>
      <c r="CD374" s="153"/>
      <c r="CE374" s="153"/>
      <c r="CF374" s="153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53"/>
      <c r="CQ374" s="153"/>
      <c r="CR374" s="153"/>
      <c r="CS374" s="153"/>
      <c r="CT374" s="153"/>
      <c r="CU374" s="153"/>
      <c r="CV374" s="153"/>
      <c r="CW374" s="153"/>
    </row>
    <row r="375" ht="6" customHeight="1" spans="1:10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147"/>
      <c r="BD375" s="196"/>
      <c r="BE375" s="420"/>
      <c r="BF375" s="421"/>
      <c r="BG375" s="424"/>
      <c r="BH375" s="176"/>
      <c r="BI375" s="176"/>
      <c r="BJ375" s="187"/>
      <c r="BK375" s="188"/>
      <c r="BL375" s="189"/>
      <c r="BM375" s="624"/>
      <c r="BN375" s="624"/>
      <c r="BO375" s="421"/>
      <c r="BP375" s="421"/>
      <c r="BQ375" s="421"/>
      <c r="BR375" s="624"/>
      <c r="BS375" s="624"/>
      <c r="BT375" s="420"/>
      <c r="BU375" s="421"/>
      <c r="BV375" s="424"/>
      <c r="BW375" s="176"/>
      <c r="BX375" s="176"/>
      <c r="BY375" s="420"/>
      <c r="BZ375" s="421"/>
      <c r="CA375" s="424"/>
      <c r="CB375" s="153"/>
      <c r="CC375" s="153"/>
      <c r="CD375" s="153"/>
      <c r="CE375" s="153"/>
      <c r="CF375" s="153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53"/>
      <c r="CQ375" s="153"/>
      <c r="CR375" s="153"/>
      <c r="CS375" s="153"/>
      <c r="CT375" s="153"/>
      <c r="CU375" s="153"/>
      <c r="CV375" s="153"/>
      <c r="CW375" s="153"/>
    </row>
    <row r="376" ht="6" customHeight="1" spans="1:10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147"/>
      <c r="BD376" s="196"/>
      <c r="BE376" s="420"/>
      <c r="BF376" s="421"/>
      <c r="BG376" s="424"/>
      <c r="BH376" s="176"/>
      <c r="BI376" s="176"/>
      <c r="BJ376" s="187"/>
      <c r="BK376" s="188"/>
      <c r="BL376" s="189"/>
      <c r="BM376" s="624"/>
      <c r="BN376" s="624"/>
      <c r="BO376" s="421"/>
      <c r="BP376" s="421"/>
      <c r="BQ376" s="421"/>
      <c r="BR376" s="624"/>
      <c r="BS376" s="624"/>
      <c r="BT376" s="420"/>
      <c r="BU376" s="421"/>
      <c r="BV376" s="424"/>
      <c r="BW376" s="176"/>
      <c r="BX376" s="176"/>
      <c r="BY376" s="420"/>
      <c r="BZ376" s="421"/>
      <c r="CA376" s="424"/>
      <c r="CB376" s="153"/>
      <c r="CC376" s="153"/>
      <c r="CD376" s="153"/>
      <c r="CE376" s="153"/>
      <c r="CF376" s="153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53"/>
      <c r="CQ376" s="153"/>
      <c r="CR376" s="153"/>
      <c r="CS376" s="153"/>
      <c r="CT376" s="153"/>
      <c r="CU376" s="153"/>
      <c r="CV376" s="153"/>
      <c r="CW376" s="153"/>
    </row>
    <row r="377" ht="6" customHeight="1" spans="1:10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147"/>
      <c r="BD377" s="196"/>
      <c r="BE377" s="314"/>
      <c r="BF377" s="315"/>
      <c r="BG377" s="316"/>
      <c r="BH377" s="176"/>
      <c r="BI377" s="176"/>
      <c r="BJ377" s="190"/>
      <c r="BK377" s="191"/>
      <c r="BL377" s="192"/>
      <c r="BM377" s="624"/>
      <c r="BN377" s="624"/>
      <c r="BO377" s="421"/>
      <c r="BP377" s="421"/>
      <c r="BQ377" s="421"/>
      <c r="BR377" s="624"/>
      <c r="BS377" s="624"/>
      <c r="BT377" s="314"/>
      <c r="BU377" s="315"/>
      <c r="BV377" s="316"/>
      <c r="BW377" s="176"/>
      <c r="BX377" s="176"/>
      <c r="BY377" s="314"/>
      <c r="BZ377" s="315"/>
      <c r="CA377" s="316"/>
      <c r="CB377" s="153"/>
      <c r="CC377" s="153"/>
      <c r="CD377" s="153"/>
      <c r="CE377" s="153"/>
      <c r="CF377" s="153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53"/>
      <c r="CQ377" s="153"/>
      <c r="CR377" s="153"/>
      <c r="CS377" s="153"/>
      <c r="CT377" s="153"/>
      <c r="CU377" s="153"/>
      <c r="CV377" s="153"/>
      <c r="CW377" s="153"/>
    </row>
    <row r="378" ht="6" customHeight="1" spans="1:10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147"/>
      <c r="BD378" s="196"/>
      <c r="BE378" s="421"/>
      <c r="BF378" s="421"/>
      <c r="BG378" s="421"/>
      <c r="BH378" s="421"/>
      <c r="BI378" s="421"/>
      <c r="BJ378" s="421"/>
      <c r="BK378" s="421"/>
      <c r="BL378" s="421"/>
      <c r="BM378" s="421"/>
      <c r="BN378" s="421"/>
      <c r="BO378" s="421"/>
      <c r="BP378" s="421"/>
      <c r="BQ378" s="421"/>
      <c r="BR378" s="421"/>
      <c r="BS378" s="421"/>
      <c r="BT378" s="421"/>
      <c r="BU378" s="421"/>
      <c r="BV378" s="421"/>
      <c r="BW378" s="421"/>
      <c r="BX378" s="421"/>
      <c r="BY378" s="421"/>
      <c r="BZ378" s="421"/>
      <c r="CA378" s="421"/>
      <c r="CB378" s="153"/>
      <c r="CC378" s="153"/>
      <c r="CD378" s="153"/>
      <c r="CE378" s="153"/>
      <c r="CF378" s="153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53"/>
      <c r="CQ378" s="153"/>
      <c r="CR378" s="153"/>
      <c r="CS378" s="153"/>
      <c r="CT378" s="153"/>
      <c r="CU378" s="153"/>
      <c r="CV378" s="153"/>
      <c r="CW378" s="153"/>
    </row>
    <row r="379" ht="6" customHeight="1" spans="1:10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147"/>
      <c r="BD379" s="196"/>
      <c r="BE379" s="276"/>
      <c r="BF379" s="311"/>
      <c r="BG379" s="312"/>
      <c r="BH379" s="176"/>
      <c r="BI379" s="176"/>
      <c r="BJ379" s="182">
        <f>IF(ISNA(VLOOKUP($BJ$344,CX:DA,2,FALSE)),0,10+VLOOKUP($BJ$344,CX:DA,2,FALSE)+2+$BV$344)</f>
        <v>0</v>
      </c>
      <c r="BK379" s="183"/>
      <c r="BL379" s="184"/>
      <c r="BM379" s="624"/>
      <c r="BN379" s="624"/>
      <c r="BO379" s="625" t="s">
        <v>232</v>
      </c>
      <c r="BP379" s="421"/>
      <c r="BQ379" s="421"/>
      <c r="BR379" s="624"/>
      <c r="BS379" s="624"/>
      <c r="BT379" s="276"/>
      <c r="BU379" s="311"/>
      <c r="BV379" s="312"/>
      <c r="BW379" s="176"/>
      <c r="BX379" s="176"/>
      <c r="BY379" s="276"/>
      <c r="BZ379" s="311"/>
      <c r="CA379" s="312"/>
      <c r="CB379" s="153"/>
      <c r="CC379" s="153"/>
      <c r="CD379" s="153"/>
      <c r="CE379" s="153"/>
      <c r="CF379" s="153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53"/>
      <c r="CQ379" s="153"/>
      <c r="CR379" s="153"/>
      <c r="CS379" s="153"/>
      <c r="CT379" s="153"/>
      <c r="CU379" s="153"/>
      <c r="CV379" s="153"/>
      <c r="CW379" s="153"/>
    </row>
    <row r="380" ht="6" customHeight="1" spans="1:10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147"/>
      <c r="BD380" s="196"/>
      <c r="BE380" s="420"/>
      <c r="BF380" s="421"/>
      <c r="BG380" s="424"/>
      <c r="BH380" s="176"/>
      <c r="BI380" s="176"/>
      <c r="BJ380" s="187"/>
      <c r="BK380" s="188"/>
      <c r="BL380" s="189"/>
      <c r="BM380" s="624"/>
      <c r="BN380" s="624"/>
      <c r="BO380" s="421"/>
      <c r="BP380" s="421"/>
      <c r="BQ380" s="421"/>
      <c r="BR380" s="624"/>
      <c r="BS380" s="624"/>
      <c r="BT380" s="420"/>
      <c r="BU380" s="421"/>
      <c r="BV380" s="424"/>
      <c r="BW380" s="176"/>
      <c r="BX380" s="176"/>
      <c r="BY380" s="420"/>
      <c r="BZ380" s="421"/>
      <c r="CA380" s="424"/>
      <c r="CB380" s="153"/>
      <c r="CC380" s="153"/>
      <c r="CD380" s="153"/>
      <c r="CE380" s="153"/>
      <c r="CF380" s="153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53"/>
      <c r="CQ380" s="153"/>
      <c r="CR380" s="153"/>
      <c r="CS380" s="153"/>
      <c r="CT380" s="153"/>
      <c r="CU380" s="153"/>
      <c r="CV380" s="153"/>
      <c r="CW380" s="153"/>
    </row>
    <row r="381" ht="6" customHeight="1" spans="1:10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147"/>
      <c r="BD381" s="196"/>
      <c r="BE381" s="420"/>
      <c r="BF381" s="421"/>
      <c r="BG381" s="424"/>
      <c r="BH381" s="176"/>
      <c r="BI381" s="176"/>
      <c r="BJ381" s="187"/>
      <c r="BK381" s="188"/>
      <c r="BL381" s="189"/>
      <c r="BM381" s="624"/>
      <c r="BN381" s="624"/>
      <c r="BO381" s="421"/>
      <c r="BP381" s="421"/>
      <c r="BQ381" s="421"/>
      <c r="BR381" s="624"/>
      <c r="BS381" s="624"/>
      <c r="BT381" s="420"/>
      <c r="BU381" s="421"/>
      <c r="BV381" s="424"/>
      <c r="BW381" s="176"/>
      <c r="BX381" s="176"/>
      <c r="BY381" s="420"/>
      <c r="BZ381" s="421"/>
      <c r="CA381" s="424"/>
      <c r="CB381" s="153"/>
      <c r="CC381" s="153"/>
      <c r="CD381" s="153"/>
      <c r="CE381" s="153"/>
      <c r="CF381" s="153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53"/>
      <c r="CQ381" s="153"/>
      <c r="CR381" s="153"/>
      <c r="CS381" s="153"/>
      <c r="CT381" s="153"/>
      <c r="CU381" s="153"/>
      <c r="CV381" s="153"/>
      <c r="CW381" s="153"/>
    </row>
    <row r="382" ht="6" customHeight="1" spans="1:10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147"/>
      <c r="BD382" s="196"/>
      <c r="BE382" s="314"/>
      <c r="BF382" s="315"/>
      <c r="BG382" s="316"/>
      <c r="BH382" s="176"/>
      <c r="BI382" s="176"/>
      <c r="BJ382" s="190"/>
      <c r="BK382" s="191"/>
      <c r="BL382" s="192"/>
      <c r="BM382" s="624"/>
      <c r="BN382" s="624"/>
      <c r="BO382" s="421"/>
      <c r="BP382" s="421"/>
      <c r="BQ382" s="421"/>
      <c r="BR382" s="624"/>
      <c r="BS382" s="624"/>
      <c r="BT382" s="314"/>
      <c r="BU382" s="315"/>
      <c r="BV382" s="316"/>
      <c r="BW382" s="176"/>
      <c r="BX382" s="176"/>
      <c r="BY382" s="314"/>
      <c r="BZ382" s="315"/>
      <c r="CA382" s="316"/>
      <c r="CB382" s="153"/>
      <c r="CC382" s="153"/>
      <c r="CD382" s="153"/>
      <c r="CE382" s="153"/>
      <c r="CF382" s="153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53"/>
      <c r="CQ382" s="153"/>
      <c r="CR382" s="153"/>
      <c r="CS382" s="153"/>
      <c r="CT382" s="153"/>
      <c r="CU382" s="153"/>
      <c r="CV382" s="153"/>
      <c r="CW382" s="153"/>
    </row>
    <row r="383" ht="6" customHeight="1" spans="1:10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147"/>
      <c r="BD383" s="196"/>
      <c r="BE383" s="421"/>
      <c r="BF383" s="421"/>
      <c r="BG383" s="421"/>
      <c r="BH383" s="421"/>
      <c r="BI383" s="421"/>
      <c r="BJ383" s="421"/>
      <c r="BK383" s="421"/>
      <c r="BL383" s="421"/>
      <c r="BM383" s="421"/>
      <c r="BN383" s="421"/>
      <c r="BO383" s="421"/>
      <c r="BP383" s="421"/>
      <c r="BQ383" s="421"/>
      <c r="BR383" s="421"/>
      <c r="BS383" s="421"/>
      <c r="BT383" s="421"/>
      <c r="BU383" s="421"/>
      <c r="BV383" s="421"/>
      <c r="BW383" s="421"/>
      <c r="BX383" s="421"/>
      <c r="BY383" s="421"/>
      <c r="BZ383" s="421"/>
      <c r="CA383" s="421"/>
      <c r="CB383" s="153"/>
      <c r="CC383" s="153"/>
      <c r="CD383" s="153"/>
      <c r="CE383" s="153"/>
      <c r="CF383" s="153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53"/>
      <c r="CQ383" s="153"/>
      <c r="CR383" s="153"/>
      <c r="CS383" s="153"/>
      <c r="CT383" s="153"/>
      <c r="CU383" s="153"/>
      <c r="CV383" s="153"/>
      <c r="CW383" s="153"/>
    </row>
    <row r="384" ht="6" customHeight="1" spans="1:10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147"/>
      <c r="BD384" s="196"/>
      <c r="BE384" s="276"/>
      <c r="BF384" s="311"/>
      <c r="BG384" s="312"/>
      <c r="BH384" s="176"/>
      <c r="BI384" s="176"/>
      <c r="BJ384" s="182">
        <f>IF(ISNA(VLOOKUP($BJ$344,CX:DA,2,FALSE)),0,10+VLOOKUP($BJ$344,CX:DA,2,FALSE)+3+$BV$344)</f>
        <v>0</v>
      </c>
      <c r="BK384" s="183"/>
      <c r="BL384" s="184"/>
      <c r="BM384" s="624"/>
      <c r="BN384" s="624"/>
      <c r="BO384" s="625" t="s">
        <v>233</v>
      </c>
      <c r="BP384" s="421"/>
      <c r="BQ384" s="421"/>
      <c r="BR384" s="624"/>
      <c r="BS384" s="624"/>
      <c r="BT384" s="276"/>
      <c r="BU384" s="311"/>
      <c r="BV384" s="312"/>
      <c r="BW384" s="176"/>
      <c r="BX384" s="176"/>
      <c r="BY384" s="276"/>
      <c r="BZ384" s="311"/>
      <c r="CA384" s="312"/>
      <c r="CB384" s="153"/>
      <c r="CC384" s="153"/>
      <c r="CD384" s="153"/>
      <c r="CE384" s="153"/>
      <c r="CF384" s="153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53"/>
      <c r="CQ384" s="153"/>
      <c r="CR384" s="153"/>
      <c r="CS384" s="153"/>
      <c r="CT384" s="153"/>
      <c r="CU384" s="153"/>
      <c r="CV384" s="153"/>
      <c r="CW384" s="153"/>
    </row>
    <row r="385" ht="6" customHeight="1" spans="1:10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147"/>
      <c r="BD385" s="196"/>
      <c r="BE385" s="420"/>
      <c r="BF385" s="421"/>
      <c r="BG385" s="424"/>
      <c r="BH385" s="176"/>
      <c r="BI385" s="176"/>
      <c r="BJ385" s="187"/>
      <c r="BK385" s="188"/>
      <c r="BL385" s="189"/>
      <c r="BM385" s="624"/>
      <c r="BN385" s="624"/>
      <c r="BO385" s="421"/>
      <c r="BP385" s="421"/>
      <c r="BQ385" s="421"/>
      <c r="BR385" s="624"/>
      <c r="BS385" s="624"/>
      <c r="BT385" s="420"/>
      <c r="BU385" s="421"/>
      <c r="BV385" s="424"/>
      <c r="BW385" s="176"/>
      <c r="BX385" s="176"/>
      <c r="BY385" s="420"/>
      <c r="BZ385" s="421"/>
      <c r="CA385" s="424"/>
      <c r="CB385" s="153"/>
      <c r="CC385" s="153"/>
      <c r="CD385" s="153"/>
      <c r="CE385" s="153"/>
      <c r="CF385" s="153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53"/>
      <c r="CQ385" s="153"/>
      <c r="CR385" s="153"/>
      <c r="CS385" s="153"/>
      <c r="CT385" s="153"/>
      <c r="CU385" s="153"/>
      <c r="CV385" s="153"/>
      <c r="CW385" s="153"/>
    </row>
    <row r="386" ht="6" customHeight="1" spans="1:10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147"/>
      <c r="BD386" s="196"/>
      <c r="BE386" s="420"/>
      <c r="BF386" s="421"/>
      <c r="BG386" s="424"/>
      <c r="BH386" s="176"/>
      <c r="BI386" s="176"/>
      <c r="BJ386" s="187"/>
      <c r="BK386" s="188"/>
      <c r="BL386" s="189"/>
      <c r="BM386" s="624"/>
      <c r="BN386" s="624"/>
      <c r="BO386" s="421"/>
      <c r="BP386" s="421"/>
      <c r="BQ386" s="421"/>
      <c r="BR386" s="624"/>
      <c r="BS386" s="624"/>
      <c r="BT386" s="420"/>
      <c r="BU386" s="421"/>
      <c r="BV386" s="424"/>
      <c r="BW386" s="176"/>
      <c r="BX386" s="176"/>
      <c r="BY386" s="420"/>
      <c r="BZ386" s="421"/>
      <c r="CA386" s="424"/>
      <c r="CB386" s="153"/>
      <c r="CC386" s="153"/>
      <c r="CD386" s="153"/>
      <c r="CE386" s="153"/>
      <c r="CF386" s="153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  <c r="CT386" s="153"/>
      <c r="CU386" s="153"/>
      <c r="CV386" s="153"/>
      <c r="CW386" s="153"/>
    </row>
    <row r="387" ht="6" customHeight="1" spans="1:10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147"/>
      <c r="BD387" s="196"/>
      <c r="BE387" s="314"/>
      <c r="BF387" s="315"/>
      <c r="BG387" s="316"/>
      <c r="BH387" s="176"/>
      <c r="BI387" s="176"/>
      <c r="BJ387" s="190"/>
      <c r="BK387" s="191"/>
      <c r="BL387" s="192"/>
      <c r="BM387" s="624"/>
      <c r="BN387" s="624"/>
      <c r="BO387" s="421"/>
      <c r="BP387" s="421"/>
      <c r="BQ387" s="421"/>
      <c r="BR387" s="624"/>
      <c r="BS387" s="624"/>
      <c r="BT387" s="314"/>
      <c r="BU387" s="315"/>
      <c r="BV387" s="316"/>
      <c r="BW387" s="176"/>
      <c r="BX387" s="176"/>
      <c r="BY387" s="314"/>
      <c r="BZ387" s="315"/>
      <c r="CA387" s="316"/>
      <c r="CB387" s="153"/>
      <c r="CC387" s="153"/>
      <c r="CD387" s="153"/>
      <c r="CE387" s="153"/>
      <c r="CF387" s="153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53"/>
      <c r="CQ387" s="153"/>
      <c r="CR387" s="153"/>
      <c r="CS387" s="153"/>
      <c r="CT387" s="153"/>
      <c r="CU387" s="153"/>
      <c r="CV387" s="153"/>
      <c r="CW387" s="153"/>
    </row>
    <row r="388" ht="6" customHeight="1" spans="1:10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147"/>
      <c r="BD388" s="196"/>
      <c r="BE388" s="421"/>
      <c r="BF388" s="421"/>
      <c r="BG388" s="421"/>
      <c r="BH388" s="421"/>
      <c r="BI388" s="421"/>
      <c r="BJ388" s="421"/>
      <c r="BK388" s="421"/>
      <c r="BL388" s="421"/>
      <c r="BM388" s="421"/>
      <c r="BN388" s="421"/>
      <c r="BO388" s="421"/>
      <c r="BP388" s="421"/>
      <c r="BQ388" s="421"/>
      <c r="BR388" s="421"/>
      <c r="BS388" s="421"/>
      <c r="BT388" s="421"/>
      <c r="BU388" s="421"/>
      <c r="BV388" s="421"/>
      <c r="BW388" s="421"/>
      <c r="BX388" s="421"/>
      <c r="BY388" s="421"/>
      <c r="BZ388" s="421"/>
      <c r="CA388" s="421"/>
      <c r="CB388" s="153"/>
      <c r="CC388" s="153"/>
      <c r="CD388" s="153"/>
      <c r="CE388" s="153"/>
      <c r="CF388" s="153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53"/>
      <c r="CQ388" s="153"/>
      <c r="CR388" s="153"/>
      <c r="CS388" s="153"/>
      <c r="CT388" s="153"/>
      <c r="CU388" s="153"/>
      <c r="CV388" s="153"/>
      <c r="CW388" s="153"/>
    </row>
    <row r="389" ht="6" customHeight="1" spans="1:10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147"/>
      <c r="BD389" s="196"/>
      <c r="BE389" s="276"/>
      <c r="BF389" s="311"/>
      <c r="BG389" s="312"/>
      <c r="BH389" s="176"/>
      <c r="BI389" s="176"/>
      <c r="BJ389" s="182">
        <f>IF(ISNA(VLOOKUP($BJ$344,CX:DA,2,FALSE)),0,10+VLOOKUP($BJ$344,CX:DA,2,FALSE)+4+$BV$344)</f>
        <v>0</v>
      </c>
      <c r="BK389" s="183"/>
      <c r="BL389" s="184"/>
      <c r="BM389" s="624"/>
      <c r="BN389" s="624"/>
      <c r="BO389" s="625" t="s">
        <v>234</v>
      </c>
      <c r="BP389" s="421"/>
      <c r="BQ389" s="421"/>
      <c r="BR389" s="624"/>
      <c r="BS389" s="624"/>
      <c r="BT389" s="276"/>
      <c r="BU389" s="311"/>
      <c r="BV389" s="312"/>
      <c r="BW389" s="176"/>
      <c r="BX389" s="176"/>
      <c r="BY389" s="276"/>
      <c r="BZ389" s="311"/>
      <c r="CA389" s="312"/>
      <c r="CB389" s="153"/>
      <c r="CC389" s="153"/>
      <c r="CD389" s="153"/>
      <c r="CE389" s="153"/>
      <c r="CF389" s="153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53"/>
      <c r="CQ389" s="153"/>
      <c r="CR389" s="153"/>
      <c r="CS389" s="153"/>
      <c r="CT389" s="153"/>
      <c r="CU389" s="153"/>
      <c r="CV389" s="153"/>
      <c r="CW389" s="153"/>
    </row>
    <row r="390" ht="6" customHeight="1" spans="1:10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147"/>
      <c r="BD390" s="196"/>
      <c r="BE390" s="420"/>
      <c r="BF390" s="421"/>
      <c r="BG390" s="424"/>
      <c r="BH390" s="176"/>
      <c r="BI390" s="176"/>
      <c r="BJ390" s="187"/>
      <c r="BK390" s="188"/>
      <c r="BL390" s="189"/>
      <c r="BM390" s="624"/>
      <c r="BN390" s="624"/>
      <c r="BO390" s="421"/>
      <c r="BP390" s="421"/>
      <c r="BQ390" s="421"/>
      <c r="BR390" s="624"/>
      <c r="BS390" s="624"/>
      <c r="BT390" s="420"/>
      <c r="BU390" s="421"/>
      <c r="BV390" s="424"/>
      <c r="BW390" s="176"/>
      <c r="BX390" s="176"/>
      <c r="BY390" s="420"/>
      <c r="BZ390" s="421"/>
      <c r="CA390" s="424"/>
      <c r="CB390" s="153"/>
      <c r="CC390" s="153"/>
      <c r="CD390" s="153"/>
      <c r="CE390" s="153"/>
      <c r="CF390" s="153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53"/>
      <c r="CQ390" s="153"/>
      <c r="CR390" s="153"/>
      <c r="CS390" s="153"/>
      <c r="CT390" s="153"/>
      <c r="CU390" s="153"/>
      <c r="CV390" s="153"/>
      <c r="CW390" s="153"/>
    </row>
    <row r="391" ht="6" customHeight="1" spans="1:10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147"/>
      <c r="BD391" s="196"/>
      <c r="BE391" s="420"/>
      <c r="BF391" s="421"/>
      <c r="BG391" s="424"/>
      <c r="BH391" s="176"/>
      <c r="BI391" s="176"/>
      <c r="BJ391" s="187"/>
      <c r="BK391" s="188"/>
      <c r="BL391" s="189"/>
      <c r="BM391" s="624"/>
      <c r="BN391" s="624"/>
      <c r="BO391" s="421"/>
      <c r="BP391" s="421"/>
      <c r="BQ391" s="421"/>
      <c r="BR391" s="624"/>
      <c r="BS391" s="624"/>
      <c r="BT391" s="420"/>
      <c r="BU391" s="421"/>
      <c r="BV391" s="424"/>
      <c r="BW391" s="176"/>
      <c r="BX391" s="176"/>
      <c r="BY391" s="420"/>
      <c r="BZ391" s="421"/>
      <c r="CA391" s="424"/>
      <c r="CB391" s="153"/>
      <c r="CC391" s="153"/>
      <c r="CD391" s="153"/>
      <c r="CE391" s="153"/>
      <c r="CF391" s="153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53"/>
      <c r="CQ391" s="153"/>
      <c r="CR391" s="153"/>
      <c r="CS391" s="153"/>
      <c r="CT391" s="153"/>
      <c r="CU391" s="153"/>
      <c r="CV391" s="153"/>
      <c r="CW391" s="153"/>
    </row>
    <row r="392" ht="6" customHeight="1" spans="1:10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147"/>
      <c r="BD392" s="196"/>
      <c r="BE392" s="314"/>
      <c r="BF392" s="315"/>
      <c r="BG392" s="316"/>
      <c r="BH392" s="176"/>
      <c r="BI392" s="176"/>
      <c r="BJ392" s="190"/>
      <c r="BK392" s="191"/>
      <c r="BL392" s="192"/>
      <c r="BM392" s="624"/>
      <c r="BN392" s="624"/>
      <c r="BO392" s="421"/>
      <c r="BP392" s="421"/>
      <c r="BQ392" s="421"/>
      <c r="BR392" s="624"/>
      <c r="BS392" s="624"/>
      <c r="BT392" s="314"/>
      <c r="BU392" s="315"/>
      <c r="BV392" s="316"/>
      <c r="BW392" s="176"/>
      <c r="BX392" s="176"/>
      <c r="BY392" s="314"/>
      <c r="BZ392" s="315"/>
      <c r="CA392" s="316"/>
      <c r="CB392" s="153"/>
      <c r="CC392" s="153"/>
      <c r="CD392" s="153"/>
      <c r="CE392" s="153"/>
      <c r="CF392" s="153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53"/>
      <c r="CQ392" s="153"/>
      <c r="CR392" s="153"/>
      <c r="CS392" s="153"/>
      <c r="CT392" s="153"/>
      <c r="CU392" s="153"/>
      <c r="CV392" s="153"/>
      <c r="CW392" s="153"/>
    </row>
    <row r="393" ht="6" customHeight="1" spans="1:10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147"/>
      <c r="BD393" s="196"/>
      <c r="BE393" s="421"/>
      <c r="BF393" s="421"/>
      <c r="BG393" s="421"/>
      <c r="BH393" s="421"/>
      <c r="BI393" s="421"/>
      <c r="BJ393" s="421"/>
      <c r="BK393" s="421"/>
      <c r="BL393" s="421"/>
      <c r="BM393" s="421"/>
      <c r="BN393" s="421"/>
      <c r="BO393" s="421"/>
      <c r="BP393" s="421"/>
      <c r="BQ393" s="421"/>
      <c r="BR393" s="421"/>
      <c r="BS393" s="421"/>
      <c r="BT393" s="421"/>
      <c r="BU393" s="421"/>
      <c r="BV393" s="421"/>
      <c r="BW393" s="421"/>
      <c r="BX393" s="421"/>
      <c r="BY393" s="421"/>
      <c r="BZ393" s="421"/>
      <c r="CA393" s="421"/>
      <c r="CB393" s="153"/>
      <c r="CC393" s="153"/>
      <c r="CD393" s="153"/>
      <c r="CE393" s="153"/>
      <c r="CF393" s="153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53"/>
      <c r="CQ393" s="153"/>
      <c r="CR393" s="153"/>
      <c r="CS393" s="153"/>
      <c r="CT393" s="153"/>
      <c r="CU393" s="153"/>
      <c r="CV393" s="153"/>
      <c r="CW393" s="153"/>
    </row>
    <row r="394" ht="6" customHeight="1" spans="1:10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147"/>
      <c r="BD394" s="196"/>
      <c r="BE394" s="276"/>
      <c r="BF394" s="311"/>
      <c r="BG394" s="312"/>
      <c r="BH394" s="176"/>
      <c r="BI394" s="176"/>
      <c r="BJ394" s="182">
        <f>IF(ISNA(VLOOKUP($BJ$344,CX:DA,2,FALSE)),0,10+VLOOKUP($BJ$344,CX:DA,2,FALSE)+5+$BV$344)</f>
        <v>0</v>
      </c>
      <c r="BK394" s="183"/>
      <c r="BL394" s="184"/>
      <c r="BM394" s="624"/>
      <c r="BN394" s="624"/>
      <c r="BO394" s="625" t="s">
        <v>235</v>
      </c>
      <c r="BP394" s="421"/>
      <c r="BQ394" s="421"/>
      <c r="BR394" s="624"/>
      <c r="BS394" s="624"/>
      <c r="BT394" s="276"/>
      <c r="BU394" s="311"/>
      <c r="BV394" s="312"/>
      <c r="BW394" s="176"/>
      <c r="BX394" s="176"/>
      <c r="BY394" s="276"/>
      <c r="BZ394" s="311"/>
      <c r="CA394" s="312"/>
      <c r="CB394" s="153"/>
      <c r="CC394" s="153"/>
      <c r="CD394" s="153"/>
      <c r="CE394" s="153"/>
      <c r="CF394" s="153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53"/>
      <c r="CQ394" s="153"/>
      <c r="CR394" s="153"/>
      <c r="CS394" s="153"/>
      <c r="CT394" s="153"/>
      <c r="CU394" s="153"/>
      <c r="CV394" s="153"/>
      <c r="CW394" s="153"/>
    </row>
    <row r="395" ht="6" customHeight="1" spans="1:10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153"/>
      <c r="BD395" s="196"/>
      <c r="BE395" s="420"/>
      <c r="BF395" s="421"/>
      <c r="BG395" s="424"/>
      <c r="BH395" s="176"/>
      <c r="BI395" s="176"/>
      <c r="BJ395" s="187"/>
      <c r="BK395" s="188"/>
      <c r="BL395" s="189"/>
      <c r="BM395" s="624"/>
      <c r="BN395" s="624"/>
      <c r="BO395" s="421"/>
      <c r="BP395" s="421"/>
      <c r="BQ395" s="421"/>
      <c r="BR395" s="624"/>
      <c r="BS395" s="624"/>
      <c r="BT395" s="420"/>
      <c r="BU395" s="421"/>
      <c r="BV395" s="424"/>
      <c r="BW395" s="176"/>
      <c r="BX395" s="176"/>
      <c r="BY395" s="420"/>
      <c r="BZ395" s="421"/>
      <c r="CA395" s="424"/>
      <c r="CB395" s="153"/>
      <c r="CC395" s="153"/>
      <c r="CD395" s="153"/>
      <c r="CE395" s="153"/>
      <c r="CF395" s="153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53"/>
      <c r="CQ395" s="153"/>
      <c r="CR395" s="153"/>
      <c r="CS395" s="153"/>
      <c r="CT395" s="153"/>
      <c r="CU395" s="153"/>
      <c r="CV395" s="153"/>
      <c r="CW395" s="153"/>
    </row>
    <row r="396" ht="6" customHeight="1" spans="1:10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E396" s="420"/>
      <c r="BF396" s="421"/>
      <c r="BG396" s="424"/>
      <c r="BH396" s="176"/>
      <c r="BI396" s="176"/>
      <c r="BJ396" s="187"/>
      <c r="BK396" s="188"/>
      <c r="BL396" s="189"/>
      <c r="BM396" s="624"/>
      <c r="BN396" s="624"/>
      <c r="BO396" s="421"/>
      <c r="BP396" s="421"/>
      <c r="BQ396" s="421"/>
      <c r="BR396" s="624"/>
      <c r="BS396" s="624"/>
      <c r="BT396" s="420"/>
      <c r="BU396" s="421"/>
      <c r="BV396" s="424"/>
      <c r="BW396" s="176"/>
      <c r="BX396" s="176"/>
      <c r="BY396" s="420"/>
      <c r="BZ396" s="421"/>
      <c r="CA396" s="424"/>
      <c r="CB396" s="153"/>
      <c r="CC396" s="153"/>
      <c r="CD396" s="153"/>
      <c r="CE396" s="153"/>
      <c r="CF396" s="153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53"/>
      <c r="CQ396" s="153"/>
      <c r="CR396" s="153"/>
      <c r="CS396" s="153"/>
      <c r="CT396" s="153"/>
      <c r="CU396" s="153"/>
      <c r="CV396" s="153"/>
      <c r="CW396" s="153"/>
    </row>
    <row r="397" ht="6" customHeight="1" spans="1:10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E397" s="314"/>
      <c r="BF397" s="315"/>
      <c r="BG397" s="316"/>
      <c r="BH397" s="176"/>
      <c r="BI397" s="176"/>
      <c r="BJ397" s="190"/>
      <c r="BK397" s="191"/>
      <c r="BL397" s="192"/>
      <c r="BM397" s="624"/>
      <c r="BN397" s="624"/>
      <c r="BO397" s="421"/>
      <c r="BP397" s="421"/>
      <c r="BQ397" s="421"/>
      <c r="BR397" s="624"/>
      <c r="BS397" s="624"/>
      <c r="BT397" s="314"/>
      <c r="BU397" s="315"/>
      <c r="BV397" s="316"/>
      <c r="BW397" s="176"/>
      <c r="BX397" s="176"/>
      <c r="BY397" s="314"/>
      <c r="BZ397" s="315"/>
      <c r="CA397" s="316"/>
      <c r="CB397" s="153"/>
      <c r="CC397" s="153"/>
      <c r="CD397" s="153"/>
      <c r="CE397" s="153"/>
      <c r="CF397" s="153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53"/>
      <c r="CQ397" s="153"/>
      <c r="CR397" s="153"/>
      <c r="CS397" s="153"/>
      <c r="CT397" s="153"/>
      <c r="CU397" s="153"/>
      <c r="CV397" s="153"/>
      <c r="CW397" s="153"/>
    </row>
    <row r="398" ht="6" customHeight="1" spans="1:10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E398" s="421"/>
      <c r="BF398" s="421"/>
      <c r="BG398" s="421"/>
      <c r="BH398" s="421"/>
      <c r="BI398" s="421"/>
      <c r="BJ398" s="421"/>
      <c r="BK398" s="421"/>
      <c r="BL398" s="421"/>
      <c r="BM398" s="421"/>
      <c r="BN398" s="421"/>
      <c r="BO398" s="421"/>
      <c r="BP398" s="421"/>
      <c r="BQ398" s="421"/>
      <c r="BR398" s="421"/>
      <c r="BS398" s="421"/>
      <c r="BT398" s="421"/>
      <c r="BU398" s="421"/>
      <c r="BV398" s="421"/>
      <c r="BW398" s="421"/>
      <c r="BX398" s="421"/>
      <c r="BY398" s="421"/>
      <c r="BZ398" s="421"/>
      <c r="CA398" s="421"/>
      <c r="CB398" s="153"/>
      <c r="CC398" s="153"/>
      <c r="CD398" s="153"/>
      <c r="CE398" s="153"/>
      <c r="CF398" s="153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53"/>
      <c r="CQ398" s="153"/>
      <c r="CR398" s="153"/>
      <c r="CS398" s="153"/>
      <c r="CT398" s="153"/>
      <c r="CU398" s="153"/>
      <c r="CV398" s="153"/>
      <c r="CW398" s="153"/>
    </row>
    <row r="399" ht="6" customHeight="1" spans="1:10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E399" s="276"/>
      <c r="BF399" s="311"/>
      <c r="BG399" s="312"/>
      <c r="BH399" s="176"/>
      <c r="BI399" s="176"/>
      <c r="BJ399" s="182">
        <f>IF(ISNA(VLOOKUP($BJ$344,CX:DA,2,FALSE)),0,10+VLOOKUP($BJ$344,CX:DA,2,FALSE)+6+$BV$344)</f>
        <v>0</v>
      </c>
      <c r="BK399" s="183"/>
      <c r="BL399" s="184"/>
      <c r="BM399" s="624"/>
      <c r="BN399" s="624"/>
      <c r="BO399" s="625" t="s">
        <v>236</v>
      </c>
      <c r="BP399" s="421"/>
      <c r="BQ399" s="421"/>
      <c r="BR399" s="624"/>
      <c r="BS399" s="624"/>
      <c r="BT399" s="276"/>
      <c r="BU399" s="311"/>
      <c r="BV399" s="312"/>
      <c r="BW399" s="176"/>
      <c r="BX399" s="176"/>
      <c r="BY399" s="276"/>
      <c r="BZ399" s="311"/>
      <c r="CA399" s="312"/>
      <c r="CB399" s="153"/>
      <c r="CC399" s="153"/>
      <c r="CD399" s="153"/>
      <c r="CE399" s="153"/>
      <c r="CF399" s="153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53"/>
      <c r="CQ399" s="153"/>
      <c r="CR399" s="153"/>
      <c r="CS399" s="153"/>
      <c r="CT399" s="153"/>
      <c r="CU399" s="153"/>
      <c r="CV399" s="153"/>
      <c r="CW399" s="153"/>
    </row>
    <row r="400" ht="6" customHeight="1" spans="1:10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E400" s="420"/>
      <c r="BF400" s="421"/>
      <c r="BG400" s="424"/>
      <c r="BH400" s="176"/>
      <c r="BI400" s="176"/>
      <c r="BJ400" s="187"/>
      <c r="BK400" s="188"/>
      <c r="BL400" s="189"/>
      <c r="BM400" s="624"/>
      <c r="BN400" s="624"/>
      <c r="BO400" s="421"/>
      <c r="BP400" s="421"/>
      <c r="BQ400" s="421"/>
      <c r="BR400" s="624"/>
      <c r="BS400" s="624"/>
      <c r="BT400" s="420"/>
      <c r="BU400" s="421"/>
      <c r="BV400" s="424"/>
      <c r="BW400" s="176"/>
      <c r="BX400" s="176"/>
      <c r="BY400" s="420"/>
      <c r="BZ400" s="421"/>
      <c r="CA400" s="424"/>
      <c r="CB400" s="153"/>
      <c r="CC400" s="153"/>
      <c r="CD400" s="153"/>
      <c r="CE400" s="153"/>
      <c r="CF400" s="153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53"/>
      <c r="CQ400" s="153"/>
      <c r="CR400" s="153"/>
      <c r="CS400" s="153"/>
      <c r="CT400" s="153"/>
      <c r="CU400" s="153"/>
      <c r="CV400" s="153"/>
      <c r="CW400" s="153"/>
    </row>
    <row r="401" ht="6" customHeight="1" spans="1:1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E401" s="420"/>
      <c r="BF401" s="421"/>
      <c r="BG401" s="424"/>
      <c r="BH401" s="176"/>
      <c r="BI401" s="176"/>
      <c r="BJ401" s="187"/>
      <c r="BK401" s="188"/>
      <c r="BL401" s="189"/>
      <c r="BM401" s="624"/>
      <c r="BN401" s="624"/>
      <c r="BO401" s="421"/>
      <c r="BP401" s="421"/>
      <c r="BQ401" s="421"/>
      <c r="BR401" s="624"/>
      <c r="BS401" s="624"/>
      <c r="BT401" s="420"/>
      <c r="BU401" s="421"/>
      <c r="BV401" s="424"/>
      <c r="BW401" s="176"/>
      <c r="BX401" s="176"/>
      <c r="BY401" s="420"/>
      <c r="BZ401" s="421"/>
      <c r="CA401" s="424"/>
      <c r="CB401" s="153"/>
      <c r="CC401" s="153"/>
      <c r="CD401" s="153"/>
      <c r="CE401" s="153"/>
      <c r="CF401" s="153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53"/>
      <c r="CQ401" s="153"/>
      <c r="CR401" s="153"/>
      <c r="CS401" s="153"/>
      <c r="CT401" s="153"/>
      <c r="CU401" s="153"/>
      <c r="CV401" s="153"/>
      <c r="CW401" s="153"/>
    </row>
    <row r="402" ht="6" customHeight="1" spans="1:10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E402" s="314"/>
      <c r="BF402" s="315"/>
      <c r="BG402" s="316"/>
      <c r="BH402" s="176"/>
      <c r="BI402" s="176"/>
      <c r="BJ402" s="190"/>
      <c r="BK402" s="191"/>
      <c r="BL402" s="192"/>
      <c r="BM402" s="624"/>
      <c r="BN402" s="624"/>
      <c r="BO402" s="421"/>
      <c r="BP402" s="421"/>
      <c r="BQ402" s="421"/>
      <c r="BR402" s="624"/>
      <c r="BS402" s="624"/>
      <c r="BT402" s="314"/>
      <c r="BU402" s="315"/>
      <c r="BV402" s="316"/>
      <c r="BW402" s="176"/>
      <c r="BX402" s="176"/>
      <c r="BY402" s="314"/>
      <c r="BZ402" s="315"/>
      <c r="CA402" s="316"/>
      <c r="CB402" s="153"/>
      <c r="CC402" s="153"/>
      <c r="CD402" s="153"/>
      <c r="CE402" s="153"/>
      <c r="CF402" s="153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53"/>
      <c r="CQ402" s="153"/>
      <c r="CR402" s="153"/>
      <c r="CS402" s="153"/>
      <c r="CT402" s="153"/>
      <c r="CU402" s="153"/>
      <c r="CV402" s="153"/>
      <c r="CW402" s="153"/>
    </row>
    <row r="403" ht="6" customHeight="1" spans="1:10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E403" s="421"/>
      <c r="BF403" s="421"/>
      <c r="BG403" s="421"/>
      <c r="BH403" s="421"/>
      <c r="BI403" s="421"/>
      <c r="BJ403" s="421"/>
      <c r="BK403" s="421"/>
      <c r="BL403" s="421"/>
      <c r="BM403" s="421"/>
      <c r="BN403" s="421"/>
      <c r="BO403" s="421"/>
      <c r="BP403" s="421"/>
      <c r="BQ403" s="421"/>
      <c r="BR403" s="421"/>
      <c r="BS403" s="421"/>
      <c r="BT403" s="421"/>
      <c r="BU403" s="421"/>
      <c r="BV403" s="421"/>
      <c r="BW403" s="421"/>
      <c r="BX403" s="421"/>
      <c r="BY403" s="421"/>
      <c r="BZ403" s="421"/>
      <c r="CA403" s="421"/>
      <c r="CB403" s="153"/>
      <c r="CC403" s="153"/>
      <c r="CD403" s="153"/>
      <c r="CE403" s="153"/>
      <c r="CF403" s="153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53"/>
      <c r="CQ403" s="153"/>
      <c r="CR403" s="153"/>
      <c r="CS403" s="153"/>
      <c r="CT403" s="153"/>
      <c r="CU403" s="153"/>
      <c r="CV403" s="153"/>
      <c r="CW403" s="153"/>
    </row>
    <row r="404" ht="6" customHeight="1" spans="1:10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E404" s="276"/>
      <c r="BF404" s="311"/>
      <c r="BG404" s="312"/>
      <c r="BH404" s="176"/>
      <c r="BI404" s="176"/>
      <c r="BJ404" s="182">
        <f>IF(ISNA(VLOOKUP($BJ$344,CX:DA,2,FALSE)),0,10+VLOOKUP($BJ$344,CX:DA,2,FALSE)+7+$BV$344)</f>
        <v>0</v>
      </c>
      <c r="BK404" s="183"/>
      <c r="BL404" s="184"/>
      <c r="BM404" s="624"/>
      <c r="BN404" s="624"/>
      <c r="BO404" s="625" t="s">
        <v>237</v>
      </c>
      <c r="BP404" s="421"/>
      <c r="BQ404" s="421"/>
      <c r="BR404" s="624"/>
      <c r="BS404" s="624"/>
      <c r="BT404" s="276"/>
      <c r="BU404" s="311"/>
      <c r="BV404" s="312"/>
      <c r="BW404" s="176"/>
      <c r="BX404" s="176"/>
      <c r="BY404" s="276"/>
      <c r="BZ404" s="311"/>
      <c r="CA404" s="312"/>
      <c r="CB404" s="153"/>
      <c r="CC404" s="153"/>
      <c r="CD404" s="153"/>
      <c r="CE404" s="153"/>
      <c r="CF404" s="153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53"/>
      <c r="CQ404" s="153"/>
      <c r="CR404" s="153"/>
      <c r="CS404" s="153"/>
      <c r="CT404" s="153"/>
      <c r="CU404" s="153"/>
      <c r="CV404" s="153"/>
      <c r="CW404" s="153"/>
    </row>
    <row r="405" ht="6" customHeight="1" spans="1:10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E405" s="420"/>
      <c r="BF405" s="421"/>
      <c r="BG405" s="424"/>
      <c r="BH405" s="176"/>
      <c r="BI405" s="176"/>
      <c r="BJ405" s="187"/>
      <c r="BK405" s="188"/>
      <c r="BL405" s="189"/>
      <c r="BM405" s="624"/>
      <c r="BN405" s="624"/>
      <c r="BO405" s="421"/>
      <c r="BP405" s="421"/>
      <c r="BQ405" s="421"/>
      <c r="BR405" s="624"/>
      <c r="BS405" s="624"/>
      <c r="BT405" s="420"/>
      <c r="BU405" s="421"/>
      <c r="BV405" s="424"/>
      <c r="BW405" s="176"/>
      <c r="BX405" s="176"/>
      <c r="BY405" s="420"/>
      <c r="BZ405" s="421"/>
      <c r="CA405" s="424"/>
      <c r="CB405" s="153"/>
      <c r="CC405" s="153"/>
      <c r="CD405" s="153"/>
      <c r="CE405" s="153"/>
      <c r="CF405" s="153"/>
      <c r="CG405" s="153"/>
      <c r="CH405" s="153"/>
      <c r="CI405" s="153"/>
      <c r="CJ405" s="153"/>
      <c r="CK405" s="153"/>
      <c r="CL405" s="153"/>
      <c r="CM405" s="153"/>
      <c r="CN405" s="153"/>
      <c r="CO405" s="153"/>
      <c r="CP405" s="153"/>
      <c r="CQ405" s="153"/>
      <c r="CR405" s="153"/>
      <c r="CS405" s="153"/>
      <c r="CT405" s="153"/>
      <c r="CU405" s="153"/>
      <c r="CV405" s="153"/>
      <c r="CW405" s="153"/>
    </row>
    <row r="406" ht="6" customHeight="1" spans="1:10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E406" s="420"/>
      <c r="BF406" s="421"/>
      <c r="BG406" s="424"/>
      <c r="BH406" s="176"/>
      <c r="BI406" s="176"/>
      <c r="BJ406" s="187"/>
      <c r="BK406" s="188"/>
      <c r="BL406" s="189"/>
      <c r="BM406" s="624"/>
      <c r="BN406" s="624"/>
      <c r="BO406" s="421"/>
      <c r="BP406" s="421"/>
      <c r="BQ406" s="421"/>
      <c r="BR406" s="624"/>
      <c r="BS406" s="624"/>
      <c r="BT406" s="420"/>
      <c r="BU406" s="421"/>
      <c r="BV406" s="424"/>
      <c r="BW406" s="176"/>
      <c r="BX406" s="176"/>
      <c r="BY406" s="420"/>
      <c r="BZ406" s="421"/>
      <c r="CA406" s="424"/>
      <c r="CB406" s="153"/>
      <c r="CC406" s="153"/>
      <c r="CD406" s="153"/>
      <c r="CE406" s="153"/>
      <c r="CF406" s="153"/>
      <c r="CG406" s="153"/>
      <c r="CH406" s="153"/>
      <c r="CI406" s="153"/>
      <c r="CJ406" s="153"/>
      <c r="CK406" s="153"/>
      <c r="CL406" s="153"/>
      <c r="CM406" s="153"/>
      <c r="CN406" s="153"/>
      <c r="CO406" s="153"/>
      <c r="CP406" s="153"/>
      <c r="CQ406" s="153"/>
      <c r="CR406" s="153"/>
      <c r="CS406" s="153"/>
      <c r="CT406" s="153"/>
      <c r="CU406" s="153"/>
      <c r="CV406" s="153"/>
      <c r="CW406" s="153"/>
    </row>
    <row r="407" ht="6" customHeight="1" spans="1:10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E407" s="314"/>
      <c r="BF407" s="315"/>
      <c r="BG407" s="316"/>
      <c r="BH407" s="176"/>
      <c r="BI407" s="176"/>
      <c r="BJ407" s="190"/>
      <c r="BK407" s="191"/>
      <c r="BL407" s="192"/>
      <c r="BM407" s="624"/>
      <c r="BN407" s="624"/>
      <c r="BO407" s="421"/>
      <c r="BP407" s="421"/>
      <c r="BQ407" s="421"/>
      <c r="BR407" s="624"/>
      <c r="BS407" s="624"/>
      <c r="BT407" s="314"/>
      <c r="BU407" s="315"/>
      <c r="BV407" s="316"/>
      <c r="BW407" s="176"/>
      <c r="BX407" s="176"/>
      <c r="BY407" s="314"/>
      <c r="BZ407" s="315"/>
      <c r="CA407" s="316"/>
      <c r="CB407" s="153"/>
      <c r="CC407" s="153"/>
      <c r="CD407" s="153"/>
      <c r="CE407" s="153"/>
      <c r="CF407" s="153"/>
      <c r="CG407" s="153"/>
      <c r="CH407" s="153"/>
      <c r="CI407" s="153"/>
      <c r="CJ407" s="153"/>
      <c r="CK407" s="153"/>
      <c r="CL407" s="153"/>
      <c r="CM407" s="153"/>
      <c r="CN407" s="153"/>
      <c r="CO407" s="153"/>
      <c r="CP407" s="153"/>
      <c r="CQ407" s="153"/>
      <c r="CR407" s="153"/>
      <c r="CS407" s="153"/>
      <c r="CT407" s="153"/>
      <c r="CU407" s="153"/>
      <c r="CV407" s="153"/>
      <c r="CW407" s="153"/>
    </row>
    <row r="408" ht="6" customHeight="1" spans="1:10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E408" s="421"/>
      <c r="BF408" s="421"/>
      <c r="BG408" s="421"/>
      <c r="BH408" s="421"/>
      <c r="BI408" s="421"/>
      <c r="BJ408" s="421"/>
      <c r="BK408" s="421"/>
      <c r="BL408" s="421"/>
      <c r="BM408" s="421"/>
      <c r="BN408" s="421"/>
      <c r="BO408" s="421"/>
      <c r="BP408" s="421"/>
      <c r="BQ408" s="421"/>
      <c r="BR408" s="421"/>
      <c r="BS408" s="421"/>
      <c r="BT408" s="421"/>
      <c r="BU408" s="421"/>
      <c r="BV408" s="421"/>
      <c r="BW408" s="421"/>
      <c r="BX408" s="421"/>
      <c r="BY408" s="421"/>
      <c r="BZ408" s="421"/>
      <c r="CA408" s="421"/>
      <c r="CB408" s="153"/>
      <c r="CC408" s="153"/>
      <c r="CD408" s="153"/>
      <c r="CE408" s="153"/>
      <c r="CF408" s="153"/>
      <c r="CG408" s="153"/>
      <c r="CH408" s="153"/>
      <c r="CI408" s="153"/>
      <c r="CJ408" s="153"/>
      <c r="CK408" s="153"/>
      <c r="CL408" s="153"/>
      <c r="CM408" s="153"/>
      <c r="CN408" s="153"/>
      <c r="CO408" s="153"/>
      <c r="CP408" s="153"/>
      <c r="CQ408" s="153"/>
      <c r="CR408" s="153"/>
      <c r="CS408" s="153"/>
      <c r="CT408" s="153"/>
      <c r="CU408" s="153"/>
      <c r="CV408" s="153"/>
      <c r="CW408" s="153"/>
    </row>
    <row r="409" ht="6" customHeight="1" spans="1:10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E409" s="276"/>
      <c r="BF409" s="311"/>
      <c r="BG409" s="312"/>
      <c r="BH409" s="176"/>
      <c r="BI409" s="176"/>
      <c r="BJ409" s="182">
        <f>IF(ISNA(VLOOKUP($BJ$344,CX:DA,2,FALSE)),0,10+VLOOKUP($BJ$344,CX:DA,2,FALSE)+8+$BV$344)</f>
        <v>0</v>
      </c>
      <c r="BK409" s="183"/>
      <c r="BL409" s="184"/>
      <c r="BM409" s="624"/>
      <c r="BN409" s="624"/>
      <c r="BO409" s="625" t="s">
        <v>238</v>
      </c>
      <c r="BP409" s="625"/>
      <c r="BQ409" s="625"/>
      <c r="BR409" s="624"/>
      <c r="BS409" s="624"/>
      <c r="BT409" s="276"/>
      <c r="BU409" s="311"/>
      <c r="BV409" s="312"/>
      <c r="BW409" s="176"/>
      <c r="BX409" s="176"/>
      <c r="BY409" s="276"/>
      <c r="BZ409" s="311"/>
      <c r="CA409" s="312"/>
      <c r="CB409" s="153"/>
      <c r="CC409" s="153"/>
      <c r="CD409" s="153"/>
      <c r="CE409" s="153"/>
      <c r="CF409" s="153"/>
      <c r="CG409" s="153"/>
      <c r="CH409" s="153"/>
      <c r="CI409" s="153"/>
      <c r="CJ409" s="153"/>
      <c r="CK409" s="153"/>
      <c r="CL409" s="153"/>
      <c r="CM409" s="153"/>
      <c r="CN409" s="153"/>
      <c r="CO409" s="153"/>
      <c r="CP409" s="153"/>
      <c r="CQ409" s="153"/>
      <c r="CR409" s="153"/>
      <c r="CS409" s="153"/>
      <c r="CT409" s="153"/>
      <c r="CU409" s="153"/>
      <c r="CV409" s="153"/>
      <c r="CW409" s="153"/>
    </row>
    <row r="410" ht="6" customHeight="1" spans="1:10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E410" s="420"/>
      <c r="BF410" s="421"/>
      <c r="BG410" s="424"/>
      <c r="BH410" s="176"/>
      <c r="BI410" s="176"/>
      <c r="BJ410" s="187"/>
      <c r="BK410" s="188"/>
      <c r="BL410" s="189"/>
      <c r="BM410" s="624"/>
      <c r="BN410" s="624"/>
      <c r="BO410" s="625"/>
      <c r="BP410" s="625"/>
      <c r="BQ410" s="625"/>
      <c r="BR410" s="624"/>
      <c r="BS410" s="624"/>
      <c r="BT410" s="420"/>
      <c r="BU410" s="421"/>
      <c r="BV410" s="424"/>
      <c r="BW410" s="176"/>
      <c r="BX410" s="176"/>
      <c r="BY410" s="420"/>
      <c r="BZ410" s="421"/>
      <c r="CA410" s="424"/>
      <c r="CB410" s="153"/>
      <c r="CC410" s="153"/>
      <c r="CD410" s="153"/>
      <c r="CE410" s="153"/>
      <c r="CF410" s="153"/>
      <c r="CG410" s="153"/>
      <c r="CH410" s="153"/>
      <c r="CI410" s="153"/>
      <c r="CJ410" s="153"/>
      <c r="CK410" s="153"/>
      <c r="CL410" s="153"/>
      <c r="CM410" s="153"/>
      <c r="CN410" s="153"/>
      <c r="CO410" s="153"/>
      <c r="CP410" s="153"/>
      <c r="CQ410" s="153"/>
      <c r="CR410" s="153"/>
      <c r="CS410" s="153"/>
      <c r="CT410" s="153"/>
      <c r="CU410" s="153"/>
      <c r="CV410" s="153"/>
      <c r="CW410" s="153"/>
    </row>
    <row r="411" ht="6" customHeight="1" spans="1:10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E411" s="420"/>
      <c r="BF411" s="421"/>
      <c r="BG411" s="424"/>
      <c r="BH411" s="176"/>
      <c r="BI411" s="176"/>
      <c r="BJ411" s="187"/>
      <c r="BK411" s="188"/>
      <c r="BL411" s="189"/>
      <c r="BM411" s="624"/>
      <c r="BN411" s="624"/>
      <c r="BO411" s="625"/>
      <c r="BP411" s="625"/>
      <c r="BQ411" s="625"/>
      <c r="BR411" s="624"/>
      <c r="BS411" s="624"/>
      <c r="BT411" s="420"/>
      <c r="BU411" s="421"/>
      <c r="BV411" s="424"/>
      <c r="BW411" s="176"/>
      <c r="BX411" s="176"/>
      <c r="BY411" s="420"/>
      <c r="BZ411" s="421"/>
      <c r="CA411" s="424"/>
      <c r="CB411" s="153"/>
      <c r="CC411" s="153"/>
      <c r="CD411" s="153"/>
      <c r="CE411" s="153"/>
      <c r="CF411" s="153"/>
      <c r="CG411" s="153"/>
      <c r="CH411" s="153"/>
      <c r="CI411" s="153"/>
      <c r="CJ411" s="153"/>
      <c r="CK411" s="153"/>
      <c r="CL411" s="153"/>
      <c r="CM411" s="153"/>
      <c r="CN411" s="153"/>
      <c r="CO411" s="153"/>
      <c r="CP411" s="153"/>
      <c r="CQ411" s="153"/>
      <c r="CR411" s="153"/>
      <c r="CS411" s="153"/>
      <c r="CT411" s="153"/>
      <c r="CU411" s="153"/>
      <c r="CV411" s="153"/>
      <c r="CW411" s="153"/>
    </row>
    <row r="412" ht="6" customHeight="1" spans="1:10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E412" s="314"/>
      <c r="BF412" s="315"/>
      <c r="BG412" s="316"/>
      <c r="BH412" s="176"/>
      <c r="BI412" s="176"/>
      <c r="BJ412" s="190"/>
      <c r="BK412" s="191"/>
      <c r="BL412" s="192"/>
      <c r="BM412" s="624"/>
      <c r="BN412" s="624"/>
      <c r="BO412" s="625"/>
      <c r="BP412" s="625"/>
      <c r="BQ412" s="625"/>
      <c r="BR412" s="624"/>
      <c r="BS412" s="624"/>
      <c r="BT412" s="314"/>
      <c r="BU412" s="315"/>
      <c r="BV412" s="316"/>
      <c r="BW412" s="176"/>
      <c r="BX412" s="176"/>
      <c r="BY412" s="314"/>
      <c r="BZ412" s="315"/>
      <c r="CA412" s="316"/>
      <c r="CB412" s="153"/>
      <c r="CC412" s="153"/>
      <c r="CD412" s="153"/>
      <c r="CE412" s="153"/>
      <c r="CF412" s="153"/>
      <c r="CG412" s="153"/>
      <c r="CH412" s="153"/>
      <c r="CI412" s="153"/>
      <c r="CJ412" s="153"/>
      <c r="CK412" s="153"/>
      <c r="CL412" s="153"/>
      <c r="CM412" s="153"/>
      <c r="CN412" s="153"/>
      <c r="CO412" s="153"/>
      <c r="CP412" s="153"/>
      <c r="CQ412" s="153"/>
      <c r="CR412" s="153"/>
      <c r="CS412" s="153"/>
      <c r="CT412" s="153"/>
      <c r="CU412" s="153"/>
      <c r="CV412" s="153"/>
      <c r="CW412" s="153"/>
    </row>
    <row r="413" ht="6" customHeight="1" spans="1:10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E413" s="421"/>
      <c r="BF413" s="421"/>
      <c r="BG413" s="421"/>
      <c r="BH413" s="421"/>
      <c r="BI413" s="421"/>
      <c r="BJ413" s="421"/>
      <c r="BK413" s="421"/>
      <c r="BL413" s="421"/>
      <c r="BM413" s="421"/>
      <c r="BN413" s="421"/>
      <c r="BO413" s="421"/>
      <c r="BP413" s="421"/>
      <c r="BQ413" s="421"/>
      <c r="BR413" s="421"/>
      <c r="BS413" s="421"/>
      <c r="BT413" s="421"/>
      <c r="BU413" s="421"/>
      <c r="BV413" s="421"/>
      <c r="BW413" s="421"/>
      <c r="BX413" s="421"/>
      <c r="BY413" s="421"/>
      <c r="BZ413" s="421"/>
      <c r="CA413" s="421"/>
      <c r="CB413" s="153"/>
      <c r="CC413" s="153"/>
      <c r="CD413" s="153"/>
      <c r="CE413" s="153"/>
      <c r="CF413" s="153"/>
      <c r="CG413" s="153"/>
      <c r="CH413" s="153"/>
      <c r="CI413" s="153"/>
      <c r="CJ413" s="153"/>
      <c r="CK413" s="153"/>
      <c r="CL413" s="153"/>
      <c r="CM413" s="153"/>
      <c r="CN413" s="153"/>
      <c r="CO413" s="153"/>
      <c r="CP413" s="153"/>
      <c r="CQ413" s="153"/>
      <c r="CR413" s="153"/>
      <c r="CS413" s="153"/>
      <c r="CT413" s="153"/>
      <c r="CU413" s="153"/>
      <c r="CV413" s="153"/>
      <c r="CW413" s="153"/>
    </row>
    <row r="414" ht="6" customHeight="1" spans="1:10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E414" s="276"/>
      <c r="BF414" s="311"/>
      <c r="BG414" s="312"/>
      <c r="BH414" s="176"/>
      <c r="BI414" s="176"/>
      <c r="BJ414" s="182">
        <f>IF(ISNA(VLOOKUP($BJ$344,CX:DA,2,FALSE)),0,10+VLOOKUP($BJ$344,CX:DA,2,FALSE)+9+$BV$344)</f>
        <v>0</v>
      </c>
      <c r="BK414" s="183"/>
      <c r="BL414" s="184"/>
      <c r="BM414" s="624"/>
      <c r="BN414" s="624"/>
      <c r="BO414" s="625" t="s">
        <v>239</v>
      </c>
      <c r="BP414" s="625"/>
      <c r="BQ414" s="625"/>
      <c r="BR414" s="624"/>
      <c r="BS414" s="624"/>
      <c r="BT414" s="276"/>
      <c r="BU414" s="311"/>
      <c r="BV414" s="312"/>
      <c r="BW414" s="176"/>
      <c r="BX414" s="176"/>
      <c r="BY414" s="276"/>
      <c r="BZ414" s="311"/>
      <c r="CA414" s="312"/>
      <c r="CB414" s="153"/>
      <c r="CC414" s="153"/>
      <c r="CD414" s="153"/>
      <c r="CE414" s="153"/>
      <c r="CF414" s="153"/>
      <c r="CG414" s="153"/>
      <c r="CH414" s="153"/>
      <c r="CI414" s="153"/>
      <c r="CJ414" s="153"/>
      <c r="CK414" s="153"/>
      <c r="CL414" s="153"/>
      <c r="CM414" s="153"/>
      <c r="CN414" s="153"/>
      <c r="CO414" s="153"/>
      <c r="CP414" s="153"/>
      <c r="CQ414" s="153"/>
      <c r="CR414" s="153"/>
      <c r="CS414" s="153"/>
      <c r="CT414" s="153"/>
      <c r="CU414" s="153"/>
      <c r="CV414" s="153"/>
      <c r="CW414" s="153"/>
    </row>
    <row r="415" ht="6" customHeight="1" spans="1:10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E415" s="420"/>
      <c r="BF415" s="421"/>
      <c r="BG415" s="424"/>
      <c r="BH415" s="176"/>
      <c r="BI415" s="176"/>
      <c r="BJ415" s="187"/>
      <c r="BK415" s="188"/>
      <c r="BL415" s="189"/>
      <c r="BM415" s="624"/>
      <c r="BN415" s="624"/>
      <c r="BO415" s="625"/>
      <c r="BP415" s="625"/>
      <c r="BQ415" s="625"/>
      <c r="BR415" s="624"/>
      <c r="BS415" s="624"/>
      <c r="BT415" s="420"/>
      <c r="BU415" s="421"/>
      <c r="BV415" s="424"/>
      <c r="BW415" s="176"/>
      <c r="BX415" s="176"/>
      <c r="BY415" s="420"/>
      <c r="BZ415" s="421"/>
      <c r="CA415" s="424"/>
      <c r="CB415" s="153"/>
      <c r="CC415" s="153"/>
      <c r="CD415" s="153"/>
      <c r="CE415" s="153"/>
      <c r="CF415" s="153"/>
      <c r="CG415" s="153"/>
      <c r="CH415" s="153"/>
      <c r="CI415" s="153"/>
      <c r="CJ415" s="153"/>
      <c r="CK415" s="153"/>
      <c r="CL415" s="153"/>
      <c r="CM415" s="153"/>
      <c r="CN415" s="153"/>
      <c r="CO415" s="153"/>
      <c r="CP415" s="153"/>
      <c r="CQ415" s="153"/>
      <c r="CR415" s="153"/>
      <c r="CS415" s="153"/>
      <c r="CT415" s="153"/>
      <c r="CU415" s="153"/>
      <c r="CV415" s="153"/>
      <c r="CW415" s="153"/>
    </row>
    <row r="416" ht="6" customHeight="1" spans="1:10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E416" s="420"/>
      <c r="BF416" s="421"/>
      <c r="BG416" s="424"/>
      <c r="BH416" s="176"/>
      <c r="BI416" s="176"/>
      <c r="BJ416" s="187"/>
      <c r="BK416" s="188"/>
      <c r="BL416" s="189"/>
      <c r="BM416" s="624"/>
      <c r="BN416" s="624"/>
      <c r="BO416" s="625"/>
      <c r="BP416" s="625"/>
      <c r="BQ416" s="625"/>
      <c r="BR416" s="624"/>
      <c r="BS416" s="624"/>
      <c r="BT416" s="420"/>
      <c r="BU416" s="421"/>
      <c r="BV416" s="424"/>
      <c r="BW416" s="176"/>
      <c r="BX416" s="176"/>
      <c r="BY416" s="420"/>
      <c r="BZ416" s="421"/>
      <c r="CA416" s="424"/>
      <c r="CB416" s="153"/>
      <c r="CC416" s="153"/>
      <c r="CD416" s="153"/>
      <c r="CE416" s="153"/>
      <c r="CF416" s="153"/>
      <c r="CG416" s="153"/>
      <c r="CH416" s="153"/>
      <c r="CI416" s="153"/>
      <c r="CJ416" s="153"/>
      <c r="CK416" s="153"/>
      <c r="CL416" s="153"/>
      <c r="CM416" s="153"/>
      <c r="CN416" s="153"/>
      <c r="CO416" s="153"/>
      <c r="CP416" s="153"/>
      <c r="CQ416" s="153"/>
      <c r="CR416" s="153"/>
      <c r="CS416" s="153"/>
      <c r="CT416" s="153"/>
      <c r="CU416" s="153"/>
      <c r="CV416" s="153"/>
      <c r="CW416" s="153"/>
    </row>
    <row r="417" ht="6" customHeight="1" spans="1:10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E417" s="314"/>
      <c r="BF417" s="315"/>
      <c r="BG417" s="316"/>
      <c r="BH417" s="176"/>
      <c r="BI417" s="176"/>
      <c r="BJ417" s="190"/>
      <c r="BK417" s="191"/>
      <c r="BL417" s="192"/>
      <c r="BM417" s="624"/>
      <c r="BN417" s="624"/>
      <c r="BO417" s="625"/>
      <c r="BP417" s="625"/>
      <c r="BQ417" s="625"/>
      <c r="BR417" s="624"/>
      <c r="BS417" s="624"/>
      <c r="BT417" s="314"/>
      <c r="BU417" s="315"/>
      <c r="BV417" s="316"/>
      <c r="BW417" s="176"/>
      <c r="BX417" s="176"/>
      <c r="BY417" s="314"/>
      <c r="BZ417" s="315"/>
      <c r="CA417" s="316"/>
      <c r="CB417" s="153"/>
      <c r="CC417" s="153"/>
      <c r="CD417" s="153"/>
      <c r="CE417" s="153"/>
      <c r="CF417" s="153"/>
      <c r="CG417" s="153"/>
      <c r="CH417" s="153"/>
      <c r="CI417" s="153"/>
      <c r="CJ417" s="153"/>
      <c r="CK417" s="153"/>
      <c r="CL417" s="153"/>
      <c r="CM417" s="153"/>
      <c r="CN417" s="153"/>
      <c r="CO417" s="153"/>
      <c r="CP417" s="153"/>
      <c r="CQ417" s="153"/>
      <c r="CR417" s="153"/>
      <c r="CS417" s="153"/>
      <c r="CT417" s="153"/>
      <c r="CU417" s="153"/>
      <c r="CV417" s="153"/>
      <c r="CW417" s="153"/>
    </row>
    <row r="418" ht="6" customHeight="1" spans="80:101">
      <c r="CB418" s="153"/>
      <c r="CC418" s="153"/>
      <c r="CD418" s="153"/>
      <c r="CE418" s="153"/>
      <c r="CF418" s="153"/>
      <c r="CG418" s="153"/>
      <c r="CH418" s="153"/>
      <c r="CI418" s="153"/>
      <c r="CJ418" s="153"/>
      <c r="CK418" s="153"/>
      <c r="CL418" s="153"/>
      <c r="CM418" s="153"/>
      <c r="CN418" s="153"/>
      <c r="CO418" s="153"/>
      <c r="CP418" s="153"/>
      <c r="CQ418" s="153"/>
      <c r="CR418" s="153"/>
      <c r="CS418" s="153"/>
      <c r="CT418" s="153"/>
      <c r="CU418" s="153"/>
      <c r="CV418" s="153"/>
      <c r="CW418" s="153"/>
    </row>
    <row r="419" ht="6" customHeight="1" spans="1:101">
      <c r="A419" s="161" t="s">
        <v>181</v>
      </c>
      <c r="CB419" s="153"/>
      <c r="CC419" s="153"/>
      <c r="CD419" s="153"/>
      <c r="CE419" s="153"/>
      <c r="CF419" s="153"/>
      <c r="CG419" s="153"/>
      <c r="CH419" s="153"/>
      <c r="CI419" s="153"/>
      <c r="CJ419" s="153"/>
      <c r="CK419" s="153"/>
      <c r="CL419" s="153"/>
      <c r="CM419" s="153"/>
      <c r="CN419" s="153"/>
      <c r="CO419" s="153"/>
      <c r="CP419" s="153"/>
      <c r="CQ419" s="153"/>
      <c r="CR419" s="153"/>
      <c r="CS419" s="153"/>
      <c r="CT419" s="153"/>
      <c r="CU419" s="153"/>
      <c r="CV419" s="153"/>
      <c r="CW419" s="153"/>
    </row>
    <row r="420" ht="6" customHeight="1" spans="80:101">
      <c r="CB420" s="153"/>
      <c r="CC420" s="153"/>
      <c r="CD420" s="153"/>
      <c r="CE420" s="153"/>
      <c r="CF420" s="153"/>
      <c r="CG420" s="153"/>
      <c r="CH420" s="153"/>
      <c r="CI420" s="153"/>
      <c r="CJ420" s="153"/>
      <c r="CK420" s="153"/>
      <c r="CL420" s="153"/>
      <c r="CM420" s="153"/>
      <c r="CN420" s="153"/>
      <c r="CO420" s="153"/>
      <c r="CP420" s="153"/>
      <c r="CQ420" s="153"/>
      <c r="CR420" s="153"/>
      <c r="CS420" s="153"/>
      <c r="CT420" s="153"/>
      <c r="CU420" s="153"/>
      <c r="CV420" s="153"/>
      <c r="CW420" s="153"/>
    </row>
    <row r="421" ht="6" customHeight="1" spans="80:101">
      <c r="CB421" s="153"/>
      <c r="CC421" s="153"/>
      <c r="CD421" s="153"/>
      <c r="CE421" s="153"/>
      <c r="CF421" s="153"/>
      <c r="CG421" s="153"/>
      <c r="CH421" s="153"/>
      <c r="CI421" s="153"/>
      <c r="CJ421" s="153"/>
      <c r="CK421" s="153"/>
      <c r="CL421" s="153"/>
      <c r="CM421" s="153"/>
      <c r="CN421" s="153"/>
      <c r="CO421" s="153"/>
      <c r="CP421" s="153"/>
      <c r="CQ421" s="153"/>
      <c r="CR421" s="153"/>
      <c r="CS421" s="153"/>
      <c r="CT421" s="153"/>
      <c r="CU421" s="153"/>
      <c r="CV421" s="153"/>
      <c r="CW421" s="153"/>
    </row>
    <row r="422" ht="6" customHeight="1" spans="80:101">
      <c r="CB422" s="153"/>
      <c r="CC422" s="153"/>
      <c r="CD422" s="153"/>
      <c r="CE422" s="153"/>
      <c r="CF422" s="153"/>
      <c r="CG422" s="153"/>
      <c r="CH422" s="153"/>
      <c r="CI422" s="153"/>
      <c r="CJ422" s="153"/>
      <c r="CK422" s="153"/>
      <c r="CL422" s="153"/>
      <c r="CM422" s="153"/>
      <c r="CN422" s="153"/>
      <c r="CO422" s="153"/>
      <c r="CP422" s="153"/>
      <c r="CQ422" s="153"/>
      <c r="CR422" s="153"/>
      <c r="CS422" s="153"/>
      <c r="CT422" s="153"/>
      <c r="CU422" s="153"/>
      <c r="CV422" s="153"/>
      <c r="CW422" s="153"/>
    </row>
    <row r="423" ht="6" customHeight="1" spans="1:10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  <c r="AY423" s="153"/>
      <c r="AZ423" s="153"/>
      <c r="BA423" s="153"/>
      <c r="BB423" s="153"/>
      <c r="BC423" s="153"/>
      <c r="BD423" s="153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3"/>
      <c r="BO423" s="153"/>
      <c r="BP423" s="153"/>
      <c r="BQ423" s="153"/>
      <c r="BR423" s="153"/>
      <c r="BS423" s="153"/>
      <c r="BT423" s="153"/>
      <c r="BU423" s="153"/>
      <c r="BV423" s="153"/>
      <c r="BW423" s="153"/>
      <c r="BX423" s="153"/>
      <c r="BY423" s="153"/>
      <c r="BZ423" s="153"/>
      <c r="CA423" s="153"/>
      <c r="CB423" s="153"/>
      <c r="CC423" s="153"/>
      <c r="CD423" s="153"/>
      <c r="CE423" s="153"/>
      <c r="CF423" s="153"/>
      <c r="CG423" s="153"/>
      <c r="CH423" s="153"/>
      <c r="CI423" s="153"/>
      <c r="CJ423" s="153"/>
      <c r="CK423" s="153"/>
      <c r="CL423" s="153"/>
      <c r="CM423" s="153"/>
      <c r="CN423" s="153"/>
      <c r="CO423" s="153"/>
      <c r="CP423" s="153"/>
      <c r="CQ423" s="153"/>
      <c r="CR423" s="153"/>
      <c r="CS423" s="153"/>
      <c r="CT423" s="153"/>
      <c r="CU423" s="153"/>
      <c r="CV423" s="153"/>
      <c r="CW423" s="153"/>
    </row>
    <row r="424" ht="6" customHeight="1" spans="1:10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3"/>
      <c r="BO424" s="153"/>
      <c r="BP424" s="153"/>
      <c r="BQ424" s="153"/>
      <c r="BR424" s="153"/>
      <c r="BS424" s="153"/>
      <c r="BT424" s="153"/>
      <c r="BU424" s="153"/>
      <c r="BV424" s="153"/>
      <c r="BW424" s="153"/>
      <c r="BX424" s="153"/>
      <c r="BY424" s="153"/>
      <c r="BZ424" s="153"/>
      <c r="CA424" s="153"/>
      <c r="CB424" s="153"/>
      <c r="CC424" s="153"/>
      <c r="CD424" s="153"/>
      <c r="CE424" s="153"/>
      <c r="CF424" s="153"/>
      <c r="CG424" s="153"/>
      <c r="CH424" s="153"/>
      <c r="CI424" s="153"/>
      <c r="CJ424" s="153"/>
      <c r="CK424" s="153"/>
      <c r="CL424" s="153"/>
      <c r="CM424" s="153"/>
      <c r="CN424" s="153"/>
      <c r="CO424" s="153"/>
      <c r="CP424" s="153"/>
      <c r="CQ424" s="153"/>
      <c r="CR424" s="153"/>
      <c r="CS424" s="153"/>
      <c r="CT424" s="153"/>
      <c r="CU424" s="153"/>
      <c r="CV424" s="153"/>
      <c r="CW424" s="153"/>
    </row>
    <row r="425" ht="12.75" customHeight="1" spans="1:10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3"/>
      <c r="BO425" s="153"/>
      <c r="BP425" s="153"/>
      <c r="BQ425" s="153"/>
      <c r="BR425" s="153"/>
      <c r="BS425" s="153"/>
      <c r="BT425" s="153"/>
      <c r="BU425" s="153"/>
      <c r="BV425" s="153"/>
      <c r="BW425" s="153"/>
      <c r="BX425" s="153"/>
      <c r="BY425" s="153"/>
      <c r="BZ425" s="153"/>
      <c r="CA425" s="153"/>
      <c r="CB425" s="153"/>
      <c r="CC425" s="153"/>
      <c r="CD425" s="153"/>
      <c r="CE425" s="153"/>
      <c r="CF425" s="153"/>
      <c r="CG425" s="153"/>
      <c r="CH425" s="153"/>
      <c r="CI425" s="153"/>
      <c r="CJ425" s="153"/>
      <c r="CK425" s="153"/>
      <c r="CL425" s="153"/>
      <c r="CM425" s="153"/>
      <c r="CN425" s="153"/>
      <c r="CO425" s="153"/>
      <c r="CP425" s="153"/>
      <c r="CQ425" s="153"/>
      <c r="CR425" s="153"/>
      <c r="CS425" s="153"/>
      <c r="CT425" s="153"/>
      <c r="CU425" s="153"/>
      <c r="CV425" s="153"/>
      <c r="CW425" s="153"/>
    </row>
    <row r="426" ht="12.75" customHeight="1" spans="1:10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3"/>
      <c r="BO426" s="153"/>
      <c r="BP426" s="153"/>
      <c r="BQ426" s="153"/>
      <c r="BR426" s="153"/>
      <c r="BS426" s="153"/>
      <c r="BT426" s="153"/>
      <c r="BU426" s="153"/>
      <c r="BV426" s="153"/>
      <c r="BW426" s="153"/>
      <c r="BX426" s="153"/>
      <c r="BY426" s="153"/>
      <c r="BZ426" s="153"/>
      <c r="CA426" s="153"/>
      <c r="CB426" s="153"/>
      <c r="CC426" s="153"/>
      <c r="CD426" s="153"/>
      <c r="CE426" s="153"/>
      <c r="CF426" s="153"/>
      <c r="CG426" s="153"/>
      <c r="CH426" s="153"/>
      <c r="CI426" s="153"/>
      <c r="CJ426" s="153"/>
      <c r="CK426" s="153"/>
      <c r="CL426" s="153"/>
      <c r="CM426" s="153"/>
      <c r="CN426" s="153"/>
      <c r="CO426" s="153"/>
      <c r="CP426" s="153"/>
      <c r="CQ426" s="153"/>
      <c r="CR426" s="153"/>
      <c r="CS426" s="153"/>
      <c r="CT426" s="153"/>
      <c r="CU426" s="153"/>
      <c r="CV426" s="153"/>
      <c r="CW426" s="153"/>
    </row>
    <row r="427" ht="12.75" customHeight="1" spans="1:10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3"/>
      <c r="BO427" s="153"/>
      <c r="BP427" s="153"/>
      <c r="BQ427" s="153"/>
      <c r="BR427" s="153"/>
      <c r="BS427" s="153"/>
      <c r="BT427" s="153"/>
      <c r="BU427" s="153"/>
      <c r="BV427" s="153"/>
      <c r="BW427" s="153"/>
      <c r="BX427" s="153"/>
      <c r="BY427" s="153"/>
      <c r="BZ427" s="153"/>
      <c r="CA427" s="153"/>
      <c r="CB427" s="153"/>
      <c r="CC427" s="153"/>
      <c r="CD427" s="153"/>
      <c r="CE427" s="153"/>
      <c r="CF427" s="153"/>
      <c r="CG427" s="153"/>
      <c r="CH427" s="153"/>
      <c r="CI427" s="153"/>
      <c r="CJ427" s="153"/>
      <c r="CK427" s="153"/>
      <c r="CL427" s="153"/>
      <c r="CM427" s="153"/>
      <c r="CN427" s="153"/>
      <c r="CO427" s="153"/>
      <c r="CP427" s="153"/>
      <c r="CQ427" s="153"/>
      <c r="CR427" s="153"/>
      <c r="CS427" s="153"/>
      <c r="CT427" s="153"/>
      <c r="CU427" s="153"/>
      <c r="CV427" s="153"/>
      <c r="CW427" s="153"/>
    </row>
    <row r="428" ht="12.75" customHeight="1" spans="1:10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3"/>
      <c r="BO428" s="153"/>
      <c r="BP428" s="153"/>
      <c r="BQ428" s="153"/>
      <c r="BR428" s="153"/>
      <c r="BS428" s="153"/>
      <c r="BT428" s="153"/>
      <c r="BU428" s="153"/>
      <c r="BV428" s="153"/>
      <c r="BW428" s="153"/>
      <c r="BX428" s="153"/>
      <c r="BY428" s="153"/>
      <c r="BZ428" s="153"/>
      <c r="CA428" s="153"/>
      <c r="CB428" s="153"/>
      <c r="CC428" s="153"/>
      <c r="CD428" s="153"/>
      <c r="CE428" s="153"/>
      <c r="CF428" s="153"/>
      <c r="CG428" s="153"/>
      <c r="CH428" s="153"/>
      <c r="CI428" s="153"/>
      <c r="CJ428" s="153"/>
      <c r="CK428" s="153"/>
      <c r="CL428" s="153"/>
      <c r="CM428" s="153"/>
      <c r="CN428" s="153"/>
      <c r="CO428" s="153"/>
      <c r="CP428" s="153"/>
      <c r="CQ428" s="153"/>
      <c r="CR428" s="153"/>
      <c r="CS428" s="153"/>
      <c r="CT428" s="153"/>
      <c r="CU428" s="153"/>
      <c r="CV428" s="153"/>
      <c r="CW428" s="153"/>
    </row>
    <row r="429" ht="12.75" customHeight="1" spans="1:10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  <c r="BS429" s="153"/>
      <c r="BT429" s="153"/>
      <c r="BU429" s="153"/>
      <c r="BV429" s="153"/>
      <c r="BW429" s="153"/>
      <c r="BX429" s="153"/>
      <c r="BY429" s="153"/>
      <c r="BZ429" s="153"/>
      <c r="CA429" s="153"/>
      <c r="CB429" s="153"/>
      <c r="CC429" s="153"/>
      <c r="CD429" s="153"/>
      <c r="CE429" s="153"/>
      <c r="CF429" s="153"/>
      <c r="CG429" s="153"/>
      <c r="CH429" s="153"/>
      <c r="CI429" s="153"/>
      <c r="CJ429" s="153"/>
      <c r="CK429" s="153"/>
      <c r="CL429" s="153"/>
      <c r="CM429" s="153"/>
      <c r="CN429" s="153"/>
      <c r="CO429" s="153"/>
      <c r="CP429" s="153"/>
      <c r="CQ429" s="153"/>
      <c r="CR429" s="153"/>
      <c r="CS429" s="153"/>
      <c r="CT429" s="153"/>
      <c r="CU429" s="153"/>
      <c r="CV429" s="153"/>
      <c r="CW429" s="153"/>
    </row>
    <row r="430" ht="12.75" customHeight="1" spans="1:10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3"/>
      <c r="BO430" s="153"/>
      <c r="BP430" s="153"/>
      <c r="BQ430" s="153"/>
      <c r="BR430" s="153"/>
      <c r="BS430" s="153"/>
      <c r="BT430" s="153"/>
      <c r="BU430" s="153"/>
      <c r="BV430" s="153"/>
      <c r="BW430" s="153"/>
      <c r="BX430" s="153"/>
      <c r="BY430" s="153"/>
      <c r="BZ430" s="153"/>
      <c r="CA430" s="153"/>
      <c r="CB430" s="153"/>
      <c r="CC430" s="153"/>
      <c r="CD430" s="153"/>
      <c r="CE430" s="153"/>
      <c r="CF430" s="153"/>
      <c r="CG430" s="153"/>
      <c r="CH430" s="153"/>
      <c r="CI430" s="153"/>
      <c r="CJ430" s="153"/>
      <c r="CK430" s="153"/>
      <c r="CL430" s="153"/>
      <c r="CM430" s="153"/>
      <c r="CN430" s="153"/>
      <c r="CO430" s="153"/>
      <c r="CP430" s="153"/>
      <c r="CQ430" s="153"/>
      <c r="CR430" s="153"/>
      <c r="CS430" s="153"/>
      <c r="CT430" s="153"/>
      <c r="CU430" s="153"/>
      <c r="CV430" s="153"/>
      <c r="CW430" s="153"/>
    </row>
    <row r="431" ht="12.75" customHeight="1" spans="1:10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3"/>
      <c r="BO431" s="153"/>
      <c r="BP431" s="153"/>
      <c r="BQ431" s="153"/>
      <c r="BR431" s="153"/>
      <c r="BS431" s="153"/>
      <c r="BT431" s="153"/>
      <c r="BU431" s="153"/>
      <c r="BV431" s="153"/>
      <c r="BW431" s="153"/>
      <c r="BX431" s="153"/>
      <c r="BY431" s="153"/>
      <c r="BZ431" s="153"/>
      <c r="CA431" s="153"/>
      <c r="CB431" s="153"/>
      <c r="CC431" s="153"/>
      <c r="CD431" s="153"/>
      <c r="CE431" s="153"/>
      <c r="CF431" s="153"/>
      <c r="CG431" s="153"/>
      <c r="CH431" s="153"/>
      <c r="CI431" s="153"/>
      <c r="CJ431" s="153"/>
      <c r="CK431" s="153"/>
      <c r="CL431" s="153"/>
      <c r="CM431" s="153"/>
      <c r="CN431" s="153"/>
      <c r="CO431" s="153"/>
      <c r="CP431" s="153"/>
      <c r="CQ431" s="153"/>
      <c r="CR431" s="153"/>
      <c r="CS431" s="153"/>
      <c r="CT431" s="153"/>
      <c r="CU431" s="153"/>
      <c r="CV431" s="153"/>
      <c r="CW431" s="153"/>
    </row>
    <row r="432" ht="12.75" customHeight="1" spans="1:10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153"/>
      <c r="BN432" s="153"/>
      <c r="BO432" s="153"/>
      <c r="BP432" s="153"/>
      <c r="BQ432" s="153"/>
      <c r="BR432" s="153"/>
      <c r="BS432" s="153"/>
      <c r="BT432" s="153"/>
      <c r="BU432" s="153"/>
      <c r="BV432" s="153"/>
      <c r="BW432" s="153"/>
      <c r="BX432" s="153"/>
      <c r="BY432" s="153"/>
      <c r="BZ432" s="153"/>
      <c r="CA432" s="153"/>
      <c r="CB432" s="153"/>
      <c r="CC432" s="153"/>
      <c r="CD432" s="153"/>
      <c r="CE432" s="153"/>
      <c r="CF432" s="153"/>
      <c r="CG432" s="153"/>
      <c r="CH432" s="153"/>
      <c r="CI432" s="153"/>
      <c r="CJ432" s="153"/>
      <c r="CK432" s="153"/>
      <c r="CL432" s="153"/>
      <c r="CM432" s="153"/>
      <c r="CN432" s="153"/>
      <c r="CO432" s="153"/>
      <c r="CP432" s="153"/>
      <c r="CQ432" s="153"/>
      <c r="CR432" s="153"/>
      <c r="CS432" s="153"/>
      <c r="CT432" s="153"/>
      <c r="CU432" s="153"/>
      <c r="CV432" s="153"/>
      <c r="CW432" s="153"/>
    </row>
    <row r="433" ht="12.75" customHeight="1" spans="1:10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  <c r="AY433" s="153"/>
      <c r="AZ433" s="153"/>
      <c r="BA433" s="153"/>
      <c r="BB433" s="153"/>
      <c r="BC433" s="153"/>
      <c r="BD433" s="153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3"/>
      <c r="BO433" s="153"/>
      <c r="BP433" s="153"/>
      <c r="BQ433" s="153"/>
      <c r="BR433" s="153"/>
      <c r="BS433" s="153"/>
      <c r="BT433" s="153"/>
      <c r="BU433" s="153"/>
      <c r="BV433" s="153"/>
      <c r="BW433" s="153"/>
      <c r="BX433" s="153"/>
      <c r="BY433" s="153"/>
      <c r="BZ433" s="153"/>
      <c r="CA433" s="153"/>
      <c r="CB433" s="153"/>
      <c r="CC433" s="153"/>
      <c r="CD433" s="153"/>
      <c r="CE433" s="153"/>
      <c r="CF433" s="153"/>
      <c r="CG433" s="153"/>
      <c r="CH433" s="153"/>
      <c r="CI433" s="153"/>
      <c r="CJ433" s="153"/>
      <c r="CK433" s="153"/>
      <c r="CL433" s="153"/>
      <c r="CM433" s="153"/>
      <c r="CN433" s="153"/>
      <c r="CO433" s="153"/>
      <c r="CP433" s="153"/>
      <c r="CQ433" s="153"/>
      <c r="CR433" s="153"/>
      <c r="CS433" s="153"/>
      <c r="CT433" s="153"/>
      <c r="CU433" s="153"/>
      <c r="CV433" s="153"/>
      <c r="CW433" s="153"/>
    </row>
    <row r="434" ht="12.75" customHeight="1" spans="1:10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  <c r="AY434" s="153"/>
      <c r="AZ434" s="153"/>
      <c r="BA434" s="153"/>
      <c r="BB434" s="153"/>
      <c r="BC434" s="153"/>
      <c r="BD434" s="153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  <c r="BS434" s="153"/>
      <c r="BT434" s="153"/>
      <c r="BU434" s="153"/>
      <c r="BV434" s="153"/>
      <c r="BW434" s="153"/>
      <c r="BX434" s="153"/>
      <c r="BY434" s="153"/>
      <c r="BZ434" s="153"/>
      <c r="CA434" s="153"/>
      <c r="CB434" s="153"/>
      <c r="CC434" s="153"/>
      <c r="CD434" s="153"/>
      <c r="CE434" s="153"/>
      <c r="CF434" s="153"/>
      <c r="CG434" s="153"/>
      <c r="CH434" s="153"/>
      <c r="CI434" s="153"/>
      <c r="CJ434" s="153"/>
      <c r="CK434" s="153"/>
      <c r="CL434" s="153"/>
      <c r="CM434" s="153"/>
      <c r="CN434" s="153"/>
      <c r="CO434" s="153"/>
      <c r="CP434" s="153"/>
      <c r="CQ434" s="153"/>
      <c r="CR434" s="153"/>
      <c r="CS434" s="153"/>
      <c r="CT434" s="153"/>
      <c r="CU434" s="153"/>
      <c r="CV434" s="153"/>
      <c r="CW434" s="153"/>
    </row>
    <row r="435" ht="12.75" customHeight="1" spans="1:10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  <c r="AY435" s="153"/>
      <c r="AZ435" s="153"/>
      <c r="BA435" s="153"/>
      <c r="BB435" s="153"/>
      <c r="BC435" s="153"/>
      <c r="BD435" s="153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  <c r="BS435" s="153"/>
      <c r="BT435" s="153"/>
      <c r="BU435" s="153"/>
      <c r="BV435" s="153"/>
      <c r="BW435" s="153"/>
      <c r="BX435" s="153"/>
      <c r="BY435" s="153"/>
      <c r="BZ435" s="153"/>
      <c r="CA435" s="153"/>
      <c r="CB435" s="153"/>
      <c r="CC435" s="153"/>
      <c r="CD435" s="153"/>
      <c r="CE435" s="153"/>
      <c r="CF435" s="153"/>
      <c r="CG435" s="153"/>
      <c r="CH435" s="153"/>
      <c r="CI435" s="153"/>
      <c r="CJ435" s="153"/>
      <c r="CK435" s="153"/>
      <c r="CL435" s="153"/>
      <c r="CM435" s="153"/>
      <c r="CN435" s="153"/>
      <c r="CO435" s="153"/>
      <c r="CP435" s="153"/>
      <c r="CQ435" s="153"/>
      <c r="CR435" s="153"/>
      <c r="CS435" s="153"/>
      <c r="CT435" s="153"/>
      <c r="CU435" s="153"/>
      <c r="CV435" s="153"/>
      <c r="CW435" s="153"/>
    </row>
    <row r="436" ht="12.75" customHeight="1" spans="1:10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  <c r="AY436" s="153"/>
      <c r="AZ436" s="153"/>
      <c r="BA436" s="153"/>
      <c r="BB436" s="153"/>
      <c r="BC436" s="153"/>
      <c r="BD436" s="153"/>
      <c r="BE436" s="153"/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  <c r="BS436" s="153"/>
      <c r="BT436" s="153"/>
      <c r="BU436" s="153"/>
      <c r="BV436" s="153"/>
      <c r="BW436" s="153"/>
      <c r="BX436" s="153"/>
      <c r="BY436" s="153"/>
      <c r="BZ436" s="153"/>
      <c r="CA436" s="153"/>
      <c r="CB436" s="153"/>
      <c r="CC436" s="153"/>
      <c r="CD436" s="153"/>
      <c r="CE436" s="153"/>
      <c r="CF436" s="153"/>
      <c r="CG436" s="153"/>
      <c r="CH436" s="153"/>
      <c r="CI436" s="153"/>
      <c r="CJ436" s="153"/>
      <c r="CK436" s="153"/>
      <c r="CL436" s="153"/>
      <c r="CM436" s="153"/>
      <c r="CN436" s="153"/>
      <c r="CO436" s="153"/>
      <c r="CP436" s="153"/>
      <c r="CQ436" s="153"/>
      <c r="CR436" s="153"/>
      <c r="CS436" s="153"/>
      <c r="CT436" s="153"/>
      <c r="CU436" s="153"/>
      <c r="CV436" s="153"/>
      <c r="CW436" s="153"/>
    </row>
    <row r="437" ht="12.75" customHeight="1" spans="1:10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  <c r="AY437" s="153"/>
      <c r="AZ437" s="153"/>
      <c r="BA437" s="153"/>
      <c r="BB437" s="153"/>
      <c r="BC437" s="153"/>
      <c r="BD437" s="153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  <c r="BS437" s="153"/>
      <c r="BT437" s="153"/>
      <c r="BU437" s="153"/>
      <c r="BV437" s="153"/>
      <c r="BW437" s="153"/>
      <c r="BX437" s="153"/>
      <c r="BY437" s="153"/>
      <c r="BZ437" s="153"/>
      <c r="CA437" s="153"/>
      <c r="CB437" s="153"/>
      <c r="CC437" s="153"/>
      <c r="CD437" s="153"/>
      <c r="CE437" s="153"/>
      <c r="CF437" s="153"/>
      <c r="CG437" s="153"/>
      <c r="CH437" s="153"/>
      <c r="CI437" s="153"/>
      <c r="CJ437" s="153"/>
      <c r="CK437" s="153"/>
      <c r="CL437" s="153"/>
      <c r="CM437" s="153"/>
      <c r="CN437" s="153"/>
      <c r="CO437" s="153"/>
      <c r="CP437" s="153"/>
      <c r="CQ437" s="153"/>
      <c r="CR437" s="153"/>
      <c r="CS437" s="153"/>
      <c r="CT437" s="153"/>
      <c r="CU437" s="153"/>
      <c r="CV437" s="153"/>
      <c r="CW437" s="153"/>
    </row>
    <row r="438" ht="12.75" customHeight="1" spans="1:10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  <c r="AY438" s="153"/>
      <c r="AZ438" s="153"/>
      <c r="BA438" s="153"/>
      <c r="BB438" s="153"/>
      <c r="BC438" s="153"/>
      <c r="BD438" s="153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  <c r="BS438" s="153"/>
      <c r="BT438" s="153"/>
      <c r="BU438" s="153"/>
      <c r="BV438" s="153"/>
      <c r="BW438" s="153"/>
      <c r="BX438" s="153"/>
      <c r="BY438" s="153"/>
      <c r="BZ438" s="153"/>
      <c r="CA438" s="153"/>
      <c r="CB438" s="153"/>
      <c r="CC438" s="153"/>
      <c r="CD438" s="153"/>
      <c r="CE438" s="153"/>
      <c r="CF438" s="153"/>
      <c r="CG438" s="153"/>
      <c r="CH438" s="153"/>
      <c r="CI438" s="153"/>
      <c r="CJ438" s="153"/>
      <c r="CK438" s="153"/>
      <c r="CL438" s="153"/>
      <c r="CM438" s="153"/>
      <c r="CN438" s="153"/>
      <c r="CO438" s="153"/>
      <c r="CP438" s="153"/>
      <c r="CQ438" s="153"/>
      <c r="CR438" s="153"/>
      <c r="CS438" s="153"/>
      <c r="CT438" s="153"/>
      <c r="CU438" s="153"/>
      <c r="CV438" s="153"/>
      <c r="CW438" s="153"/>
    </row>
    <row r="439" ht="12.75" customHeight="1" spans="1:10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  <c r="AY439" s="153"/>
      <c r="AZ439" s="153"/>
      <c r="BA439" s="153"/>
      <c r="BB439" s="153"/>
      <c r="BC439" s="153"/>
      <c r="BD439" s="153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  <c r="BS439" s="153"/>
      <c r="BT439" s="153"/>
      <c r="BU439" s="153"/>
      <c r="BV439" s="153"/>
      <c r="BW439" s="153"/>
      <c r="BX439" s="153"/>
      <c r="BY439" s="153"/>
      <c r="BZ439" s="153"/>
      <c r="CA439" s="153"/>
      <c r="CB439" s="153"/>
      <c r="CC439" s="153"/>
      <c r="CD439" s="153"/>
      <c r="CE439" s="153"/>
      <c r="CF439" s="153"/>
      <c r="CG439" s="153"/>
      <c r="CH439" s="153"/>
      <c r="CI439" s="153"/>
      <c r="CJ439" s="153"/>
      <c r="CK439" s="153"/>
      <c r="CL439" s="153"/>
      <c r="CM439" s="153"/>
      <c r="CN439" s="153"/>
      <c r="CO439" s="153"/>
      <c r="CP439" s="153"/>
      <c r="CQ439" s="153"/>
      <c r="CR439" s="153"/>
      <c r="CS439" s="153"/>
      <c r="CT439" s="153"/>
      <c r="CU439" s="153"/>
      <c r="CV439" s="153"/>
      <c r="CW439" s="153"/>
    </row>
    <row r="440" ht="12.75" customHeight="1" spans="1:10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  <c r="AY440" s="153"/>
      <c r="AZ440" s="153"/>
      <c r="BA440" s="153"/>
      <c r="BB440" s="153"/>
      <c r="BC440" s="153"/>
      <c r="BD440" s="153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  <c r="BS440" s="153"/>
      <c r="BT440" s="153"/>
      <c r="BU440" s="153"/>
      <c r="BV440" s="153"/>
      <c r="BW440" s="153"/>
      <c r="BX440" s="153"/>
      <c r="BY440" s="153"/>
      <c r="BZ440" s="153"/>
      <c r="CA440" s="153"/>
      <c r="CB440" s="153"/>
      <c r="CC440" s="153"/>
      <c r="CD440" s="153"/>
      <c r="CE440" s="153"/>
      <c r="CF440" s="153"/>
      <c r="CG440" s="153"/>
      <c r="CH440" s="153"/>
      <c r="CI440" s="153"/>
      <c r="CJ440" s="153"/>
      <c r="CK440" s="153"/>
      <c r="CL440" s="153"/>
      <c r="CM440" s="153"/>
      <c r="CN440" s="153"/>
      <c r="CO440" s="153"/>
      <c r="CP440" s="153"/>
      <c r="CQ440" s="153"/>
      <c r="CR440" s="153"/>
      <c r="CS440" s="153"/>
      <c r="CT440" s="153"/>
      <c r="CU440" s="153"/>
      <c r="CV440" s="153"/>
      <c r="CW440" s="153"/>
    </row>
    <row r="441" ht="12.75" customHeight="1" spans="1:10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  <c r="AY441" s="153"/>
      <c r="AZ441" s="153"/>
      <c r="BA441" s="153"/>
      <c r="BB441" s="153"/>
      <c r="BC441" s="153"/>
      <c r="BD441" s="153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  <c r="BS441" s="153"/>
      <c r="BT441" s="153"/>
      <c r="BU441" s="153"/>
      <c r="BV441" s="153"/>
      <c r="BW441" s="153"/>
      <c r="BX441" s="153"/>
      <c r="BY441" s="153"/>
      <c r="BZ441" s="153"/>
      <c r="CA441" s="153"/>
      <c r="CB441" s="153"/>
      <c r="CC441" s="153"/>
      <c r="CD441" s="153"/>
      <c r="CE441" s="153"/>
      <c r="CF441" s="153"/>
      <c r="CG441" s="153"/>
      <c r="CH441" s="153"/>
      <c r="CI441" s="153"/>
      <c r="CJ441" s="153"/>
      <c r="CK441" s="153"/>
      <c r="CL441" s="153"/>
      <c r="CM441" s="153"/>
      <c r="CN441" s="153"/>
      <c r="CO441" s="153"/>
      <c r="CP441" s="153"/>
      <c r="CQ441" s="153"/>
      <c r="CR441" s="153"/>
      <c r="CS441" s="153"/>
      <c r="CT441" s="153"/>
      <c r="CU441" s="153"/>
      <c r="CV441" s="153"/>
      <c r="CW441" s="153"/>
    </row>
    <row r="442" ht="12.75" customHeight="1" spans="1:10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  <c r="AY442" s="153"/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3"/>
      <c r="BV442" s="153"/>
      <c r="BW442" s="153"/>
      <c r="BX442" s="153"/>
      <c r="BY442" s="153"/>
      <c r="BZ442" s="153"/>
      <c r="CA442" s="153"/>
      <c r="CB442" s="153"/>
      <c r="CC442" s="153"/>
      <c r="CD442" s="153"/>
      <c r="CE442" s="153"/>
      <c r="CF442" s="153"/>
      <c r="CG442" s="153"/>
      <c r="CH442" s="153"/>
      <c r="CI442" s="153"/>
      <c r="CJ442" s="153"/>
      <c r="CK442" s="153"/>
      <c r="CL442" s="153"/>
      <c r="CM442" s="153"/>
      <c r="CN442" s="153"/>
      <c r="CO442" s="153"/>
      <c r="CP442" s="153"/>
      <c r="CQ442" s="153"/>
      <c r="CR442" s="153"/>
      <c r="CS442" s="153"/>
      <c r="CT442" s="153"/>
      <c r="CU442" s="153"/>
      <c r="CV442" s="153"/>
      <c r="CW442" s="153"/>
    </row>
    <row r="443" ht="12.75" customHeight="1" spans="1:10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  <c r="BS443" s="153"/>
      <c r="BT443" s="153"/>
      <c r="BU443" s="153"/>
      <c r="BV443" s="153"/>
      <c r="BW443" s="153"/>
      <c r="BX443" s="153"/>
      <c r="BY443" s="153"/>
      <c r="BZ443" s="153"/>
      <c r="CA443" s="153"/>
      <c r="CB443" s="153"/>
      <c r="CC443" s="153"/>
      <c r="CD443" s="153"/>
      <c r="CE443" s="153"/>
      <c r="CF443" s="153"/>
      <c r="CG443" s="153"/>
      <c r="CH443" s="153"/>
      <c r="CI443" s="153"/>
      <c r="CJ443" s="153"/>
      <c r="CK443" s="153"/>
      <c r="CL443" s="153"/>
      <c r="CM443" s="153"/>
      <c r="CN443" s="153"/>
      <c r="CO443" s="153"/>
      <c r="CP443" s="153"/>
      <c r="CQ443" s="153"/>
      <c r="CR443" s="153"/>
      <c r="CS443" s="153"/>
      <c r="CT443" s="153"/>
      <c r="CU443" s="153"/>
      <c r="CV443" s="153"/>
      <c r="CW443" s="153"/>
    </row>
    <row r="444" ht="12.75" customHeight="1" spans="1:10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  <c r="BS444" s="153"/>
      <c r="BT444" s="153"/>
      <c r="BU444" s="153"/>
      <c r="BV444" s="153"/>
      <c r="BW444" s="153"/>
      <c r="BX444" s="153"/>
      <c r="BY444" s="153"/>
      <c r="BZ444" s="153"/>
      <c r="CA444" s="153"/>
      <c r="CB444" s="153"/>
      <c r="CC444" s="153"/>
      <c r="CD444" s="153"/>
      <c r="CE444" s="153"/>
      <c r="CF444" s="153"/>
      <c r="CG444" s="153"/>
      <c r="CH444" s="153"/>
      <c r="CI444" s="153"/>
      <c r="CJ444" s="153"/>
      <c r="CK444" s="153"/>
      <c r="CL444" s="153"/>
      <c r="CM444" s="153"/>
      <c r="CN444" s="153"/>
      <c r="CO444" s="153"/>
      <c r="CP444" s="153"/>
      <c r="CQ444" s="153"/>
      <c r="CR444" s="153"/>
      <c r="CS444" s="153"/>
      <c r="CT444" s="153"/>
      <c r="CU444" s="153"/>
      <c r="CV444" s="153"/>
      <c r="CW444" s="153"/>
    </row>
    <row r="445" ht="12.75" customHeight="1" spans="1:10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  <c r="BS445" s="153"/>
      <c r="BT445" s="153"/>
      <c r="BU445" s="153"/>
      <c r="BV445" s="153"/>
      <c r="BW445" s="153"/>
      <c r="BX445" s="153"/>
      <c r="BY445" s="153"/>
      <c r="BZ445" s="153"/>
      <c r="CA445" s="153"/>
      <c r="CB445" s="153"/>
      <c r="CC445" s="153"/>
      <c r="CD445" s="153"/>
      <c r="CE445" s="153"/>
      <c r="CF445" s="153"/>
      <c r="CG445" s="153"/>
      <c r="CH445" s="153"/>
      <c r="CI445" s="153"/>
      <c r="CJ445" s="153"/>
      <c r="CK445" s="153"/>
      <c r="CL445" s="153"/>
      <c r="CM445" s="153"/>
      <c r="CN445" s="153"/>
      <c r="CO445" s="153"/>
      <c r="CP445" s="153"/>
      <c r="CQ445" s="153"/>
      <c r="CR445" s="153"/>
      <c r="CS445" s="153"/>
      <c r="CT445" s="153"/>
      <c r="CU445" s="153"/>
      <c r="CV445" s="153"/>
      <c r="CW445" s="153"/>
    </row>
    <row r="446" ht="12.75" customHeight="1" spans="1:10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  <c r="BS446" s="153"/>
      <c r="BT446" s="153"/>
      <c r="BU446" s="153"/>
      <c r="BV446" s="153"/>
      <c r="BW446" s="153"/>
      <c r="BX446" s="153"/>
      <c r="BY446" s="153"/>
      <c r="BZ446" s="153"/>
      <c r="CA446" s="153"/>
      <c r="CB446" s="153"/>
      <c r="CC446" s="153"/>
      <c r="CD446" s="153"/>
      <c r="CE446" s="153"/>
      <c r="CF446" s="153"/>
      <c r="CG446" s="153"/>
      <c r="CH446" s="153"/>
      <c r="CI446" s="153"/>
      <c r="CJ446" s="153"/>
      <c r="CK446" s="153"/>
      <c r="CL446" s="153"/>
      <c r="CM446" s="153"/>
      <c r="CN446" s="153"/>
      <c r="CO446" s="153"/>
      <c r="CP446" s="153"/>
      <c r="CQ446" s="153"/>
      <c r="CR446" s="153"/>
      <c r="CS446" s="153"/>
      <c r="CT446" s="153"/>
      <c r="CU446" s="153"/>
      <c r="CV446" s="153"/>
      <c r="CW446" s="153"/>
    </row>
    <row r="447" ht="12.75" customHeight="1" spans="1:10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3"/>
      <c r="BE447" s="153"/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  <c r="BS447" s="153"/>
      <c r="BT447" s="153"/>
      <c r="BU447" s="153"/>
      <c r="BV447" s="153"/>
      <c r="BW447" s="153"/>
      <c r="BX447" s="153"/>
      <c r="BY447" s="153"/>
      <c r="BZ447" s="153"/>
      <c r="CA447" s="153"/>
      <c r="CB447" s="153"/>
      <c r="CC447" s="153"/>
      <c r="CD447" s="153"/>
      <c r="CE447" s="153"/>
      <c r="CF447" s="153"/>
      <c r="CG447" s="153"/>
      <c r="CH447" s="153"/>
      <c r="CI447" s="153"/>
      <c r="CJ447" s="153"/>
      <c r="CK447" s="153"/>
      <c r="CL447" s="153"/>
      <c r="CM447" s="153"/>
      <c r="CN447" s="153"/>
      <c r="CO447" s="153"/>
      <c r="CP447" s="153"/>
      <c r="CQ447" s="153"/>
      <c r="CR447" s="153"/>
      <c r="CS447" s="153"/>
      <c r="CT447" s="153"/>
      <c r="CU447" s="153"/>
      <c r="CV447" s="153"/>
      <c r="CW447" s="153"/>
    </row>
    <row r="448" ht="12.75" customHeight="1" spans="1:10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3"/>
      <c r="BE448" s="153"/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  <c r="BS448" s="153"/>
      <c r="BT448" s="153"/>
      <c r="BU448" s="153"/>
      <c r="BV448" s="153"/>
      <c r="BW448" s="153"/>
      <c r="BX448" s="153"/>
      <c r="BY448" s="153"/>
      <c r="BZ448" s="153"/>
      <c r="CA448" s="153"/>
      <c r="CB448" s="153"/>
      <c r="CC448" s="153"/>
      <c r="CD448" s="153"/>
      <c r="CE448" s="153"/>
      <c r="CF448" s="153"/>
      <c r="CG448" s="153"/>
      <c r="CH448" s="153"/>
      <c r="CI448" s="153"/>
      <c r="CJ448" s="153"/>
      <c r="CK448" s="153"/>
      <c r="CL448" s="153"/>
      <c r="CM448" s="153"/>
      <c r="CN448" s="153"/>
      <c r="CO448" s="153"/>
      <c r="CP448" s="153"/>
      <c r="CQ448" s="153"/>
      <c r="CR448" s="153"/>
      <c r="CS448" s="153"/>
      <c r="CT448" s="153"/>
      <c r="CU448" s="153"/>
      <c r="CV448" s="153"/>
      <c r="CW448" s="153"/>
    </row>
    <row r="449" ht="12.75" customHeight="1" spans="1:10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3"/>
      <c r="BE449" s="153"/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  <c r="BS449" s="153"/>
      <c r="BT449" s="153"/>
      <c r="BU449" s="153"/>
      <c r="BV449" s="153"/>
      <c r="BW449" s="153"/>
      <c r="BX449" s="153"/>
      <c r="BY449" s="153"/>
      <c r="BZ449" s="153"/>
      <c r="CA449" s="153"/>
      <c r="CB449" s="153"/>
      <c r="CC449" s="153"/>
      <c r="CD449" s="153"/>
      <c r="CE449" s="153"/>
      <c r="CF449" s="153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53"/>
      <c r="CQ449" s="153"/>
      <c r="CR449" s="153"/>
      <c r="CS449" s="153"/>
      <c r="CT449" s="153"/>
      <c r="CU449" s="153"/>
      <c r="CV449" s="153"/>
      <c r="CW449" s="153"/>
    </row>
    <row r="450" ht="12.75" customHeight="1" spans="1:10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  <c r="BS450" s="153"/>
      <c r="BT450" s="153"/>
      <c r="BU450" s="153"/>
      <c r="BV450" s="153"/>
      <c r="BW450" s="153"/>
      <c r="BX450" s="153"/>
      <c r="BY450" s="153"/>
      <c r="BZ450" s="153"/>
      <c r="CA450" s="153"/>
      <c r="CB450" s="153"/>
      <c r="CC450" s="153"/>
      <c r="CD450" s="153"/>
      <c r="CE450" s="153"/>
      <c r="CF450" s="153"/>
      <c r="CG450" s="153"/>
      <c r="CH450" s="153"/>
      <c r="CI450" s="153"/>
      <c r="CJ450" s="153"/>
      <c r="CK450" s="153"/>
      <c r="CL450" s="153"/>
      <c r="CM450" s="153"/>
      <c r="CN450" s="153"/>
      <c r="CO450" s="153"/>
      <c r="CP450" s="153"/>
      <c r="CQ450" s="153"/>
      <c r="CR450" s="153"/>
      <c r="CS450" s="153"/>
      <c r="CT450" s="153"/>
      <c r="CU450" s="153"/>
      <c r="CV450" s="153"/>
      <c r="CW450" s="153"/>
    </row>
    <row r="451" ht="12.75" customHeight="1" spans="1:10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  <c r="BS451" s="153"/>
      <c r="BT451" s="153"/>
      <c r="BU451" s="153"/>
      <c r="BV451" s="153"/>
      <c r="BW451" s="153"/>
      <c r="BX451" s="153"/>
      <c r="BY451" s="153"/>
      <c r="BZ451" s="153"/>
      <c r="CA451" s="153"/>
      <c r="CB451" s="153"/>
      <c r="CC451" s="153"/>
      <c r="CD451" s="153"/>
      <c r="CE451" s="153"/>
      <c r="CF451" s="153"/>
      <c r="CG451" s="153"/>
      <c r="CH451" s="153"/>
      <c r="CI451" s="153"/>
      <c r="CJ451" s="153"/>
      <c r="CK451" s="153"/>
      <c r="CL451" s="153"/>
      <c r="CM451" s="153"/>
      <c r="CN451" s="153"/>
      <c r="CO451" s="153"/>
      <c r="CP451" s="153"/>
      <c r="CQ451" s="153"/>
      <c r="CR451" s="153"/>
      <c r="CS451" s="153"/>
      <c r="CT451" s="153"/>
      <c r="CU451" s="153"/>
      <c r="CV451" s="153"/>
      <c r="CW451" s="153"/>
    </row>
    <row r="452" ht="12.75" customHeight="1" spans="1:10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3"/>
      <c r="BV452" s="153"/>
      <c r="BW452" s="153"/>
      <c r="BX452" s="153"/>
      <c r="BY452" s="153"/>
      <c r="BZ452" s="153"/>
      <c r="CA452" s="153"/>
      <c r="CB452" s="153"/>
      <c r="CC452" s="153"/>
      <c r="CD452" s="153"/>
      <c r="CE452" s="153"/>
      <c r="CF452" s="153"/>
      <c r="CG452" s="153"/>
      <c r="CH452" s="153"/>
      <c r="CI452" s="153"/>
      <c r="CJ452" s="153"/>
      <c r="CK452" s="153"/>
      <c r="CL452" s="153"/>
      <c r="CM452" s="153"/>
      <c r="CN452" s="153"/>
      <c r="CO452" s="153"/>
      <c r="CP452" s="153"/>
      <c r="CQ452" s="153"/>
      <c r="CR452" s="153"/>
      <c r="CS452" s="153"/>
      <c r="CT452" s="153"/>
      <c r="CU452" s="153"/>
      <c r="CV452" s="153"/>
      <c r="CW452" s="153"/>
    </row>
    <row r="453" ht="12.75" customHeight="1" spans="1:10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  <c r="AY453" s="153"/>
      <c r="AZ453" s="153"/>
      <c r="BA453" s="153"/>
      <c r="BB453" s="153"/>
      <c r="BC453" s="153"/>
      <c r="BD453" s="153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  <c r="BS453" s="153"/>
      <c r="BT453" s="153"/>
      <c r="BU453" s="153"/>
      <c r="BV453" s="153"/>
      <c r="BW453" s="153"/>
      <c r="BX453" s="153"/>
      <c r="BY453" s="153"/>
      <c r="BZ453" s="153"/>
      <c r="CA453" s="153"/>
      <c r="CB453" s="153"/>
      <c r="CC453" s="153"/>
      <c r="CD453" s="153"/>
      <c r="CE453" s="153"/>
      <c r="CF453" s="153"/>
      <c r="CG453" s="153"/>
      <c r="CH453" s="153"/>
      <c r="CI453" s="153"/>
      <c r="CJ453" s="153"/>
      <c r="CK453" s="153"/>
      <c r="CL453" s="153"/>
      <c r="CM453" s="153"/>
      <c r="CN453" s="153"/>
      <c r="CO453" s="153"/>
      <c r="CP453" s="153"/>
      <c r="CQ453" s="153"/>
      <c r="CR453" s="153"/>
      <c r="CS453" s="153"/>
      <c r="CT453" s="153"/>
      <c r="CU453" s="153"/>
      <c r="CV453" s="153"/>
      <c r="CW453" s="153"/>
    </row>
    <row r="454" ht="12.75" customHeight="1" spans="1:10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  <c r="AY454" s="153"/>
      <c r="AZ454" s="153"/>
      <c r="BA454" s="153"/>
      <c r="BB454" s="153"/>
      <c r="BC454" s="153"/>
      <c r="BD454" s="153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  <c r="BS454" s="153"/>
      <c r="BT454" s="153"/>
      <c r="BU454" s="153"/>
      <c r="BV454" s="153"/>
      <c r="BW454" s="153"/>
      <c r="BX454" s="153"/>
      <c r="BY454" s="153"/>
      <c r="BZ454" s="153"/>
      <c r="CA454" s="153"/>
      <c r="CB454" s="153"/>
      <c r="CC454" s="153"/>
      <c r="CD454" s="153"/>
      <c r="CE454" s="153"/>
      <c r="CF454" s="153"/>
      <c r="CG454" s="153"/>
      <c r="CH454" s="153"/>
      <c r="CI454" s="153"/>
      <c r="CJ454" s="153"/>
      <c r="CK454" s="153"/>
      <c r="CL454" s="153"/>
      <c r="CM454" s="153"/>
      <c r="CN454" s="153"/>
      <c r="CO454" s="153"/>
      <c r="CP454" s="153"/>
      <c r="CQ454" s="153"/>
      <c r="CR454" s="153"/>
      <c r="CS454" s="153"/>
      <c r="CT454" s="153"/>
      <c r="CU454" s="153"/>
      <c r="CV454" s="153"/>
      <c r="CW454" s="153"/>
    </row>
    <row r="455" ht="12.75" customHeight="1" spans="1:10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  <c r="AO455" s="153"/>
      <c r="AP455" s="153"/>
      <c r="AQ455" s="153"/>
      <c r="AR455" s="153"/>
      <c r="AS455" s="153"/>
      <c r="AT455" s="153"/>
      <c r="AU455" s="153"/>
      <c r="AV455" s="153"/>
      <c r="AW455" s="153"/>
      <c r="AX455" s="153"/>
      <c r="AY455" s="153"/>
      <c r="AZ455" s="153"/>
      <c r="BA455" s="153"/>
      <c r="BB455" s="153"/>
      <c r="BC455" s="153"/>
      <c r="BD455" s="153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3"/>
      <c r="BO455" s="153"/>
      <c r="BP455" s="153"/>
      <c r="BQ455" s="153"/>
      <c r="BR455" s="153"/>
      <c r="BS455" s="153"/>
      <c r="BT455" s="153"/>
      <c r="BU455" s="153"/>
      <c r="BV455" s="153"/>
      <c r="BW455" s="153"/>
      <c r="BX455" s="153"/>
      <c r="BY455" s="153"/>
      <c r="BZ455" s="153"/>
      <c r="CA455" s="153"/>
      <c r="CB455" s="153"/>
      <c r="CC455" s="153"/>
      <c r="CD455" s="153"/>
      <c r="CE455" s="153"/>
      <c r="CF455" s="153"/>
      <c r="CG455" s="153"/>
      <c r="CH455" s="153"/>
      <c r="CI455" s="153"/>
      <c r="CJ455" s="153"/>
      <c r="CK455" s="153"/>
      <c r="CL455" s="153"/>
      <c r="CM455" s="153"/>
      <c r="CN455" s="153"/>
      <c r="CO455" s="153"/>
      <c r="CP455" s="153"/>
      <c r="CQ455" s="153"/>
      <c r="CR455" s="153"/>
      <c r="CS455" s="153"/>
      <c r="CT455" s="153"/>
      <c r="CU455" s="153"/>
      <c r="CV455" s="153"/>
      <c r="CW455" s="153"/>
    </row>
    <row r="456" ht="12.75" customHeight="1" spans="1:10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  <c r="AO456" s="153"/>
      <c r="AP456" s="153"/>
      <c r="AQ456" s="153"/>
      <c r="AR456" s="153"/>
      <c r="AS456" s="153"/>
      <c r="AT456" s="153"/>
      <c r="AU456" s="153"/>
      <c r="AV456" s="153"/>
      <c r="AW456" s="153"/>
      <c r="AX456" s="153"/>
      <c r="AY456" s="153"/>
      <c r="AZ456" s="153"/>
      <c r="BA456" s="153"/>
      <c r="BB456" s="153"/>
      <c r="BC456" s="153"/>
      <c r="BD456" s="153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3"/>
      <c r="BO456" s="153"/>
      <c r="BP456" s="153"/>
      <c r="BQ456" s="153"/>
      <c r="BR456" s="153"/>
      <c r="BS456" s="153"/>
      <c r="BT456" s="153"/>
      <c r="BU456" s="153"/>
      <c r="BV456" s="153"/>
      <c r="BW456" s="153"/>
      <c r="BX456" s="153"/>
      <c r="BY456" s="153"/>
      <c r="BZ456" s="153"/>
      <c r="CA456" s="153"/>
      <c r="CB456" s="153"/>
      <c r="CC456" s="153"/>
      <c r="CD456" s="153"/>
      <c r="CE456" s="153"/>
      <c r="CF456" s="153"/>
      <c r="CG456" s="153"/>
      <c r="CH456" s="153"/>
      <c r="CI456" s="153"/>
      <c r="CJ456" s="153"/>
      <c r="CK456" s="153"/>
      <c r="CL456" s="153"/>
      <c r="CM456" s="153"/>
      <c r="CN456" s="153"/>
      <c r="CO456" s="153"/>
      <c r="CP456" s="153"/>
      <c r="CQ456" s="153"/>
      <c r="CR456" s="153"/>
      <c r="CS456" s="153"/>
      <c r="CT456" s="153"/>
      <c r="CU456" s="153"/>
      <c r="CV456" s="153"/>
      <c r="CW456" s="153"/>
    </row>
    <row r="457" ht="12.75" customHeight="1" spans="1:10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  <c r="AY457" s="153"/>
      <c r="AZ457" s="153"/>
      <c r="BA457" s="153"/>
      <c r="BB457" s="153"/>
      <c r="BC457" s="153"/>
      <c r="BD457" s="153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3"/>
      <c r="BO457" s="153"/>
      <c r="BP457" s="153"/>
      <c r="BQ457" s="153"/>
      <c r="BR457" s="153"/>
      <c r="BS457" s="153"/>
      <c r="BT457" s="153"/>
      <c r="BU457" s="153"/>
      <c r="BV457" s="153"/>
      <c r="BW457" s="153"/>
      <c r="BX457" s="153"/>
      <c r="BY457" s="153"/>
      <c r="BZ457" s="153"/>
      <c r="CA457" s="153"/>
      <c r="CB457" s="153"/>
      <c r="CC457" s="153"/>
      <c r="CD457" s="153"/>
      <c r="CE457" s="153"/>
      <c r="CF457" s="153"/>
      <c r="CG457" s="153"/>
      <c r="CH457" s="153"/>
      <c r="CI457" s="153"/>
      <c r="CJ457" s="153"/>
      <c r="CK457" s="153"/>
      <c r="CL457" s="153"/>
      <c r="CM457" s="153"/>
      <c r="CN457" s="153"/>
      <c r="CO457" s="153"/>
      <c r="CP457" s="153"/>
      <c r="CQ457" s="153"/>
      <c r="CR457" s="153"/>
      <c r="CS457" s="153"/>
      <c r="CT457" s="153"/>
      <c r="CU457" s="153"/>
      <c r="CV457" s="153"/>
      <c r="CW457" s="153"/>
    </row>
    <row r="458" ht="12.75" customHeight="1" spans="1:10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  <c r="AY458" s="153"/>
      <c r="AZ458" s="153"/>
      <c r="BA458" s="153"/>
      <c r="BB458" s="153"/>
      <c r="BC458" s="153"/>
      <c r="BD458" s="153"/>
      <c r="BE458" s="153"/>
      <c r="BF458" s="153"/>
      <c r="BG458" s="153"/>
      <c r="BH458" s="153"/>
      <c r="BI458" s="153"/>
      <c r="BJ458" s="153"/>
      <c r="BK458" s="153"/>
      <c r="BL458" s="153"/>
      <c r="BM458" s="153"/>
      <c r="BN458" s="153"/>
      <c r="BO458" s="153"/>
      <c r="BP458" s="153"/>
      <c r="BQ458" s="153"/>
      <c r="BR458" s="153"/>
      <c r="BS458" s="153"/>
      <c r="BT458" s="153"/>
      <c r="BU458" s="153"/>
      <c r="BV458" s="153"/>
      <c r="BW458" s="153"/>
      <c r="BX458" s="153"/>
      <c r="BY458" s="153"/>
      <c r="BZ458" s="153"/>
      <c r="CA458" s="153"/>
      <c r="CB458" s="153"/>
      <c r="CC458" s="153"/>
      <c r="CD458" s="153"/>
      <c r="CE458" s="153"/>
      <c r="CF458" s="153"/>
      <c r="CG458" s="153"/>
      <c r="CH458" s="153"/>
      <c r="CI458" s="153"/>
      <c r="CJ458" s="153"/>
      <c r="CK458" s="153"/>
      <c r="CL458" s="153"/>
      <c r="CM458" s="153"/>
      <c r="CN458" s="153"/>
      <c r="CO458" s="153"/>
      <c r="CP458" s="153"/>
      <c r="CQ458" s="153"/>
      <c r="CR458" s="153"/>
      <c r="CS458" s="153"/>
      <c r="CT458" s="153"/>
      <c r="CU458" s="153"/>
      <c r="CV458" s="153"/>
      <c r="CW458" s="153"/>
    </row>
    <row r="459" ht="12.75" customHeight="1" spans="1:10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  <c r="AY459" s="153"/>
      <c r="AZ459" s="153"/>
      <c r="BA459" s="153"/>
      <c r="BB459" s="153"/>
      <c r="BC459" s="153"/>
      <c r="BD459" s="153"/>
      <c r="BE459" s="153"/>
      <c r="BF459" s="153"/>
      <c r="BG459" s="153"/>
      <c r="BH459" s="153"/>
      <c r="BI459" s="153"/>
      <c r="BJ459" s="153"/>
      <c r="BK459" s="153"/>
      <c r="BL459" s="153"/>
      <c r="BM459" s="153"/>
      <c r="BN459" s="153"/>
      <c r="BO459" s="153"/>
      <c r="BP459" s="153"/>
      <c r="BQ459" s="153"/>
      <c r="BR459" s="153"/>
      <c r="BS459" s="153"/>
      <c r="BT459" s="153"/>
      <c r="BU459" s="153"/>
      <c r="BV459" s="153"/>
      <c r="BW459" s="153"/>
      <c r="BX459" s="153"/>
      <c r="BY459" s="153"/>
      <c r="BZ459" s="153"/>
      <c r="CA459" s="153"/>
      <c r="CB459" s="153"/>
      <c r="CC459" s="153"/>
      <c r="CD459" s="153"/>
      <c r="CE459" s="153"/>
      <c r="CF459" s="153"/>
      <c r="CG459" s="153"/>
      <c r="CH459" s="153"/>
      <c r="CI459" s="153"/>
      <c r="CJ459" s="153"/>
      <c r="CK459" s="153"/>
      <c r="CL459" s="153"/>
      <c r="CM459" s="153"/>
      <c r="CN459" s="153"/>
      <c r="CO459" s="153"/>
      <c r="CP459" s="153"/>
      <c r="CQ459" s="153"/>
      <c r="CR459" s="153"/>
      <c r="CS459" s="153"/>
      <c r="CT459" s="153"/>
      <c r="CU459" s="153"/>
      <c r="CV459" s="153"/>
      <c r="CW459" s="153"/>
    </row>
    <row r="460" ht="12.75" customHeight="1" spans="1:10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3"/>
      <c r="BO460" s="153"/>
      <c r="BP460" s="153"/>
      <c r="BQ460" s="153"/>
      <c r="BR460" s="153"/>
      <c r="BS460" s="153"/>
      <c r="BT460" s="153"/>
      <c r="BU460" s="153"/>
      <c r="BV460" s="153"/>
      <c r="BW460" s="153"/>
      <c r="BX460" s="153"/>
      <c r="BY460" s="153"/>
      <c r="BZ460" s="153"/>
      <c r="CA460" s="153"/>
      <c r="CB460" s="153"/>
      <c r="CC460" s="153"/>
      <c r="CD460" s="153"/>
      <c r="CE460" s="153"/>
      <c r="CF460" s="153"/>
      <c r="CG460" s="153"/>
      <c r="CH460" s="153"/>
      <c r="CI460" s="153"/>
      <c r="CJ460" s="153"/>
      <c r="CK460" s="153"/>
      <c r="CL460" s="153"/>
      <c r="CM460" s="153"/>
      <c r="CN460" s="153"/>
      <c r="CO460" s="153"/>
      <c r="CP460" s="153"/>
      <c r="CQ460" s="153"/>
      <c r="CR460" s="153"/>
      <c r="CS460" s="153"/>
      <c r="CT460" s="153"/>
      <c r="CU460" s="153"/>
      <c r="CV460" s="153"/>
      <c r="CW460" s="153"/>
    </row>
    <row r="461" ht="12.75" customHeight="1" spans="1:10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3"/>
      <c r="BO461" s="153"/>
      <c r="BP461" s="153"/>
      <c r="BQ461" s="153"/>
      <c r="BR461" s="153"/>
      <c r="BS461" s="153"/>
      <c r="BT461" s="153"/>
      <c r="BU461" s="153"/>
      <c r="BV461" s="153"/>
      <c r="BW461" s="153"/>
      <c r="BX461" s="153"/>
      <c r="BY461" s="153"/>
      <c r="BZ461" s="153"/>
      <c r="CA461" s="153"/>
      <c r="CB461" s="153"/>
      <c r="CC461" s="153"/>
      <c r="CD461" s="153"/>
      <c r="CE461" s="153"/>
      <c r="CF461" s="153"/>
      <c r="CG461" s="153"/>
      <c r="CH461" s="153"/>
      <c r="CI461" s="153"/>
      <c r="CJ461" s="153"/>
      <c r="CK461" s="153"/>
      <c r="CL461" s="153"/>
      <c r="CM461" s="153"/>
      <c r="CN461" s="153"/>
      <c r="CO461" s="153"/>
      <c r="CP461" s="153"/>
      <c r="CQ461" s="153"/>
      <c r="CR461" s="153"/>
      <c r="CS461" s="153"/>
      <c r="CT461" s="153"/>
      <c r="CU461" s="153"/>
      <c r="CV461" s="153"/>
      <c r="CW461" s="153"/>
    </row>
    <row r="462" ht="12.75" customHeight="1" spans="1:10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3"/>
      <c r="BO462" s="153"/>
      <c r="BP462" s="153"/>
      <c r="BQ462" s="153"/>
      <c r="BR462" s="153"/>
      <c r="BS462" s="153"/>
      <c r="BT462" s="153"/>
      <c r="BU462" s="153"/>
      <c r="BV462" s="153"/>
      <c r="BW462" s="153"/>
      <c r="BX462" s="153"/>
      <c r="BY462" s="153"/>
      <c r="BZ462" s="153"/>
      <c r="CA462" s="153"/>
      <c r="CB462" s="153"/>
      <c r="CC462" s="153"/>
      <c r="CD462" s="153"/>
      <c r="CE462" s="153"/>
      <c r="CF462" s="153"/>
      <c r="CG462" s="153"/>
      <c r="CH462" s="153"/>
      <c r="CI462" s="153"/>
      <c r="CJ462" s="153"/>
      <c r="CK462" s="153"/>
      <c r="CL462" s="153"/>
      <c r="CM462" s="153"/>
      <c r="CN462" s="153"/>
      <c r="CO462" s="153"/>
      <c r="CP462" s="153"/>
      <c r="CQ462" s="153"/>
      <c r="CR462" s="153"/>
      <c r="CS462" s="153"/>
      <c r="CT462" s="153"/>
      <c r="CU462" s="153"/>
      <c r="CV462" s="153"/>
      <c r="CW462" s="153"/>
    </row>
    <row r="463" ht="12.75" customHeight="1" spans="1:10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3"/>
      <c r="BE463" s="153"/>
      <c r="BF463" s="153"/>
      <c r="BG463" s="153"/>
      <c r="BH463" s="153"/>
      <c r="BI463" s="153"/>
      <c r="BJ463" s="153"/>
      <c r="BK463" s="153"/>
      <c r="BL463" s="153"/>
      <c r="BM463" s="153"/>
      <c r="BN463" s="153"/>
      <c r="BO463" s="153"/>
      <c r="BP463" s="153"/>
      <c r="BQ463" s="153"/>
      <c r="BR463" s="153"/>
      <c r="BS463" s="153"/>
      <c r="BT463" s="153"/>
      <c r="BU463" s="153"/>
      <c r="BV463" s="153"/>
      <c r="BW463" s="153"/>
      <c r="BX463" s="153"/>
      <c r="BY463" s="153"/>
      <c r="BZ463" s="153"/>
      <c r="CA463" s="153"/>
      <c r="CB463" s="153"/>
      <c r="CC463" s="153"/>
      <c r="CD463" s="153"/>
      <c r="CE463" s="153"/>
      <c r="CF463" s="153"/>
      <c r="CG463" s="153"/>
      <c r="CH463" s="153"/>
      <c r="CI463" s="153"/>
      <c r="CJ463" s="153"/>
      <c r="CK463" s="153"/>
      <c r="CL463" s="153"/>
      <c r="CM463" s="153"/>
      <c r="CN463" s="153"/>
      <c r="CO463" s="153"/>
      <c r="CP463" s="153"/>
      <c r="CQ463" s="153"/>
      <c r="CR463" s="153"/>
      <c r="CS463" s="153"/>
      <c r="CT463" s="153"/>
      <c r="CU463" s="153"/>
      <c r="CV463" s="153"/>
      <c r="CW463" s="153"/>
    </row>
    <row r="464" ht="12.75" customHeight="1" spans="1:10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3"/>
      <c r="BO464" s="153"/>
      <c r="BP464" s="153"/>
      <c r="BQ464" s="153"/>
      <c r="BR464" s="153"/>
      <c r="BS464" s="153"/>
      <c r="BT464" s="153"/>
      <c r="BU464" s="153"/>
      <c r="BV464" s="153"/>
      <c r="BW464" s="153"/>
      <c r="BX464" s="153"/>
      <c r="BY464" s="153"/>
      <c r="BZ464" s="153"/>
      <c r="CA464" s="153"/>
      <c r="CB464" s="153"/>
      <c r="CC464" s="153"/>
      <c r="CD464" s="153"/>
      <c r="CE464" s="153"/>
      <c r="CF464" s="153"/>
      <c r="CG464" s="153"/>
      <c r="CH464" s="153"/>
      <c r="CI464" s="153"/>
      <c r="CJ464" s="153"/>
      <c r="CK464" s="153"/>
      <c r="CL464" s="153"/>
      <c r="CM464" s="153"/>
      <c r="CN464" s="153"/>
      <c r="CO464" s="153"/>
      <c r="CP464" s="153"/>
      <c r="CQ464" s="153"/>
      <c r="CR464" s="153"/>
      <c r="CS464" s="153"/>
      <c r="CT464" s="153"/>
      <c r="CU464" s="153"/>
      <c r="CV464" s="153"/>
      <c r="CW464" s="153"/>
    </row>
    <row r="465" ht="12.75" customHeight="1" spans="1:10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3"/>
      <c r="BO465" s="153"/>
      <c r="BP465" s="153"/>
      <c r="BQ465" s="153"/>
      <c r="BR465" s="153"/>
      <c r="BS465" s="153"/>
      <c r="BT465" s="153"/>
      <c r="BU465" s="153"/>
      <c r="BV465" s="153"/>
      <c r="BW465" s="153"/>
      <c r="BX465" s="153"/>
      <c r="BY465" s="153"/>
      <c r="BZ465" s="153"/>
      <c r="CA465" s="153"/>
      <c r="CB465" s="153"/>
      <c r="CC465" s="153"/>
      <c r="CD465" s="153"/>
      <c r="CE465" s="153"/>
      <c r="CF465" s="153"/>
      <c r="CG465" s="153"/>
      <c r="CH465" s="153"/>
      <c r="CI465" s="153"/>
      <c r="CJ465" s="153"/>
      <c r="CK465" s="153"/>
      <c r="CL465" s="153"/>
      <c r="CM465" s="153"/>
      <c r="CN465" s="153"/>
      <c r="CO465" s="153"/>
      <c r="CP465" s="153"/>
      <c r="CQ465" s="153"/>
      <c r="CR465" s="153"/>
      <c r="CS465" s="153"/>
      <c r="CT465" s="153"/>
      <c r="CU465" s="153"/>
      <c r="CV465" s="153"/>
      <c r="CW465" s="153"/>
    </row>
    <row r="466" ht="12.75" customHeight="1" spans="1:10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  <c r="BS466" s="153"/>
      <c r="BT466" s="153"/>
      <c r="BU466" s="153"/>
      <c r="BV466" s="153"/>
      <c r="BW466" s="153"/>
      <c r="BX466" s="153"/>
      <c r="BY466" s="153"/>
      <c r="BZ466" s="153"/>
      <c r="CA466" s="153"/>
      <c r="CB466" s="153"/>
      <c r="CC466" s="153"/>
      <c r="CD466" s="153"/>
      <c r="CE466" s="153"/>
      <c r="CF466" s="153"/>
      <c r="CG466" s="153"/>
      <c r="CH466" s="153"/>
      <c r="CI466" s="153"/>
      <c r="CJ466" s="153"/>
      <c r="CK466" s="153"/>
      <c r="CL466" s="153"/>
      <c r="CM466" s="153"/>
      <c r="CN466" s="153"/>
      <c r="CO466" s="153"/>
      <c r="CP466" s="153"/>
      <c r="CQ466" s="153"/>
      <c r="CR466" s="153"/>
      <c r="CS466" s="153"/>
      <c r="CT466" s="153"/>
      <c r="CU466" s="153"/>
      <c r="CV466" s="153"/>
      <c r="CW466" s="153"/>
    </row>
    <row r="467" ht="12.75" customHeight="1" spans="1:10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  <c r="BS467" s="153"/>
      <c r="BT467" s="153"/>
      <c r="BU467" s="153"/>
      <c r="BV467" s="153"/>
      <c r="BW467" s="153"/>
      <c r="BX467" s="153"/>
      <c r="BY467" s="153"/>
      <c r="BZ467" s="153"/>
      <c r="CA467" s="153"/>
      <c r="CB467" s="153"/>
      <c r="CC467" s="153"/>
      <c r="CD467" s="153"/>
      <c r="CE467" s="153"/>
      <c r="CF467" s="153"/>
      <c r="CG467" s="153"/>
      <c r="CH467" s="153"/>
      <c r="CI467" s="153"/>
      <c r="CJ467" s="153"/>
      <c r="CK467" s="153"/>
      <c r="CL467" s="153"/>
      <c r="CM467" s="153"/>
      <c r="CN467" s="153"/>
      <c r="CO467" s="153"/>
      <c r="CP467" s="153"/>
      <c r="CQ467" s="153"/>
      <c r="CR467" s="153"/>
      <c r="CS467" s="153"/>
      <c r="CT467" s="153"/>
      <c r="CU467" s="153"/>
      <c r="CV467" s="153"/>
      <c r="CW467" s="153"/>
    </row>
    <row r="468" ht="12.75" customHeight="1" spans="1:10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  <c r="BS468" s="153"/>
      <c r="BT468" s="153"/>
      <c r="BU468" s="153"/>
      <c r="BV468" s="153"/>
      <c r="BW468" s="153"/>
      <c r="BX468" s="153"/>
      <c r="BY468" s="153"/>
      <c r="BZ468" s="153"/>
      <c r="CA468" s="153"/>
      <c r="CB468" s="153"/>
      <c r="CC468" s="153"/>
      <c r="CD468" s="153"/>
      <c r="CE468" s="153"/>
      <c r="CF468" s="153"/>
      <c r="CG468" s="153"/>
      <c r="CH468" s="153"/>
      <c r="CI468" s="153"/>
      <c r="CJ468" s="153"/>
      <c r="CK468" s="153"/>
      <c r="CL468" s="153"/>
      <c r="CM468" s="153"/>
      <c r="CN468" s="153"/>
      <c r="CO468" s="153"/>
      <c r="CP468" s="153"/>
      <c r="CQ468" s="153"/>
      <c r="CR468" s="153"/>
      <c r="CS468" s="153"/>
      <c r="CT468" s="153"/>
      <c r="CU468" s="153"/>
      <c r="CV468" s="153"/>
      <c r="CW468" s="153"/>
    </row>
    <row r="469" ht="12.75" customHeight="1" spans="1:10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3"/>
      <c r="BV469" s="153"/>
      <c r="BW469" s="153"/>
      <c r="BX469" s="153"/>
      <c r="BY469" s="153"/>
      <c r="BZ469" s="153"/>
      <c r="CA469" s="153"/>
      <c r="CB469" s="153"/>
      <c r="CC469" s="153"/>
      <c r="CD469" s="153"/>
      <c r="CE469" s="153"/>
      <c r="CF469" s="153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53"/>
      <c r="CQ469" s="153"/>
      <c r="CR469" s="153"/>
      <c r="CS469" s="153"/>
      <c r="CT469" s="153"/>
      <c r="CU469" s="153"/>
      <c r="CV469" s="153"/>
      <c r="CW469" s="153"/>
    </row>
    <row r="470" ht="12.75" customHeight="1" spans="1:10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  <c r="BS470" s="153"/>
      <c r="BT470" s="153"/>
      <c r="BU470" s="153"/>
      <c r="BV470" s="153"/>
      <c r="BW470" s="153"/>
      <c r="BX470" s="153"/>
      <c r="BY470" s="153"/>
      <c r="BZ470" s="153"/>
      <c r="CA470" s="153"/>
      <c r="CB470" s="153"/>
      <c r="CC470" s="153"/>
      <c r="CD470" s="153"/>
      <c r="CE470" s="153"/>
      <c r="CF470" s="153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53"/>
      <c r="CQ470" s="153"/>
      <c r="CR470" s="153"/>
      <c r="CS470" s="153"/>
      <c r="CT470" s="153"/>
      <c r="CU470" s="153"/>
      <c r="CV470" s="153"/>
      <c r="CW470" s="153"/>
    </row>
    <row r="471" ht="12.75" customHeight="1" spans="1:10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3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  <c r="BS471" s="153"/>
      <c r="BT471" s="153"/>
      <c r="BU471" s="153"/>
      <c r="BV471" s="153"/>
      <c r="BW471" s="153"/>
      <c r="BX471" s="153"/>
      <c r="BY471" s="153"/>
      <c r="BZ471" s="153"/>
      <c r="CA471" s="153"/>
      <c r="CB471" s="153"/>
      <c r="CC471" s="153"/>
      <c r="CD471" s="153"/>
      <c r="CE471" s="153"/>
      <c r="CF471" s="153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53"/>
      <c r="CQ471" s="153"/>
      <c r="CR471" s="153"/>
      <c r="CS471" s="153"/>
      <c r="CT471" s="153"/>
      <c r="CU471" s="153"/>
      <c r="CV471" s="153"/>
      <c r="CW471" s="153"/>
    </row>
    <row r="472" ht="12.75" customHeight="1" spans="1:10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3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  <c r="BS472" s="153"/>
      <c r="BT472" s="153"/>
      <c r="BU472" s="153"/>
      <c r="BV472" s="153"/>
      <c r="BW472" s="153"/>
      <c r="BX472" s="153"/>
      <c r="BY472" s="153"/>
      <c r="BZ472" s="153"/>
      <c r="CA472" s="153"/>
      <c r="CB472" s="153"/>
      <c r="CC472" s="153"/>
      <c r="CD472" s="153"/>
      <c r="CE472" s="153"/>
      <c r="CF472" s="153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53"/>
      <c r="CQ472" s="153"/>
      <c r="CR472" s="153"/>
      <c r="CS472" s="153"/>
      <c r="CT472" s="153"/>
      <c r="CU472" s="153"/>
      <c r="CV472" s="153"/>
      <c r="CW472" s="153"/>
    </row>
    <row r="473" ht="12.75" customHeight="1" spans="1:10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  <c r="AY473" s="153"/>
      <c r="AZ473" s="153"/>
      <c r="BA473" s="153"/>
      <c r="BB473" s="153"/>
      <c r="BC473" s="153"/>
      <c r="BD473" s="153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  <c r="BS473" s="153"/>
      <c r="BT473" s="153"/>
      <c r="BU473" s="153"/>
      <c r="BV473" s="153"/>
      <c r="BW473" s="153"/>
      <c r="BX473" s="153"/>
      <c r="BY473" s="153"/>
      <c r="BZ473" s="153"/>
      <c r="CA473" s="153"/>
      <c r="CB473" s="153"/>
      <c r="CC473" s="153"/>
      <c r="CD473" s="153"/>
      <c r="CE473" s="153"/>
      <c r="CF473" s="153"/>
      <c r="CG473" s="153"/>
      <c r="CH473" s="153"/>
      <c r="CI473" s="153"/>
      <c r="CJ473" s="153"/>
      <c r="CK473" s="153"/>
      <c r="CL473" s="153"/>
      <c r="CM473" s="153"/>
      <c r="CN473" s="153"/>
      <c r="CO473" s="153"/>
      <c r="CP473" s="153"/>
      <c r="CQ473" s="153"/>
      <c r="CR473" s="153"/>
      <c r="CS473" s="153"/>
      <c r="CT473" s="153"/>
      <c r="CU473" s="153"/>
      <c r="CV473" s="153"/>
      <c r="CW473" s="153"/>
    </row>
    <row r="474" ht="12.75" customHeight="1" spans="1:10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  <c r="AY474" s="153"/>
      <c r="AZ474" s="153"/>
      <c r="BA474" s="153"/>
      <c r="BB474" s="153"/>
      <c r="BC474" s="153"/>
      <c r="BD474" s="153"/>
      <c r="BE474" s="153"/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  <c r="BS474" s="153"/>
      <c r="BT474" s="153"/>
      <c r="BU474" s="153"/>
      <c r="BV474" s="153"/>
      <c r="BW474" s="153"/>
      <c r="BX474" s="153"/>
      <c r="BY474" s="153"/>
      <c r="BZ474" s="153"/>
      <c r="CA474" s="153"/>
      <c r="CB474" s="153"/>
      <c r="CC474" s="153"/>
      <c r="CD474" s="153"/>
      <c r="CE474" s="153"/>
      <c r="CF474" s="153"/>
      <c r="CG474" s="153"/>
      <c r="CH474" s="153"/>
      <c r="CI474" s="153"/>
      <c r="CJ474" s="153"/>
      <c r="CK474" s="153"/>
      <c r="CL474" s="153"/>
      <c r="CM474" s="153"/>
      <c r="CN474" s="153"/>
      <c r="CO474" s="153"/>
      <c r="CP474" s="153"/>
      <c r="CQ474" s="153"/>
      <c r="CR474" s="153"/>
      <c r="CS474" s="153"/>
      <c r="CT474" s="153"/>
      <c r="CU474" s="153"/>
      <c r="CV474" s="153"/>
      <c r="CW474" s="153"/>
    </row>
    <row r="475" ht="12.75" customHeight="1" spans="1:10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  <c r="AY475" s="153"/>
      <c r="AZ475" s="153"/>
      <c r="BA475" s="153"/>
      <c r="BB475" s="153"/>
      <c r="BC475" s="153"/>
      <c r="BD475" s="153"/>
      <c r="BE475" s="153"/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  <c r="BS475" s="153"/>
      <c r="BT475" s="153"/>
      <c r="BU475" s="153"/>
      <c r="BV475" s="153"/>
      <c r="BW475" s="153"/>
      <c r="BX475" s="153"/>
      <c r="BY475" s="153"/>
      <c r="BZ475" s="153"/>
      <c r="CA475" s="153"/>
      <c r="CB475" s="153"/>
      <c r="CC475" s="153"/>
      <c r="CD475" s="153"/>
      <c r="CE475" s="153"/>
      <c r="CF475" s="153"/>
      <c r="CG475" s="153"/>
      <c r="CH475" s="153"/>
      <c r="CI475" s="153"/>
      <c r="CJ475" s="153"/>
      <c r="CK475" s="153"/>
      <c r="CL475" s="153"/>
      <c r="CM475" s="153"/>
      <c r="CN475" s="153"/>
      <c r="CO475" s="153"/>
      <c r="CP475" s="153"/>
      <c r="CQ475" s="153"/>
      <c r="CR475" s="153"/>
      <c r="CS475" s="153"/>
      <c r="CT475" s="153"/>
      <c r="CU475" s="153"/>
      <c r="CV475" s="153"/>
      <c r="CW475" s="153"/>
    </row>
    <row r="476" ht="12.75" customHeight="1" spans="1:10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  <c r="AY476" s="153"/>
      <c r="AZ476" s="153"/>
      <c r="BA476" s="153"/>
      <c r="BB476" s="153"/>
      <c r="BC476" s="153"/>
      <c r="BD476" s="153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  <c r="BS476" s="153"/>
      <c r="BT476" s="153"/>
      <c r="BU476" s="153"/>
      <c r="BV476" s="153"/>
      <c r="BW476" s="153"/>
      <c r="BX476" s="153"/>
      <c r="BY476" s="153"/>
      <c r="BZ476" s="153"/>
      <c r="CA476" s="153"/>
      <c r="CB476" s="153"/>
      <c r="CC476" s="153"/>
      <c r="CD476" s="153"/>
      <c r="CE476" s="153"/>
      <c r="CF476" s="153"/>
      <c r="CG476" s="153"/>
      <c r="CH476" s="153"/>
      <c r="CI476" s="153"/>
      <c r="CJ476" s="153"/>
      <c r="CK476" s="153"/>
      <c r="CL476" s="153"/>
      <c r="CM476" s="153"/>
      <c r="CN476" s="153"/>
      <c r="CO476" s="153"/>
      <c r="CP476" s="153"/>
      <c r="CQ476" s="153"/>
      <c r="CR476" s="153"/>
      <c r="CS476" s="153"/>
      <c r="CT476" s="153"/>
      <c r="CU476" s="153"/>
      <c r="CV476" s="153"/>
      <c r="CW476" s="153"/>
    </row>
    <row r="477" ht="12.75" customHeight="1" spans="1:10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  <c r="AY477" s="153"/>
      <c r="AZ477" s="153"/>
      <c r="BA477" s="153"/>
      <c r="BB477" s="153"/>
      <c r="BC477" s="153"/>
      <c r="BD477" s="153"/>
      <c r="BE477" s="153"/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  <c r="BS477" s="153"/>
      <c r="BT477" s="153"/>
      <c r="BU477" s="153"/>
      <c r="BV477" s="153"/>
      <c r="BW477" s="153"/>
      <c r="BX477" s="153"/>
      <c r="BY477" s="153"/>
      <c r="BZ477" s="153"/>
      <c r="CA477" s="153"/>
      <c r="CB477" s="153"/>
      <c r="CC477" s="153"/>
      <c r="CD477" s="153"/>
      <c r="CE477" s="153"/>
      <c r="CF477" s="153"/>
      <c r="CG477" s="153"/>
      <c r="CH477" s="153"/>
      <c r="CI477" s="153"/>
      <c r="CJ477" s="153"/>
      <c r="CK477" s="153"/>
      <c r="CL477" s="153"/>
      <c r="CM477" s="153"/>
      <c r="CN477" s="153"/>
      <c r="CO477" s="153"/>
      <c r="CP477" s="153"/>
      <c r="CQ477" s="153"/>
      <c r="CR477" s="153"/>
      <c r="CS477" s="153"/>
      <c r="CT477" s="153"/>
      <c r="CU477" s="153"/>
      <c r="CV477" s="153"/>
      <c r="CW477" s="153"/>
    </row>
    <row r="478" ht="12.75" customHeight="1" spans="1:10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  <c r="BS478" s="153"/>
      <c r="BT478" s="153"/>
      <c r="BU478" s="153"/>
      <c r="BV478" s="153"/>
      <c r="BW478" s="153"/>
      <c r="BX478" s="153"/>
      <c r="BY478" s="153"/>
      <c r="BZ478" s="153"/>
      <c r="CA478" s="153"/>
      <c r="CB478" s="153"/>
      <c r="CC478" s="153"/>
      <c r="CD478" s="153"/>
      <c r="CE478" s="153"/>
      <c r="CF478" s="153"/>
      <c r="CG478" s="153"/>
      <c r="CH478" s="153"/>
      <c r="CI478" s="153"/>
      <c r="CJ478" s="153"/>
      <c r="CK478" s="153"/>
      <c r="CL478" s="153"/>
      <c r="CM478" s="153"/>
      <c r="CN478" s="153"/>
      <c r="CO478" s="153"/>
      <c r="CP478" s="153"/>
      <c r="CQ478" s="153"/>
      <c r="CR478" s="153"/>
      <c r="CS478" s="153"/>
      <c r="CT478" s="153"/>
      <c r="CU478" s="153"/>
      <c r="CV478" s="153"/>
      <c r="CW478" s="153"/>
    </row>
    <row r="479" ht="12.75" customHeight="1" spans="1:10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  <c r="BS479" s="153"/>
      <c r="BT479" s="153"/>
      <c r="BU479" s="153"/>
      <c r="BV479" s="153"/>
      <c r="BW479" s="153"/>
      <c r="BX479" s="153"/>
      <c r="BY479" s="153"/>
      <c r="BZ479" s="153"/>
      <c r="CA479" s="153"/>
      <c r="CB479" s="153"/>
      <c r="CC479" s="153"/>
      <c r="CD479" s="153"/>
      <c r="CE479" s="153"/>
      <c r="CF479" s="153"/>
      <c r="CG479" s="153"/>
      <c r="CH479" s="153"/>
      <c r="CI479" s="153"/>
      <c r="CJ479" s="153"/>
      <c r="CK479" s="153"/>
      <c r="CL479" s="153"/>
      <c r="CM479" s="153"/>
      <c r="CN479" s="153"/>
      <c r="CO479" s="153"/>
      <c r="CP479" s="153"/>
      <c r="CQ479" s="153"/>
      <c r="CR479" s="153"/>
      <c r="CS479" s="153"/>
      <c r="CT479" s="153"/>
      <c r="CU479" s="153"/>
      <c r="CV479" s="153"/>
      <c r="CW479" s="153"/>
    </row>
    <row r="480" ht="12.75" customHeight="1" spans="1:10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  <c r="BS480" s="153"/>
      <c r="BT480" s="153"/>
      <c r="BU480" s="153"/>
      <c r="BV480" s="153"/>
      <c r="BW480" s="153"/>
      <c r="BX480" s="153"/>
      <c r="BY480" s="153"/>
      <c r="BZ480" s="153"/>
      <c r="CA480" s="153"/>
      <c r="CB480" s="153"/>
      <c r="CC480" s="153"/>
      <c r="CD480" s="153"/>
      <c r="CE480" s="153"/>
      <c r="CF480" s="153"/>
      <c r="CG480" s="153"/>
      <c r="CH480" s="153"/>
      <c r="CI480" s="153"/>
      <c r="CJ480" s="153"/>
      <c r="CK480" s="153"/>
      <c r="CL480" s="153"/>
      <c r="CM480" s="153"/>
      <c r="CN480" s="153"/>
      <c r="CO480" s="153"/>
      <c r="CP480" s="153"/>
      <c r="CQ480" s="153"/>
      <c r="CR480" s="153"/>
      <c r="CS480" s="153"/>
      <c r="CT480" s="153"/>
      <c r="CU480" s="153"/>
      <c r="CV480" s="153"/>
      <c r="CW480" s="153"/>
    </row>
    <row r="481" ht="12.75" customHeight="1" spans="1:10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  <c r="BS481" s="153"/>
      <c r="BT481" s="153"/>
      <c r="BU481" s="153"/>
      <c r="BV481" s="153"/>
      <c r="BW481" s="153"/>
      <c r="BX481" s="153"/>
      <c r="BY481" s="153"/>
      <c r="BZ481" s="153"/>
      <c r="CA481" s="153"/>
      <c r="CB481" s="153"/>
      <c r="CC481" s="153"/>
      <c r="CD481" s="153"/>
      <c r="CE481" s="153"/>
      <c r="CF481" s="153"/>
      <c r="CG481" s="153"/>
      <c r="CH481" s="153"/>
      <c r="CI481" s="153"/>
      <c r="CJ481" s="153"/>
      <c r="CK481" s="153"/>
      <c r="CL481" s="153"/>
      <c r="CM481" s="153"/>
      <c r="CN481" s="153"/>
      <c r="CO481" s="153"/>
      <c r="CP481" s="153"/>
      <c r="CQ481" s="153"/>
      <c r="CR481" s="153"/>
      <c r="CS481" s="153"/>
      <c r="CT481" s="153"/>
      <c r="CU481" s="153"/>
      <c r="CV481" s="153"/>
      <c r="CW481" s="153"/>
    </row>
    <row r="482" ht="12.75" customHeight="1" spans="1:10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  <c r="BS482" s="153"/>
      <c r="BT482" s="153"/>
      <c r="BU482" s="153"/>
      <c r="BV482" s="153"/>
      <c r="BW482" s="153"/>
      <c r="BX482" s="153"/>
      <c r="BY482" s="153"/>
      <c r="BZ482" s="153"/>
      <c r="CA482" s="153"/>
      <c r="CB482" s="153"/>
      <c r="CC482" s="153"/>
      <c r="CD482" s="153"/>
      <c r="CE482" s="153"/>
      <c r="CF482" s="153"/>
      <c r="CG482" s="153"/>
      <c r="CH482" s="153"/>
      <c r="CI482" s="153"/>
      <c r="CJ482" s="153"/>
      <c r="CK482" s="153"/>
      <c r="CL482" s="153"/>
      <c r="CM482" s="153"/>
      <c r="CN482" s="153"/>
      <c r="CO482" s="153"/>
      <c r="CP482" s="153"/>
      <c r="CQ482" s="153"/>
      <c r="CR482" s="153"/>
      <c r="CS482" s="153"/>
      <c r="CT482" s="153"/>
      <c r="CU482" s="153"/>
      <c r="CV482" s="153"/>
      <c r="CW482" s="153"/>
    </row>
    <row r="483" ht="12.75" customHeight="1" spans="1:10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  <c r="BS483" s="153"/>
      <c r="BT483" s="153"/>
      <c r="BU483" s="153"/>
      <c r="BV483" s="153"/>
      <c r="BW483" s="153"/>
      <c r="BX483" s="153"/>
      <c r="BY483" s="153"/>
      <c r="BZ483" s="153"/>
      <c r="CA483" s="153"/>
      <c r="CB483" s="153"/>
      <c r="CC483" s="153"/>
      <c r="CD483" s="153"/>
      <c r="CE483" s="153"/>
      <c r="CF483" s="153"/>
      <c r="CG483" s="153"/>
      <c r="CH483" s="153"/>
      <c r="CI483" s="153"/>
      <c r="CJ483" s="153"/>
      <c r="CK483" s="153"/>
      <c r="CL483" s="153"/>
      <c r="CM483" s="153"/>
      <c r="CN483" s="153"/>
      <c r="CO483" s="153"/>
      <c r="CP483" s="153"/>
      <c r="CQ483" s="153"/>
      <c r="CR483" s="153"/>
      <c r="CS483" s="153"/>
      <c r="CT483" s="153"/>
      <c r="CU483" s="153"/>
      <c r="CV483" s="153"/>
      <c r="CW483" s="153"/>
    </row>
    <row r="484" ht="12.75" customHeight="1" spans="1:10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  <c r="BS484" s="153"/>
      <c r="BT484" s="153"/>
      <c r="BU484" s="153"/>
      <c r="BV484" s="153"/>
      <c r="BW484" s="153"/>
      <c r="BX484" s="153"/>
      <c r="BY484" s="153"/>
      <c r="BZ484" s="153"/>
      <c r="CA484" s="153"/>
      <c r="CB484" s="153"/>
      <c r="CC484" s="153"/>
      <c r="CD484" s="153"/>
      <c r="CE484" s="153"/>
      <c r="CF484" s="153"/>
      <c r="CG484" s="153"/>
      <c r="CH484" s="153"/>
      <c r="CI484" s="153"/>
      <c r="CJ484" s="153"/>
      <c r="CK484" s="153"/>
      <c r="CL484" s="153"/>
      <c r="CM484" s="153"/>
      <c r="CN484" s="153"/>
      <c r="CO484" s="153"/>
      <c r="CP484" s="153"/>
      <c r="CQ484" s="153"/>
      <c r="CR484" s="153"/>
      <c r="CS484" s="153"/>
      <c r="CT484" s="153"/>
      <c r="CU484" s="153"/>
      <c r="CV484" s="153"/>
      <c r="CW484" s="153"/>
    </row>
    <row r="485" ht="12.75" customHeight="1" spans="1:10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  <c r="BS485" s="153"/>
      <c r="BT485" s="153"/>
      <c r="BU485" s="153"/>
      <c r="BV485" s="153"/>
      <c r="BW485" s="153"/>
      <c r="BX485" s="153"/>
      <c r="BY485" s="153"/>
      <c r="BZ485" s="153"/>
      <c r="CA485" s="153"/>
      <c r="CB485" s="153"/>
      <c r="CC485" s="153"/>
      <c r="CD485" s="153"/>
      <c r="CE485" s="153"/>
      <c r="CF485" s="153"/>
      <c r="CG485" s="153"/>
      <c r="CH485" s="153"/>
      <c r="CI485" s="153"/>
      <c r="CJ485" s="153"/>
      <c r="CK485" s="153"/>
      <c r="CL485" s="153"/>
      <c r="CM485" s="153"/>
      <c r="CN485" s="153"/>
      <c r="CO485" s="153"/>
      <c r="CP485" s="153"/>
      <c r="CQ485" s="153"/>
      <c r="CR485" s="153"/>
      <c r="CS485" s="153"/>
      <c r="CT485" s="153"/>
      <c r="CU485" s="153"/>
      <c r="CV485" s="153"/>
      <c r="CW485" s="153"/>
    </row>
    <row r="486" ht="12.75" customHeight="1" spans="1:10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  <c r="BS486" s="153"/>
      <c r="BT486" s="153"/>
      <c r="BU486" s="153"/>
      <c r="BV486" s="153"/>
      <c r="BW486" s="153"/>
      <c r="BX486" s="153"/>
      <c r="BY486" s="153"/>
      <c r="BZ486" s="153"/>
      <c r="CA486" s="153"/>
      <c r="CB486" s="153"/>
      <c r="CC486" s="153"/>
      <c r="CD486" s="153"/>
      <c r="CE486" s="153"/>
      <c r="CF486" s="153"/>
      <c r="CG486" s="153"/>
      <c r="CH486" s="153"/>
      <c r="CI486" s="153"/>
      <c r="CJ486" s="153"/>
      <c r="CK486" s="153"/>
      <c r="CL486" s="153"/>
      <c r="CM486" s="153"/>
      <c r="CN486" s="153"/>
      <c r="CO486" s="153"/>
      <c r="CP486" s="153"/>
      <c r="CQ486" s="153"/>
      <c r="CR486" s="153"/>
      <c r="CS486" s="153"/>
      <c r="CT486" s="153"/>
      <c r="CU486" s="153"/>
      <c r="CV486" s="153"/>
      <c r="CW486" s="153"/>
    </row>
    <row r="487" ht="12.75" customHeight="1" spans="1:10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3"/>
      <c r="BO487" s="153"/>
      <c r="BP487" s="153"/>
      <c r="BQ487" s="153"/>
      <c r="BR487" s="153"/>
      <c r="BS487" s="153"/>
      <c r="BT487" s="153"/>
      <c r="BU487" s="153"/>
      <c r="BV487" s="153"/>
      <c r="BW487" s="153"/>
      <c r="BX487" s="153"/>
      <c r="BY487" s="153"/>
      <c r="BZ487" s="153"/>
      <c r="CA487" s="153"/>
      <c r="CB487" s="153"/>
      <c r="CC487" s="153"/>
      <c r="CD487" s="153"/>
      <c r="CE487" s="153"/>
      <c r="CF487" s="153"/>
      <c r="CG487" s="153"/>
      <c r="CH487" s="153"/>
      <c r="CI487" s="153"/>
      <c r="CJ487" s="153"/>
      <c r="CK487" s="153"/>
      <c r="CL487" s="153"/>
      <c r="CM487" s="153"/>
      <c r="CN487" s="153"/>
      <c r="CO487" s="153"/>
      <c r="CP487" s="153"/>
      <c r="CQ487" s="153"/>
      <c r="CR487" s="153"/>
      <c r="CS487" s="153"/>
      <c r="CT487" s="153"/>
      <c r="CU487" s="153"/>
      <c r="CV487" s="153"/>
      <c r="CW487" s="153"/>
    </row>
    <row r="488" ht="12.75" customHeight="1" spans="1:10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  <c r="AY488" s="153"/>
      <c r="AZ488" s="153"/>
      <c r="BA488" s="153"/>
      <c r="BB488" s="153"/>
      <c r="BC488" s="153"/>
      <c r="BD488" s="153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3"/>
      <c r="BO488" s="153"/>
      <c r="BP488" s="153"/>
      <c r="BQ488" s="153"/>
      <c r="BR488" s="153"/>
      <c r="BS488" s="153"/>
      <c r="BT488" s="153"/>
      <c r="BU488" s="153"/>
      <c r="BV488" s="153"/>
      <c r="BW488" s="153"/>
      <c r="BX488" s="153"/>
      <c r="BY488" s="153"/>
      <c r="BZ488" s="153"/>
      <c r="CA488" s="153"/>
      <c r="CB488" s="153"/>
      <c r="CC488" s="153"/>
      <c r="CD488" s="153"/>
      <c r="CE488" s="153"/>
      <c r="CF488" s="153"/>
      <c r="CG488" s="153"/>
      <c r="CH488" s="153"/>
      <c r="CI488" s="153"/>
      <c r="CJ488" s="153"/>
      <c r="CK488" s="153"/>
      <c r="CL488" s="153"/>
      <c r="CM488" s="153"/>
      <c r="CN488" s="153"/>
      <c r="CO488" s="153"/>
      <c r="CP488" s="153"/>
      <c r="CQ488" s="153"/>
      <c r="CR488" s="153"/>
      <c r="CS488" s="153"/>
      <c r="CT488" s="153"/>
      <c r="CU488" s="153"/>
      <c r="CV488" s="153"/>
      <c r="CW488" s="153"/>
    </row>
    <row r="489" ht="12.75" customHeight="1" spans="1:10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  <c r="AY489" s="153"/>
      <c r="AZ489" s="153"/>
      <c r="BA489" s="153"/>
      <c r="BB489" s="153"/>
      <c r="BC489" s="153"/>
      <c r="BD489" s="153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3"/>
      <c r="BO489" s="153"/>
      <c r="BP489" s="153"/>
      <c r="BQ489" s="153"/>
      <c r="BR489" s="153"/>
      <c r="BS489" s="153"/>
      <c r="BT489" s="153"/>
      <c r="BU489" s="153"/>
      <c r="BV489" s="153"/>
      <c r="BW489" s="153"/>
      <c r="BX489" s="153"/>
      <c r="BY489" s="153"/>
      <c r="BZ489" s="153"/>
      <c r="CA489" s="153"/>
      <c r="CB489" s="153"/>
      <c r="CC489" s="153"/>
      <c r="CD489" s="153"/>
      <c r="CE489" s="153"/>
      <c r="CF489" s="153"/>
      <c r="CG489" s="153"/>
      <c r="CH489" s="153"/>
      <c r="CI489" s="153"/>
      <c r="CJ489" s="153"/>
      <c r="CK489" s="153"/>
      <c r="CL489" s="153"/>
      <c r="CM489" s="153"/>
      <c r="CN489" s="153"/>
      <c r="CO489" s="153"/>
      <c r="CP489" s="153"/>
      <c r="CQ489" s="153"/>
      <c r="CR489" s="153"/>
      <c r="CS489" s="153"/>
      <c r="CT489" s="153"/>
      <c r="CU489" s="153"/>
      <c r="CV489" s="153"/>
      <c r="CW489" s="153"/>
    </row>
    <row r="490" ht="12.75" customHeight="1" spans="1:10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  <c r="AY490" s="153"/>
      <c r="AZ490" s="153"/>
      <c r="BA490" s="153"/>
      <c r="BB490" s="153"/>
      <c r="BC490" s="153"/>
      <c r="BD490" s="153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3"/>
      <c r="BO490" s="153"/>
      <c r="BP490" s="153"/>
      <c r="BQ490" s="153"/>
      <c r="BR490" s="153"/>
      <c r="BS490" s="153"/>
      <c r="BT490" s="153"/>
      <c r="BU490" s="153"/>
      <c r="BV490" s="153"/>
      <c r="BW490" s="153"/>
      <c r="BX490" s="153"/>
      <c r="BY490" s="153"/>
      <c r="BZ490" s="153"/>
      <c r="CA490" s="153"/>
      <c r="CB490" s="153"/>
      <c r="CC490" s="153"/>
      <c r="CD490" s="153"/>
      <c r="CE490" s="153"/>
      <c r="CF490" s="153"/>
      <c r="CG490" s="153"/>
      <c r="CH490" s="153"/>
      <c r="CI490" s="153"/>
      <c r="CJ490" s="153"/>
      <c r="CK490" s="153"/>
      <c r="CL490" s="153"/>
      <c r="CM490" s="153"/>
      <c r="CN490" s="153"/>
      <c r="CO490" s="153"/>
      <c r="CP490" s="153"/>
      <c r="CQ490" s="153"/>
      <c r="CR490" s="153"/>
      <c r="CS490" s="153"/>
      <c r="CT490" s="153"/>
      <c r="CU490" s="153"/>
      <c r="CV490" s="153"/>
      <c r="CW490" s="153"/>
    </row>
    <row r="491" ht="12.75" customHeight="1" spans="1:10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  <c r="AY491" s="153"/>
      <c r="AZ491" s="153"/>
      <c r="BA491" s="153"/>
      <c r="BB491" s="153"/>
      <c r="BC491" s="153"/>
      <c r="BD491" s="153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3"/>
      <c r="BO491" s="153"/>
      <c r="BP491" s="153"/>
      <c r="BQ491" s="153"/>
      <c r="BR491" s="153"/>
      <c r="BS491" s="153"/>
      <c r="BT491" s="153"/>
      <c r="BU491" s="153"/>
      <c r="BV491" s="153"/>
      <c r="BW491" s="153"/>
      <c r="BX491" s="153"/>
      <c r="BY491" s="153"/>
      <c r="BZ491" s="153"/>
      <c r="CA491" s="153"/>
      <c r="CB491" s="153"/>
      <c r="CC491" s="153"/>
      <c r="CD491" s="153"/>
      <c r="CE491" s="153"/>
      <c r="CF491" s="153"/>
      <c r="CG491" s="153"/>
      <c r="CH491" s="153"/>
      <c r="CI491" s="153"/>
      <c r="CJ491" s="153"/>
      <c r="CK491" s="153"/>
      <c r="CL491" s="153"/>
      <c r="CM491" s="153"/>
      <c r="CN491" s="153"/>
      <c r="CO491" s="153"/>
      <c r="CP491" s="153"/>
      <c r="CQ491" s="153"/>
      <c r="CR491" s="153"/>
      <c r="CS491" s="153"/>
      <c r="CT491" s="153"/>
      <c r="CU491" s="153"/>
      <c r="CV491" s="153"/>
      <c r="CW491" s="153"/>
    </row>
    <row r="492" ht="12.75" customHeight="1" spans="1:10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  <c r="AY492" s="153"/>
      <c r="AZ492" s="153"/>
      <c r="BA492" s="153"/>
      <c r="BB492" s="153"/>
      <c r="BC492" s="153"/>
      <c r="BD492" s="153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3"/>
      <c r="BO492" s="153"/>
      <c r="BP492" s="153"/>
      <c r="BQ492" s="153"/>
      <c r="BR492" s="153"/>
      <c r="BS492" s="153"/>
      <c r="BT492" s="153"/>
      <c r="BU492" s="153"/>
      <c r="BV492" s="153"/>
      <c r="BW492" s="153"/>
      <c r="BX492" s="153"/>
      <c r="BY492" s="153"/>
      <c r="BZ492" s="153"/>
      <c r="CA492" s="153"/>
      <c r="CB492" s="153"/>
      <c r="CC492" s="153"/>
      <c r="CD492" s="153"/>
      <c r="CE492" s="153"/>
      <c r="CF492" s="153"/>
      <c r="CG492" s="153"/>
      <c r="CH492" s="153"/>
      <c r="CI492" s="153"/>
      <c r="CJ492" s="153"/>
      <c r="CK492" s="153"/>
      <c r="CL492" s="153"/>
      <c r="CM492" s="153"/>
      <c r="CN492" s="153"/>
      <c r="CO492" s="153"/>
      <c r="CP492" s="153"/>
      <c r="CQ492" s="153"/>
      <c r="CR492" s="153"/>
      <c r="CS492" s="153"/>
      <c r="CT492" s="153"/>
      <c r="CU492" s="153"/>
      <c r="CV492" s="153"/>
      <c r="CW492" s="153"/>
    </row>
    <row r="493" ht="12.75" customHeight="1" spans="1:10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  <c r="AY493" s="153"/>
      <c r="AZ493" s="153"/>
      <c r="BA493" s="153"/>
      <c r="BB493" s="153"/>
      <c r="BC493" s="153"/>
      <c r="BD493" s="153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3"/>
      <c r="BO493" s="153"/>
      <c r="BP493" s="153"/>
      <c r="BQ493" s="153"/>
      <c r="BR493" s="153"/>
      <c r="BS493" s="153"/>
      <c r="BT493" s="153"/>
      <c r="BU493" s="153"/>
      <c r="BV493" s="153"/>
      <c r="BW493" s="153"/>
      <c r="BX493" s="153"/>
      <c r="BY493" s="153"/>
      <c r="BZ493" s="153"/>
      <c r="CA493" s="153"/>
      <c r="CB493" s="153"/>
      <c r="CC493" s="153"/>
      <c r="CD493" s="153"/>
      <c r="CE493" s="153"/>
      <c r="CF493" s="153"/>
      <c r="CG493" s="153"/>
      <c r="CH493" s="153"/>
      <c r="CI493" s="153"/>
      <c r="CJ493" s="153"/>
      <c r="CK493" s="153"/>
      <c r="CL493" s="153"/>
      <c r="CM493" s="153"/>
      <c r="CN493" s="153"/>
      <c r="CO493" s="153"/>
      <c r="CP493" s="153"/>
      <c r="CQ493" s="153"/>
      <c r="CR493" s="153"/>
      <c r="CS493" s="153"/>
      <c r="CT493" s="153"/>
      <c r="CU493" s="153"/>
      <c r="CV493" s="153"/>
      <c r="CW493" s="153"/>
    </row>
    <row r="494" ht="12.75" customHeight="1" spans="1:10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  <c r="AY494" s="153"/>
      <c r="AZ494" s="153"/>
      <c r="BA494" s="153"/>
      <c r="BB494" s="153"/>
      <c r="BC494" s="153"/>
      <c r="BD494" s="153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3"/>
      <c r="BO494" s="153"/>
      <c r="BP494" s="153"/>
      <c r="BQ494" s="153"/>
      <c r="BR494" s="153"/>
      <c r="BS494" s="153"/>
      <c r="BT494" s="153"/>
      <c r="BU494" s="153"/>
      <c r="BV494" s="153"/>
      <c r="BW494" s="153"/>
      <c r="BX494" s="153"/>
      <c r="BY494" s="153"/>
      <c r="BZ494" s="153"/>
      <c r="CA494" s="153"/>
      <c r="CB494" s="153"/>
      <c r="CC494" s="153"/>
      <c r="CD494" s="153"/>
      <c r="CE494" s="153"/>
      <c r="CF494" s="153"/>
      <c r="CG494" s="153"/>
      <c r="CH494" s="153"/>
      <c r="CI494" s="153"/>
      <c r="CJ494" s="153"/>
      <c r="CK494" s="153"/>
      <c r="CL494" s="153"/>
      <c r="CM494" s="153"/>
      <c r="CN494" s="153"/>
      <c r="CO494" s="153"/>
      <c r="CP494" s="153"/>
      <c r="CQ494" s="153"/>
      <c r="CR494" s="153"/>
      <c r="CS494" s="153"/>
      <c r="CT494" s="153"/>
      <c r="CU494" s="153"/>
      <c r="CV494" s="153"/>
      <c r="CW494" s="153"/>
    </row>
    <row r="495" ht="12.75" customHeight="1" spans="1:10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  <c r="AY495" s="153"/>
      <c r="AZ495" s="153"/>
      <c r="BA495" s="153"/>
      <c r="BB495" s="153"/>
      <c r="BC495" s="153"/>
      <c r="BD495" s="153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3"/>
      <c r="BO495" s="153"/>
      <c r="BP495" s="153"/>
      <c r="BQ495" s="153"/>
      <c r="BR495" s="153"/>
      <c r="BS495" s="153"/>
      <c r="BT495" s="153"/>
      <c r="BU495" s="153"/>
      <c r="BV495" s="153"/>
      <c r="BW495" s="153"/>
      <c r="BX495" s="153"/>
      <c r="BY495" s="153"/>
      <c r="BZ495" s="153"/>
      <c r="CA495" s="153"/>
      <c r="CB495" s="153"/>
      <c r="CC495" s="153"/>
      <c r="CD495" s="153"/>
      <c r="CE495" s="153"/>
      <c r="CF495" s="153"/>
      <c r="CG495" s="153"/>
      <c r="CH495" s="153"/>
      <c r="CI495" s="153"/>
      <c r="CJ495" s="153"/>
      <c r="CK495" s="153"/>
      <c r="CL495" s="153"/>
      <c r="CM495" s="153"/>
      <c r="CN495" s="153"/>
      <c r="CO495" s="153"/>
      <c r="CP495" s="153"/>
      <c r="CQ495" s="153"/>
      <c r="CR495" s="153"/>
      <c r="CS495" s="153"/>
      <c r="CT495" s="153"/>
      <c r="CU495" s="153"/>
      <c r="CV495" s="153"/>
      <c r="CW495" s="153"/>
    </row>
    <row r="496" ht="12.75" customHeight="1" spans="1:10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3"/>
      <c r="BV496" s="153"/>
      <c r="BW496" s="153"/>
      <c r="BX496" s="153"/>
      <c r="BY496" s="153"/>
      <c r="BZ496" s="153"/>
      <c r="CA496" s="153"/>
      <c r="CB496" s="153"/>
      <c r="CC496" s="153"/>
      <c r="CD496" s="153"/>
      <c r="CE496" s="153"/>
      <c r="CF496" s="153"/>
      <c r="CG496" s="153"/>
      <c r="CH496" s="153"/>
      <c r="CI496" s="153"/>
      <c r="CJ496" s="153"/>
      <c r="CK496" s="153"/>
      <c r="CL496" s="153"/>
      <c r="CM496" s="153"/>
      <c r="CN496" s="153"/>
      <c r="CO496" s="153"/>
      <c r="CP496" s="153"/>
      <c r="CQ496" s="153"/>
      <c r="CR496" s="153"/>
      <c r="CS496" s="153"/>
      <c r="CT496" s="153"/>
      <c r="CU496" s="153"/>
      <c r="CV496" s="153"/>
      <c r="CW496" s="153"/>
    </row>
    <row r="497" ht="12.75" customHeight="1" spans="1:10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3"/>
      <c r="BO497" s="153"/>
      <c r="BP497" s="153"/>
      <c r="BQ497" s="153"/>
      <c r="BR497" s="153"/>
      <c r="BS497" s="153"/>
      <c r="BT497" s="153"/>
      <c r="BU497" s="153"/>
      <c r="BV497" s="153"/>
      <c r="BW497" s="153"/>
      <c r="BX497" s="153"/>
      <c r="BY497" s="153"/>
      <c r="BZ497" s="153"/>
      <c r="CA497" s="153"/>
      <c r="CB497" s="153"/>
      <c r="CC497" s="153"/>
      <c r="CD497" s="153"/>
      <c r="CE497" s="153"/>
      <c r="CF497" s="153"/>
      <c r="CG497" s="153"/>
      <c r="CH497" s="153"/>
      <c r="CI497" s="153"/>
      <c r="CJ497" s="153"/>
      <c r="CK497" s="153"/>
      <c r="CL497" s="153"/>
      <c r="CM497" s="153"/>
      <c r="CN497" s="153"/>
      <c r="CO497" s="153"/>
      <c r="CP497" s="153"/>
      <c r="CQ497" s="153"/>
      <c r="CR497" s="153"/>
      <c r="CS497" s="153"/>
      <c r="CT497" s="153"/>
      <c r="CU497" s="153"/>
      <c r="CV497" s="153"/>
      <c r="CW497" s="153"/>
    </row>
    <row r="498" ht="12.75" customHeight="1" spans="1:10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  <c r="BS498" s="153"/>
      <c r="BT498" s="153"/>
      <c r="BU498" s="153"/>
      <c r="BV498" s="153"/>
      <c r="BW498" s="153"/>
      <c r="BX498" s="153"/>
      <c r="BY498" s="153"/>
      <c r="BZ498" s="153"/>
      <c r="CA498" s="153"/>
      <c r="CB498" s="153"/>
      <c r="CC498" s="153"/>
      <c r="CD498" s="153"/>
      <c r="CE498" s="153"/>
      <c r="CF498" s="153"/>
      <c r="CG498" s="153"/>
      <c r="CH498" s="153"/>
      <c r="CI498" s="153"/>
      <c r="CJ498" s="153"/>
      <c r="CK498" s="153"/>
      <c r="CL498" s="153"/>
      <c r="CM498" s="153"/>
      <c r="CN498" s="153"/>
      <c r="CO498" s="153"/>
      <c r="CP498" s="153"/>
      <c r="CQ498" s="153"/>
      <c r="CR498" s="153"/>
      <c r="CS498" s="153"/>
      <c r="CT498" s="153"/>
      <c r="CU498" s="153"/>
      <c r="CV498" s="153"/>
      <c r="CW498" s="153"/>
    </row>
    <row r="499" ht="12.75" customHeight="1" spans="1:10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  <c r="BS499" s="153"/>
      <c r="BT499" s="153"/>
      <c r="BU499" s="153"/>
      <c r="BV499" s="153"/>
      <c r="BW499" s="153"/>
      <c r="BX499" s="153"/>
      <c r="BY499" s="153"/>
      <c r="BZ499" s="153"/>
      <c r="CA499" s="153"/>
      <c r="CB499" s="153"/>
      <c r="CC499" s="153"/>
      <c r="CD499" s="153"/>
      <c r="CE499" s="153"/>
      <c r="CF499" s="153"/>
      <c r="CG499" s="153"/>
      <c r="CH499" s="153"/>
      <c r="CI499" s="153"/>
      <c r="CJ499" s="153"/>
      <c r="CK499" s="153"/>
      <c r="CL499" s="153"/>
      <c r="CM499" s="153"/>
      <c r="CN499" s="153"/>
      <c r="CO499" s="153"/>
      <c r="CP499" s="153"/>
      <c r="CQ499" s="153"/>
      <c r="CR499" s="153"/>
      <c r="CS499" s="153"/>
      <c r="CT499" s="153"/>
      <c r="CU499" s="153"/>
      <c r="CV499" s="153"/>
      <c r="CW499" s="153"/>
    </row>
    <row r="500" ht="12.75" customHeight="1" spans="1:10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  <c r="BS500" s="153"/>
      <c r="BT500" s="153"/>
      <c r="BU500" s="153"/>
      <c r="BV500" s="153"/>
      <c r="BW500" s="153"/>
      <c r="BX500" s="153"/>
      <c r="BY500" s="153"/>
      <c r="BZ500" s="153"/>
      <c r="CA500" s="153"/>
      <c r="CB500" s="153"/>
      <c r="CC500" s="153"/>
      <c r="CD500" s="153"/>
      <c r="CE500" s="153"/>
      <c r="CF500" s="153"/>
      <c r="CG500" s="153"/>
      <c r="CH500" s="153"/>
      <c r="CI500" s="153"/>
      <c r="CJ500" s="153"/>
      <c r="CK500" s="153"/>
      <c r="CL500" s="153"/>
      <c r="CM500" s="153"/>
      <c r="CN500" s="153"/>
      <c r="CO500" s="153"/>
      <c r="CP500" s="153"/>
      <c r="CQ500" s="153"/>
      <c r="CR500" s="153"/>
      <c r="CS500" s="153"/>
      <c r="CT500" s="153"/>
      <c r="CU500" s="153"/>
      <c r="CV500" s="153"/>
      <c r="CW500" s="153"/>
    </row>
    <row r="501" ht="12.75" customHeight="1" spans="1:10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  <c r="BS501" s="153"/>
      <c r="BT501" s="153"/>
      <c r="BU501" s="153"/>
      <c r="BV501" s="153"/>
      <c r="BW501" s="153"/>
      <c r="BX501" s="153"/>
      <c r="BY501" s="153"/>
      <c r="BZ501" s="153"/>
      <c r="CA501" s="153"/>
      <c r="CB501" s="153"/>
      <c r="CC501" s="153"/>
      <c r="CD501" s="153"/>
      <c r="CE501" s="153"/>
      <c r="CF501" s="153"/>
      <c r="CG501" s="153"/>
      <c r="CH501" s="153"/>
      <c r="CI501" s="153"/>
      <c r="CJ501" s="153"/>
      <c r="CK501" s="153"/>
      <c r="CL501" s="153"/>
      <c r="CM501" s="153"/>
      <c r="CN501" s="153"/>
      <c r="CO501" s="153"/>
      <c r="CP501" s="153"/>
      <c r="CQ501" s="153"/>
      <c r="CR501" s="153"/>
      <c r="CS501" s="153"/>
      <c r="CT501" s="153"/>
      <c r="CU501" s="153"/>
      <c r="CV501" s="153"/>
      <c r="CW501" s="153"/>
    </row>
    <row r="502" ht="12.75" customHeight="1" spans="1:10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  <c r="BS502" s="153"/>
      <c r="BT502" s="153"/>
      <c r="BU502" s="153"/>
      <c r="BV502" s="153"/>
      <c r="BW502" s="153"/>
      <c r="BX502" s="153"/>
      <c r="BY502" s="153"/>
      <c r="BZ502" s="153"/>
      <c r="CA502" s="153"/>
      <c r="CB502" s="153"/>
      <c r="CC502" s="153"/>
      <c r="CD502" s="153"/>
      <c r="CE502" s="153"/>
      <c r="CF502" s="153"/>
      <c r="CG502" s="153"/>
      <c r="CH502" s="153"/>
      <c r="CI502" s="153"/>
      <c r="CJ502" s="153"/>
      <c r="CK502" s="153"/>
      <c r="CL502" s="153"/>
      <c r="CM502" s="153"/>
      <c r="CN502" s="153"/>
      <c r="CO502" s="153"/>
      <c r="CP502" s="153"/>
      <c r="CQ502" s="153"/>
      <c r="CR502" s="153"/>
      <c r="CS502" s="153"/>
      <c r="CT502" s="153"/>
      <c r="CU502" s="153"/>
      <c r="CV502" s="153"/>
      <c r="CW502" s="153"/>
    </row>
    <row r="503" ht="12.75" customHeight="1" spans="1:10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  <c r="BS503" s="153"/>
      <c r="BT503" s="153"/>
      <c r="BU503" s="153"/>
      <c r="BV503" s="153"/>
      <c r="BW503" s="153"/>
      <c r="BX503" s="153"/>
      <c r="BY503" s="153"/>
      <c r="BZ503" s="153"/>
      <c r="CA503" s="153"/>
      <c r="CB503" s="153"/>
      <c r="CC503" s="153"/>
      <c r="CD503" s="153"/>
      <c r="CE503" s="153"/>
      <c r="CF503" s="153"/>
      <c r="CG503" s="153"/>
      <c r="CH503" s="153"/>
      <c r="CI503" s="153"/>
      <c r="CJ503" s="153"/>
      <c r="CK503" s="153"/>
      <c r="CL503" s="153"/>
      <c r="CM503" s="153"/>
      <c r="CN503" s="153"/>
      <c r="CO503" s="153"/>
      <c r="CP503" s="153"/>
      <c r="CQ503" s="153"/>
      <c r="CR503" s="153"/>
      <c r="CS503" s="153"/>
      <c r="CT503" s="153"/>
      <c r="CU503" s="153"/>
      <c r="CV503" s="153"/>
      <c r="CW503" s="153"/>
    </row>
    <row r="504" ht="12.75" customHeight="1" spans="1:10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  <c r="BS504" s="153"/>
      <c r="BT504" s="153"/>
      <c r="BU504" s="153"/>
      <c r="BV504" s="153"/>
      <c r="BW504" s="153"/>
      <c r="BX504" s="153"/>
      <c r="BY504" s="153"/>
      <c r="BZ504" s="153"/>
      <c r="CA504" s="153"/>
      <c r="CB504" s="153"/>
      <c r="CC504" s="153"/>
      <c r="CD504" s="153"/>
      <c r="CE504" s="153"/>
      <c r="CF504" s="153"/>
      <c r="CG504" s="153"/>
      <c r="CH504" s="153"/>
      <c r="CI504" s="153"/>
      <c r="CJ504" s="153"/>
      <c r="CK504" s="153"/>
      <c r="CL504" s="153"/>
      <c r="CM504" s="153"/>
      <c r="CN504" s="153"/>
      <c r="CO504" s="153"/>
      <c r="CP504" s="153"/>
      <c r="CQ504" s="153"/>
      <c r="CR504" s="153"/>
      <c r="CS504" s="153"/>
      <c r="CT504" s="153"/>
      <c r="CU504" s="153"/>
      <c r="CV504" s="153"/>
      <c r="CW504" s="153"/>
    </row>
    <row r="505" ht="12.75" customHeight="1" spans="1:10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  <c r="AY505" s="153"/>
      <c r="AZ505" s="153"/>
      <c r="BA505" s="153"/>
      <c r="BB505" s="153"/>
      <c r="BC505" s="153"/>
      <c r="BD505" s="153"/>
      <c r="BE505" s="153"/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  <c r="BS505" s="153"/>
      <c r="BT505" s="153"/>
      <c r="BU505" s="153"/>
      <c r="BV505" s="153"/>
      <c r="BW505" s="153"/>
      <c r="BX505" s="153"/>
      <c r="BY505" s="153"/>
      <c r="BZ505" s="153"/>
      <c r="CA505" s="153"/>
      <c r="CB505" s="153"/>
      <c r="CC505" s="153"/>
      <c r="CD505" s="153"/>
      <c r="CE505" s="153"/>
      <c r="CF505" s="153"/>
      <c r="CG505" s="153"/>
      <c r="CH505" s="153"/>
      <c r="CI505" s="153"/>
      <c r="CJ505" s="153"/>
      <c r="CK505" s="153"/>
      <c r="CL505" s="153"/>
      <c r="CM505" s="153"/>
      <c r="CN505" s="153"/>
      <c r="CO505" s="153"/>
      <c r="CP505" s="153"/>
      <c r="CQ505" s="153"/>
      <c r="CR505" s="153"/>
      <c r="CS505" s="153"/>
      <c r="CT505" s="153"/>
      <c r="CU505" s="153"/>
      <c r="CV505" s="153"/>
      <c r="CW505" s="153"/>
    </row>
    <row r="506" ht="12.75" customHeight="1" spans="1:10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  <c r="AY506" s="153"/>
      <c r="AZ506" s="153"/>
      <c r="BA506" s="153"/>
      <c r="BB506" s="153"/>
      <c r="BC506" s="153"/>
      <c r="BD506" s="153"/>
      <c r="BE506" s="153"/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  <c r="BS506" s="153"/>
      <c r="BT506" s="153"/>
      <c r="BU506" s="153"/>
      <c r="BV506" s="153"/>
      <c r="BW506" s="153"/>
      <c r="BX506" s="153"/>
      <c r="BY506" s="153"/>
      <c r="BZ506" s="153"/>
      <c r="CA506" s="153"/>
      <c r="CB506" s="153"/>
      <c r="CC506" s="153"/>
      <c r="CD506" s="153"/>
      <c r="CE506" s="153"/>
      <c r="CF506" s="153"/>
      <c r="CG506" s="153"/>
      <c r="CH506" s="153"/>
      <c r="CI506" s="153"/>
      <c r="CJ506" s="153"/>
      <c r="CK506" s="153"/>
      <c r="CL506" s="153"/>
      <c r="CM506" s="153"/>
      <c r="CN506" s="153"/>
      <c r="CO506" s="153"/>
      <c r="CP506" s="153"/>
      <c r="CQ506" s="153"/>
      <c r="CR506" s="153"/>
      <c r="CS506" s="153"/>
      <c r="CT506" s="153"/>
      <c r="CU506" s="153"/>
      <c r="CV506" s="153"/>
      <c r="CW506" s="153"/>
    </row>
    <row r="507" ht="12.75" customHeight="1" spans="1:10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  <c r="AO507" s="153"/>
      <c r="AP507" s="153"/>
      <c r="AQ507" s="153"/>
      <c r="AR507" s="153"/>
      <c r="AS507" s="153"/>
      <c r="AT507" s="153"/>
      <c r="AU507" s="153"/>
      <c r="AV507" s="153"/>
      <c r="AW507" s="153"/>
      <c r="AX507" s="153"/>
      <c r="AY507" s="153"/>
      <c r="AZ507" s="153"/>
      <c r="BA507" s="153"/>
      <c r="BB507" s="153"/>
      <c r="BC507" s="153"/>
      <c r="BD507" s="153"/>
      <c r="BE507" s="153"/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  <c r="BS507" s="153"/>
      <c r="BT507" s="153"/>
      <c r="BU507" s="153"/>
      <c r="BV507" s="153"/>
      <c r="BW507" s="153"/>
      <c r="BX507" s="153"/>
      <c r="BY507" s="153"/>
      <c r="BZ507" s="153"/>
      <c r="CA507" s="153"/>
      <c r="CB507" s="153"/>
      <c r="CC507" s="153"/>
      <c r="CD507" s="153"/>
      <c r="CE507" s="153"/>
      <c r="CF507" s="153"/>
      <c r="CG507" s="153"/>
      <c r="CH507" s="153"/>
      <c r="CI507" s="153"/>
      <c r="CJ507" s="153"/>
      <c r="CK507" s="153"/>
      <c r="CL507" s="153"/>
      <c r="CM507" s="153"/>
      <c r="CN507" s="153"/>
      <c r="CO507" s="153"/>
      <c r="CP507" s="153"/>
      <c r="CQ507" s="153"/>
      <c r="CR507" s="153"/>
      <c r="CS507" s="153"/>
      <c r="CT507" s="153"/>
      <c r="CU507" s="153"/>
      <c r="CV507" s="153"/>
      <c r="CW507" s="153"/>
    </row>
    <row r="508" ht="12.75" customHeight="1" spans="1:10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  <c r="AO508" s="153"/>
      <c r="AP508" s="153"/>
      <c r="AQ508" s="153"/>
      <c r="AR508" s="153"/>
      <c r="AS508" s="153"/>
      <c r="AT508" s="153"/>
      <c r="AU508" s="153"/>
      <c r="AV508" s="153"/>
      <c r="AW508" s="153"/>
      <c r="AX508" s="153"/>
      <c r="AY508" s="153"/>
      <c r="AZ508" s="153"/>
      <c r="BA508" s="153"/>
      <c r="BB508" s="153"/>
      <c r="BC508" s="153"/>
      <c r="BD508" s="153"/>
      <c r="BE508" s="153"/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  <c r="BS508" s="153"/>
      <c r="BT508" s="153"/>
      <c r="BU508" s="153"/>
      <c r="BV508" s="153"/>
      <c r="BW508" s="153"/>
      <c r="BX508" s="153"/>
      <c r="BY508" s="153"/>
      <c r="BZ508" s="153"/>
      <c r="CA508" s="153"/>
      <c r="CB508" s="153"/>
      <c r="CC508" s="153"/>
      <c r="CD508" s="153"/>
      <c r="CE508" s="153"/>
      <c r="CF508" s="153"/>
      <c r="CG508" s="153"/>
      <c r="CH508" s="153"/>
      <c r="CI508" s="153"/>
      <c r="CJ508" s="153"/>
      <c r="CK508" s="153"/>
      <c r="CL508" s="153"/>
      <c r="CM508" s="153"/>
      <c r="CN508" s="153"/>
      <c r="CO508" s="153"/>
      <c r="CP508" s="153"/>
      <c r="CQ508" s="153"/>
      <c r="CR508" s="153"/>
      <c r="CS508" s="153"/>
      <c r="CT508" s="153"/>
      <c r="CU508" s="153"/>
      <c r="CV508" s="153"/>
      <c r="CW508" s="153"/>
    </row>
    <row r="509" ht="12.75" customHeight="1" spans="1:10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  <c r="AO509" s="153"/>
      <c r="AP509" s="153"/>
      <c r="AQ509" s="153"/>
      <c r="AR509" s="153"/>
      <c r="AS509" s="153"/>
      <c r="AT509" s="153"/>
      <c r="AU509" s="153"/>
      <c r="AV509" s="153"/>
      <c r="AW509" s="153"/>
      <c r="AX509" s="153"/>
      <c r="AY509" s="153"/>
      <c r="AZ509" s="153"/>
      <c r="BA509" s="153"/>
      <c r="BB509" s="153"/>
      <c r="BC509" s="153"/>
      <c r="BD509" s="153"/>
      <c r="BE509" s="153"/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  <c r="BS509" s="153"/>
      <c r="BT509" s="153"/>
      <c r="BU509" s="153"/>
      <c r="BV509" s="153"/>
      <c r="BW509" s="153"/>
      <c r="BX509" s="153"/>
      <c r="BY509" s="153"/>
      <c r="BZ509" s="153"/>
      <c r="CA509" s="153"/>
      <c r="CB509" s="153"/>
      <c r="CC509" s="153"/>
      <c r="CD509" s="153"/>
      <c r="CE509" s="153"/>
      <c r="CF509" s="153"/>
      <c r="CG509" s="153"/>
      <c r="CH509" s="153"/>
      <c r="CI509" s="153"/>
      <c r="CJ509" s="153"/>
      <c r="CK509" s="153"/>
      <c r="CL509" s="153"/>
      <c r="CM509" s="153"/>
      <c r="CN509" s="153"/>
      <c r="CO509" s="153"/>
      <c r="CP509" s="153"/>
      <c r="CQ509" s="153"/>
      <c r="CR509" s="153"/>
      <c r="CS509" s="153"/>
      <c r="CT509" s="153"/>
      <c r="CU509" s="153"/>
      <c r="CV509" s="153"/>
      <c r="CW509" s="153"/>
    </row>
    <row r="510" ht="12.75" customHeight="1" spans="1:10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  <c r="AO510" s="153"/>
      <c r="AP510" s="153"/>
      <c r="AQ510" s="153"/>
      <c r="AR510" s="153"/>
      <c r="AS510" s="153"/>
      <c r="AT510" s="153"/>
      <c r="AU510" s="153"/>
      <c r="AV510" s="153"/>
      <c r="AW510" s="153"/>
      <c r="AX510" s="153"/>
      <c r="AY510" s="153"/>
      <c r="AZ510" s="153"/>
      <c r="BA510" s="153"/>
      <c r="BB510" s="153"/>
      <c r="BC510" s="153"/>
      <c r="BD510" s="153"/>
      <c r="BE510" s="153"/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  <c r="BS510" s="153"/>
      <c r="BT510" s="153"/>
      <c r="BU510" s="153"/>
      <c r="BV510" s="153"/>
      <c r="BW510" s="153"/>
      <c r="BX510" s="153"/>
      <c r="BY510" s="153"/>
      <c r="BZ510" s="153"/>
      <c r="CA510" s="153"/>
      <c r="CB510" s="153"/>
      <c r="CC510" s="153"/>
      <c r="CD510" s="153"/>
      <c r="CE510" s="153"/>
      <c r="CF510" s="153"/>
      <c r="CG510" s="153"/>
      <c r="CH510" s="153"/>
      <c r="CI510" s="153"/>
      <c r="CJ510" s="153"/>
      <c r="CK510" s="153"/>
      <c r="CL510" s="153"/>
      <c r="CM510" s="153"/>
      <c r="CN510" s="153"/>
      <c r="CO510" s="153"/>
      <c r="CP510" s="153"/>
      <c r="CQ510" s="153"/>
      <c r="CR510" s="153"/>
      <c r="CS510" s="153"/>
      <c r="CT510" s="153"/>
      <c r="CU510" s="153"/>
      <c r="CV510" s="153"/>
      <c r="CW510" s="153"/>
    </row>
    <row r="511" ht="12.75" customHeight="1" spans="1:10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  <c r="AO511" s="153"/>
      <c r="AP511" s="153"/>
      <c r="AQ511" s="153"/>
      <c r="AR511" s="153"/>
      <c r="AS511" s="153"/>
      <c r="AT511" s="153"/>
      <c r="AU511" s="153"/>
      <c r="AV511" s="153"/>
      <c r="AW511" s="153"/>
      <c r="AX511" s="153"/>
      <c r="AY511" s="153"/>
      <c r="AZ511" s="153"/>
      <c r="BA511" s="153"/>
      <c r="BB511" s="153"/>
      <c r="BC511" s="153"/>
      <c r="BD511" s="153"/>
      <c r="BE511" s="153"/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  <c r="BS511" s="153"/>
      <c r="BT511" s="153"/>
      <c r="BU511" s="153"/>
      <c r="BV511" s="153"/>
      <c r="BW511" s="153"/>
      <c r="BX511" s="153"/>
      <c r="BY511" s="153"/>
      <c r="BZ511" s="153"/>
      <c r="CA511" s="153"/>
      <c r="CB511" s="153"/>
      <c r="CC511" s="153"/>
      <c r="CD511" s="153"/>
      <c r="CE511" s="153"/>
      <c r="CF511" s="153"/>
      <c r="CG511" s="153"/>
      <c r="CH511" s="153"/>
      <c r="CI511" s="153"/>
      <c r="CJ511" s="153"/>
      <c r="CK511" s="153"/>
      <c r="CL511" s="153"/>
      <c r="CM511" s="153"/>
      <c r="CN511" s="153"/>
      <c r="CO511" s="153"/>
      <c r="CP511" s="153"/>
      <c r="CQ511" s="153"/>
      <c r="CR511" s="153"/>
      <c r="CS511" s="153"/>
      <c r="CT511" s="153"/>
      <c r="CU511" s="153"/>
      <c r="CV511" s="153"/>
      <c r="CW511" s="153"/>
    </row>
    <row r="512" ht="12.75" customHeight="1" spans="1:10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  <c r="AO512" s="153"/>
      <c r="AP512" s="153"/>
      <c r="AQ512" s="153"/>
      <c r="AR512" s="153"/>
      <c r="AS512" s="153"/>
      <c r="AT512" s="153"/>
      <c r="AU512" s="153"/>
      <c r="AV512" s="153"/>
      <c r="AW512" s="153"/>
      <c r="AX512" s="153"/>
      <c r="AY512" s="153"/>
      <c r="AZ512" s="153"/>
      <c r="BA512" s="153"/>
      <c r="BB512" s="153"/>
      <c r="BC512" s="153"/>
      <c r="BD512" s="153"/>
      <c r="BE512" s="153"/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  <c r="BS512" s="153"/>
      <c r="BT512" s="153"/>
      <c r="BU512" s="153"/>
      <c r="BV512" s="153"/>
      <c r="BW512" s="153"/>
      <c r="BX512" s="153"/>
      <c r="BY512" s="153"/>
      <c r="BZ512" s="153"/>
      <c r="CA512" s="153"/>
      <c r="CB512" s="153"/>
      <c r="CC512" s="153"/>
      <c r="CD512" s="153"/>
      <c r="CE512" s="153"/>
      <c r="CF512" s="153"/>
      <c r="CG512" s="153"/>
      <c r="CH512" s="153"/>
      <c r="CI512" s="153"/>
      <c r="CJ512" s="153"/>
      <c r="CK512" s="153"/>
      <c r="CL512" s="153"/>
      <c r="CM512" s="153"/>
      <c r="CN512" s="153"/>
      <c r="CO512" s="153"/>
      <c r="CP512" s="153"/>
      <c r="CQ512" s="153"/>
      <c r="CR512" s="153"/>
      <c r="CS512" s="153"/>
      <c r="CT512" s="153"/>
      <c r="CU512" s="153"/>
      <c r="CV512" s="153"/>
      <c r="CW512" s="153"/>
    </row>
    <row r="513" ht="12.75" customHeight="1" spans="1:10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  <c r="AO513" s="153"/>
      <c r="AP513" s="153"/>
      <c r="AQ513" s="153"/>
      <c r="AR513" s="153"/>
      <c r="AS513" s="153"/>
      <c r="AT513" s="153"/>
      <c r="AU513" s="153"/>
      <c r="AV513" s="153"/>
      <c r="AW513" s="153"/>
      <c r="AX513" s="153"/>
      <c r="AY513" s="153"/>
      <c r="AZ513" s="153"/>
      <c r="BA513" s="153"/>
      <c r="BB513" s="153"/>
      <c r="BC513" s="153"/>
      <c r="BD513" s="153"/>
      <c r="BE513" s="153"/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  <c r="BS513" s="153"/>
      <c r="BT513" s="153"/>
      <c r="BU513" s="153"/>
      <c r="BV513" s="153"/>
      <c r="BW513" s="153"/>
      <c r="BX513" s="153"/>
      <c r="BY513" s="153"/>
      <c r="BZ513" s="153"/>
      <c r="CA513" s="153"/>
      <c r="CB513" s="153"/>
      <c r="CC513" s="153"/>
      <c r="CD513" s="153"/>
      <c r="CE513" s="153"/>
      <c r="CF513" s="153"/>
      <c r="CG513" s="153"/>
      <c r="CH513" s="153"/>
      <c r="CI513" s="153"/>
      <c r="CJ513" s="153"/>
      <c r="CK513" s="153"/>
      <c r="CL513" s="153"/>
      <c r="CM513" s="153"/>
      <c r="CN513" s="153"/>
      <c r="CO513" s="153"/>
      <c r="CP513" s="153"/>
      <c r="CQ513" s="153"/>
      <c r="CR513" s="153"/>
      <c r="CS513" s="153"/>
      <c r="CT513" s="153"/>
      <c r="CU513" s="153"/>
      <c r="CV513" s="153"/>
      <c r="CW513" s="153"/>
    </row>
    <row r="514" ht="12.75" customHeight="1" spans="1:10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  <c r="AY514" s="153"/>
      <c r="AZ514" s="153"/>
      <c r="BA514" s="153"/>
      <c r="BB514" s="153"/>
      <c r="BC514" s="153"/>
      <c r="BD514" s="153"/>
      <c r="BE514" s="153"/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  <c r="BS514" s="153"/>
      <c r="BT514" s="153"/>
      <c r="BU514" s="153"/>
      <c r="BV514" s="153"/>
      <c r="BW514" s="153"/>
      <c r="BX514" s="153"/>
      <c r="BY514" s="153"/>
      <c r="BZ514" s="153"/>
      <c r="CA514" s="153"/>
      <c r="CB514" s="153"/>
      <c r="CC514" s="153"/>
      <c r="CD514" s="153"/>
      <c r="CE514" s="153"/>
      <c r="CF514" s="153"/>
      <c r="CG514" s="153"/>
      <c r="CH514" s="153"/>
      <c r="CI514" s="153"/>
      <c r="CJ514" s="153"/>
      <c r="CK514" s="153"/>
      <c r="CL514" s="153"/>
      <c r="CM514" s="153"/>
      <c r="CN514" s="153"/>
      <c r="CO514" s="153"/>
      <c r="CP514" s="153"/>
      <c r="CQ514" s="153"/>
      <c r="CR514" s="153"/>
      <c r="CS514" s="153"/>
      <c r="CT514" s="153"/>
      <c r="CU514" s="153"/>
      <c r="CV514" s="153"/>
      <c r="CW514" s="153"/>
    </row>
    <row r="515" ht="12.75" customHeight="1" spans="1:10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  <c r="BS515" s="153"/>
      <c r="BT515" s="153"/>
      <c r="BU515" s="153"/>
      <c r="BV515" s="153"/>
      <c r="BW515" s="153"/>
      <c r="BX515" s="153"/>
      <c r="BY515" s="153"/>
      <c r="BZ515" s="153"/>
      <c r="CA515" s="153"/>
      <c r="CB515" s="153"/>
      <c r="CC515" s="153"/>
      <c r="CD515" s="153"/>
      <c r="CE515" s="153"/>
      <c r="CF515" s="153"/>
      <c r="CG515" s="153"/>
      <c r="CH515" s="153"/>
      <c r="CI515" s="153"/>
      <c r="CJ515" s="153"/>
      <c r="CK515" s="153"/>
      <c r="CL515" s="153"/>
      <c r="CM515" s="153"/>
      <c r="CN515" s="153"/>
      <c r="CO515" s="153"/>
      <c r="CP515" s="153"/>
      <c r="CQ515" s="153"/>
      <c r="CR515" s="153"/>
      <c r="CS515" s="153"/>
      <c r="CT515" s="153"/>
      <c r="CU515" s="153"/>
      <c r="CV515" s="153"/>
      <c r="CW515" s="153"/>
    </row>
    <row r="516" ht="12.75" customHeight="1" spans="1:10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  <c r="CT516" s="153"/>
      <c r="CU516" s="153"/>
      <c r="CV516" s="153"/>
      <c r="CW516" s="153"/>
    </row>
    <row r="517" ht="12.75" customHeight="1" spans="1:10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  <c r="BS517" s="153"/>
      <c r="BT517" s="153"/>
      <c r="BU517" s="153"/>
      <c r="BV517" s="153"/>
      <c r="BW517" s="153"/>
      <c r="BX517" s="153"/>
      <c r="BY517" s="153"/>
      <c r="BZ517" s="153"/>
      <c r="CA517" s="153"/>
      <c r="CB517" s="153"/>
      <c r="CC517" s="153"/>
      <c r="CD517" s="153"/>
      <c r="CE517" s="153"/>
      <c r="CF517" s="153"/>
      <c r="CG517" s="153"/>
      <c r="CH517" s="153"/>
      <c r="CI517" s="153"/>
      <c r="CJ517" s="153"/>
      <c r="CK517" s="153"/>
      <c r="CL517" s="153"/>
      <c r="CM517" s="153"/>
      <c r="CN517" s="153"/>
      <c r="CO517" s="153"/>
      <c r="CP517" s="153"/>
      <c r="CQ517" s="153"/>
      <c r="CR517" s="153"/>
      <c r="CS517" s="153"/>
      <c r="CT517" s="153"/>
      <c r="CU517" s="153"/>
      <c r="CV517" s="153"/>
      <c r="CW517" s="153"/>
    </row>
    <row r="518" ht="12.75" customHeight="1" spans="1:10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  <c r="CT518" s="153"/>
      <c r="CU518" s="153"/>
      <c r="CV518" s="153"/>
      <c r="CW518" s="153"/>
    </row>
    <row r="519" ht="12.75" customHeight="1" spans="1:10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  <c r="BS519" s="153"/>
      <c r="BT519" s="153"/>
      <c r="BU519" s="153"/>
      <c r="BV519" s="153"/>
      <c r="BW519" s="153"/>
      <c r="BX519" s="153"/>
      <c r="BY519" s="153"/>
      <c r="BZ519" s="153"/>
      <c r="CA519" s="153"/>
      <c r="CB519" s="153"/>
      <c r="CC519" s="153"/>
      <c r="CD519" s="153"/>
      <c r="CE519" s="153"/>
      <c r="CF519" s="153"/>
      <c r="CG519" s="153"/>
      <c r="CH519" s="153"/>
      <c r="CI519" s="153"/>
      <c r="CJ519" s="153"/>
      <c r="CK519" s="153"/>
      <c r="CL519" s="153"/>
      <c r="CM519" s="153"/>
      <c r="CN519" s="153"/>
      <c r="CO519" s="153"/>
      <c r="CP519" s="153"/>
      <c r="CQ519" s="153"/>
      <c r="CR519" s="153"/>
      <c r="CS519" s="153"/>
      <c r="CT519" s="153"/>
      <c r="CU519" s="153"/>
      <c r="CV519" s="153"/>
      <c r="CW519" s="153"/>
    </row>
    <row r="520" ht="12.75" customHeight="1" spans="1:10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  <c r="CT520" s="153"/>
      <c r="CU520" s="153"/>
      <c r="CV520" s="153"/>
      <c r="CW520" s="153"/>
    </row>
    <row r="521" ht="12.75" customHeight="1" spans="1:10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  <c r="CT521" s="153"/>
      <c r="CU521" s="153"/>
      <c r="CV521" s="153"/>
      <c r="CW521" s="153"/>
    </row>
    <row r="522" ht="12.75" customHeight="1" spans="1:10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  <c r="BS522" s="153"/>
      <c r="BT522" s="153"/>
      <c r="BU522" s="153"/>
      <c r="BV522" s="153"/>
      <c r="BW522" s="153"/>
      <c r="BX522" s="153"/>
      <c r="BY522" s="153"/>
      <c r="BZ522" s="153"/>
      <c r="CA522" s="153"/>
      <c r="CB522" s="153"/>
      <c r="CC522" s="153"/>
      <c r="CD522" s="153"/>
      <c r="CE522" s="153"/>
      <c r="CF522" s="153"/>
      <c r="CG522" s="153"/>
      <c r="CH522" s="153"/>
      <c r="CI522" s="153"/>
      <c r="CJ522" s="153"/>
      <c r="CK522" s="153"/>
      <c r="CL522" s="153"/>
      <c r="CM522" s="153"/>
      <c r="CN522" s="153"/>
      <c r="CO522" s="153"/>
      <c r="CP522" s="153"/>
      <c r="CQ522" s="153"/>
      <c r="CR522" s="153"/>
      <c r="CS522" s="153"/>
      <c r="CT522" s="153"/>
      <c r="CU522" s="153"/>
      <c r="CV522" s="153"/>
      <c r="CW522" s="153"/>
    </row>
    <row r="523" ht="12.75" customHeight="1" spans="1:10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  <c r="BS523" s="153"/>
      <c r="BT523" s="153"/>
      <c r="BU523" s="153"/>
      <c r="BV523" s="153"/>
      <c r="BW523" s="153"/>
      <c r="BX523" s="153"/>
      <c r="BY523" s="153"/>
      <c r="BZ523" s="153"/>
      <c r="CA523" s="153"/>
      <c r="CB523" s="153"/>
      <c r="CC523" s="153"/>
      <c r="CD523" s="153"/>
      <c r="CE523" s="153"/>
      <c r="CF523" s="153"/>
      <c r="CG523" s="153"/>
      <c r="CH523" s="153"/>
      <c r="CI523" s="153"/>
      <c r="CJ523" s="153"/>
      <c r="CK523" s="153"/>
      <c r="CL523" s="153"/>
      <c r="CM523" s="153"/>
      <c r="CN523" s="153"/>
      <c r="CO523" s="153"/>
      <c r="CP523" s="153"/>
      <c r="CQ523" s="153"/>
      <c r="CR523" s="153"/>
      <c r="CS523" s="153"/>
      <c r="CT523" s="153"/>
      <c r="CU523" s="153"/>
      <c r="CV523" s="153"/>
      <c r="CW523" s="153"/>
    </row>
    <row r="524" ht="12.75" customHeight="1" spans="1:10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153"/>
      <c r="BN524" s="153"/>
      <c r="BO524" s="153"/>
      <c r="BP524" s="153"/>
      <c r="BQ524" s="153"/>
      <c r="BR524" s="153"/>
      <c r="BS524" s="153"/>
      <c r="BT524" s="153"/>
      <c r="BU524" s="153"/>
      <c r="BV524" s="153"/>
      <c r="BW524" s="153"/>
      <c r="BX524" s="153"/>
      <c r="BY524" s="153"/>
      <c r="BZ524" s="153"/>
      <c r="CA524" s="153"/>
      <c r="CB524" s="153"/>
      <c r="CC524" s="153"/>
      <c r="CD524" s="153"/>
      <c r="CE524" s="153"/>
      <c r="CF524" s="153"/>
      <c r="CG524" s="153"/>
      <c r="CH524" s="153"/>
      <c r="CI524" s="153"/>
      <c r="CJ524" s="153"/>
      <c r="CK524" s="153"/>
      <c r="CL524" s="153"/>
      <c r="CM524" s="153"/>
      <c r="CN524" s="153"/>
      <c r="CO524" s="153"/>
      <c r="CP524" s="153"/>
      <c r="CQ524" s="153"/>
      <c r="CR524" s="153"/>
      <c r="CS524" s="153"/>
      <c r="CT524" s="153"/>
      <c r="CU524" s="153"/>
      <c r="CV524" s="153"/>
      <c r="CW524" s="153"/>
    </row>
    <row r="525" ht="12.75" customHeight="1" spans="1:10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3"/>
      <c r="AR525" s="153"/>
      <c r="AS525" s="153"/>
      <c r="AT525" s="153"/>
      <c r="AU525" s="153"/>
      <c r="AV525" s="153"/>
      <c r="AW525" s="153"/>
      <c r="AX525" s="153"/>
      <c r="AY525" s="153"/>
      <c r="AZ525" s="153"/>
      <c r="BA525" s="153"/>
      <c r="BB525" s="153"/>
      <c r="BC525" s="153"/>
      <c r="BD525" s="153"/>
      <c r="BE525" s="153"/>
      <c r="BF525" s="153"/>
      <c r="BG525" s="153"/>
      <c r="BH525" s="153"/>
      <c r="BI525" s="153"/>
      <c r="BJ525" s="153"/>
      <c r="BK525" s="153"/>
      <c r="BL525" s="153"/>
      <c r="BM525" s="153"/>
      <c r="BN525" s="153"/>
      <c r="BO525" s="153"/>
      <c r="BP525" s="153"/>
      <c r="BQ525" s="153"/>
      <c r="BR525" s="153"/>
      <c r="BS525" s="153"/>
      <c r="BT525" s="153"/>
      <c r="BU525" s="153"/>
      <c r="BV525" s="153"/>
      <c r="BW525" s="153"/>
      <c r="BX525" s="153"/>
      <c r="BY525" s="153"/>
      <c r="BZ525" s="153"/>
      <c r="CA525" s="153"/>
      <c r="CB525" s="153"/>
      <c r="CC525" s="153"/>
      <c r="CD525" s="153"/>
      <c r="CE525" s="153"/>
      <c r="CF525" s="153"/>
      <c r="CG525" s="153"/>
      <c r="CH525" s="153"/>
      <c r="CI525" s="153"/>
      <c r="CJ525" s="153"/>
      <c r="CK525" s="153"/>
      <c r="CL525" s="153"/>
      <c r="CM525" s="153"/>
      <c r="CN525" s="153"/>
      <c r="CO525" s="153"/>
      <c r="CP525" s="153"/>
      <c r="CQ525" s="153"/>
      <c r="CR525" s="153"/>
      <c r="CS525" s="153"/>
      <c r="CT525" s="153"/>
      <c r="CU525" s="153"/>
      <c r="CV525" s="153"/>
      <c r="CW525" s="153"/>
    </row>
    <row r="526" ht="12.75" customHeight="1" spans="1:10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  <c r="BH526" s="153"/>
      <c r="BI526" s="153"/>
      <c r="BJ526" s="153"/>
      <c r="BK526" s="153"/>
      <c r="BL526" s="153"/>
      <c r="BM526" s="153"/>
      <c r="BN526" s="153"/>
      <c r="BO526" s="153"/>
      <c r="BP526" s="153"/>
      <c r="BQ526" s="153"/>
      <c r="BR526" s="153"/>
      <c r="BS526" s="153"/>
      <c r="BT526" s="153"/>
      <c r="BU526" s="153"/>
      <c r="BV526" s="153"/>
      <c r="BW526" s="153"/>
      <c r="BX526" s="153"/>
      <c r="BY526" s="153"/>
      <c r="BZ526" s="153"/>
      <c r="CA526" s="153"/>
      <c r="CB526" s="153"/>
      <c r="CC526" s="153"/>
      <c r="CD526" s="153"/>
      <c r="CE526" s="153"/>
      <c r="CF526" s="153"/>
      <c r="CG526" s="153"/>
      <c r="CH526" s="153"/>
      <c r="CI526" s="153"/>
      <c r="CJ526" s="153"/>
      <c r="CK526" s="153"/>
      <c r="CL526" s="153"/>
      <c r="CM526" s="153"/>
      <c r="CN526" s="153"/>
      <c r="CO526" s="153"/>
      <c r="CP526" s="153"/>
      <c r="CQ526" s="153"/>
      <c r="CR526" s="153"/>
      <c r="CS526" s="153"/>
      <c r="CT526" s="153"/>
      <c r="CU526" s="153"/>
      <c r="CV526" s="153"/>
      <c r="CW526" s="153"/>
    </row>
    <row r="527" ht="12.75" customHeight="1" spans="1:10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153"/>
      <c r="AR527" s="153"/>
      <c r="AS527" s="153"/>
      <c r="AT527" s="153"/>
      <c r="AU527" s="153"/>
      <c r="AV527" s="153"/>
      <c r="AW527" s="153"/>
      <c r="AX527" s="153"/>
      <c r="AY527" s="153"/>
      <c r="AZ527" s="153"/>
      <c r="BA527" s="153"/>
      <c r="BB527" s="153"/>
      <c r="BC527" s="153"/>
      <c r="BD527" s="153"/>
      <c r="BE527" s="153"/>
      <c r="BF527" s="153"/>
      <c r="BG527" s="153"/>
      <c r="BH527" s="153"/>
      <c r="BI527" s="153"/>
      <c r="BJ527" s="153"/>
      <c r="BK527" s="153"/>
      <c r="BL527" s="153"/>
      <c r="BM527" s="153"/>
      <c r="BN527" s="153"/>
      <c r="BO527" s="153"/>
      <c r="BP527" s="153"/>
      <c r="BQ527" s="153"/>
      <c r="BR527" s="153"/>
      <c r="BS527" s="153"/>
      <c r="BT527" s="153"/>
      <c r="BU527" s="153"/>
      <c r="BV527" s="153"/>
      <c r="BW527" s="153"/>
      <c r="BX527" s="153"/>
      <c r="BY527" s="153"/>
      <c r="BZ527" s="153"/>
      <c r="CA527" s="153"/>
      <c r="CB527" s="153"/>
      <c r="CC527" s="153"/>
      <c r="CD527" s="153"/>
      <c r="CE527" s="153"/>
      <c r="CF527" s="153"/>
      <c r="CG527" s="153"/>
      <c r="CH527" s="153"/>
      <c r="CI527" s="153"/>
      <c r="CJ527" s="153"/>
      <c r="CK527" s="153"/>
      <c r="CL527" s="153"/>
      <c r="CM527" s="153"/>
      <c r="CN527" s="153"/>
      <c r="CO527" s="153"/>
      <c r="CP527" s="153"/>
      <c r="CQ527" s="153"/>
      <c r="CR527" s="153"/>
      <c r="CS527" s="153"/>
      <c r="CT527" s="153"/>
      <c r="CU527" s="153"/>
      <c r="CV527" s="153"/>
      <c r="CW527" s="153"/>
    </row>
    <row r="528" ht="12.75" customHeight="1" spans="1:10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3"/>
      <c r="AU528" s="153"/>
      <c r="AV528" s="153"/>
      <c r="AW528" s="153"/>
      <c r="AX528" s="153"/>
      <c r="AY528" s="153"/>
      <c r="AZ528" s="153"/>
      <c r="BA528" s="153"/>
      <c r="BB528" s="153"/>
      <c r="BC528" s="153"/>
      <c r="BD528" s="153"/>
      <c r="BE528" s="153"/>
      <c r="BF528" s="153"/>
      <c r="BG528" s="153"/>
      <c r="BH528" s="153"/>
      <c r="BI528" s="153"/>
      <c r="BJ528" s="153"/>
      <c r="BK528" s="153"/>
      <c r="BL528" s="153"/>
      <c r="BM528" s="153"/>
      <c r="BN528" s="153"/>
      <c r="BO528" s="153"/>
      <c r="BP528" s="153"/>
      <c r="BQ528" s="153"/>
      <c r="BR528" s="153"/>
      <c r="BS528" s="153"/>
      <c r="BT528" s="153"/>
      <c r="BU528" s="153"/>
      <c r="BV528" s="153"/>
      <c r="BW528" s="153"/>
      <c r="BX528" s="153"/>
      <c r="BY528" s="153"/>
      <c r="BZ528" s="153"/>
      <c r="CA528" s="153"/>
      <c r="CB528" s="153"/>
      <c r="CC528" s="153"/>
      <c r="CD528" s="153"/>
      <c r="CE528" s="153"/>
      <c r="CF528" s="153"/>
      <c r="CG528" s="153"/>
      <c r="CH528" s="153"/>
      <c r="CI528" s="153"/>
      <c r="CJ528" s="153"/>
      <c r="CK528" s="153"/>
      <c r="CL528" s="153"/>
      <c r="CM528" s="153"/>
      <c r="CN528" s="153"/>
      <c r="CO528" s="153"/>
      <c r="CP528" s="153"/>
      <c r="CQ528" s="153"/>
      <c r="CR528" s="153"/>
      <c r="CS528" s="153"/>
      <c r="CT528" s="153"/>
      <c r="CU528" s="153"/>
      <c r="CV528" s="153"/>
      <c r="CW528" s="153"/>
    </row>
    <row r="529" ht="12.75" customHeight="1" spans="1:10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  <c r="AY529" s="153"/>
      <c r="AZ529" s="153"/>
      <c r="BA529" s="153"/>
      <c r="BB529" s="153"/>
      <c r="BC529" s="153"/>
      <c r="BD529" s="153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3"/>
      <c r="BO529" s="153"/>
      <c r="BP529" s="153"/>
      <c r="BQ529" s="153"/>
      <c r="BR529" s="153"/>
      <c r="BS529" s="153"/>
      <c r="BT529" s="153"/>
      <c r="BU529" s="153"/>
      <c r="BV529" s="153"/>
      <c r="BW529" s="153"/>
      <c r="BX529" s="153"/>
      <c r="BY529" s="153"/>
      <c r="BZ529" s="153"/>
      <c r="CA529" s="153"/>
      <c r="CB529" s="153"/>
      <c r="CC529" s="153"/>
      <c r="CD529" s="153"/>
      <c r="CE529" s="153"/>
      <c r="CF529" s="153"/>
      <c r="CG529" s="153"/>
      <c r="CH529" s="153"/>
      <c r="CI529" s="153"/>
      <c r="CJ529" s="153"/>
      <c r="CK529" s="153"/>
      <c r="CL529" s="153"/>
      <c r="CM529" s="153"/>
      <c r="CN529" s="153"/>
      <c r="CO529" s="153"/>
      <c r="CP529" s="153"/>
      <c r="CQ529" s="153"/>
      <c r="CR529" s="153"/>
      <c r="CS529" s="153"/>
      <c r="CT529" s="153"/>
      <c r="CU529" s="153"/>
      <c r="CV529" s="153"/>
      <c r="CW529" s="153"/>
    </row>
    <row r="530" ht="12.75" customHeight="1" spans="1:10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153"/>
      <c r="AR530" s="153"/>
      <c r="AS530" s="153"/>
      <c r="AT530" s="153"/>
      <c r="AU530" s="153"/>
      <c r="AV530" s="153"/>
      <c r="AW530" s="153"/>
      <c r="AX530" s="153"/>
      <c r="AY530" s="153"/>
      <c r="AZ530" s="153"/>
      <c r="BA530" s="153"/>
      <c r="BB530" s="153"/>
      <c r="BC530" s="153"/>
      <c r="BD530" s="153"/>
      <c r="BE530" s="153"/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  <c r="BS530" s="153"/>
      <c r="BT530" s="153"/>
      <c r="BU530" s="153"/>
      <c r="BV530" s="153"/>
      <c r="BW530" s="153"/>
      <c r="BX530" s="153"/>
      <c r="BY530" s="153"/>
      <c r="BZ530" s="153"/>
      <c r="CA530" s="153"/>
      <c r="CB530" s="153"/>
      <c r="CC530" s="153"/>
      <c r="CD530" s="153"/>
      <c r="CE530" s="153"/>
      <c r="CF530" s="153"/>
      <c r="CG530" s="153"/>
      <c r="CH530" s="153"/>
      <c r="CI530" s="153"/>
      <c r="CJ530" s="153"/>
      <c r="CK530" s="153"/>
      <c r="CL530" s="153"/>
      <c r="CM530" s="153"/>
      <c r="CN530" s="153"/>
      <c r="CO530" s="153"/>
      <c r="CP530" s="153"/>
      <c r="CQ530" s="153"/>
      <c r="CR530" s="153"/>
      <c r="CS530" s="153"/>
      <c r="CT530" s="153"/>
      <c r="CU530" s="153"/>
      <c r="CV530" s="153"/>
      <c r="CW530" s="153"/>
    </row>
    <row r="531" ht="12.75" customHeight="1" spans="1:10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  <c r="AY531" s="153"/>
      <c r="AZ531" s="153"/>
      <c r="BA531" s="153"/>
      <c r="BB531" s="153"/>
      <c r="BC531" s="153"/>
      <c r="BD531" s="153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  <c r="BS531" s="153"/>
      <c r="BT531" s="153"/>
      <c r="BU531" s="153"/>
      <c r="BV531" s="153"/>
      <c r="BW531" s="153"/>
      <c r="BX531" s="153"/>
      <c r="BY531" s="153"/>
      <c r="BZ531" s="153"/>
      <c r="CA531" s="153"/>
      <c r="CB531" s="153"/>
      <c r="CC531" s="153"/>
      <c r="CD531" s="153"/>
      <c r="CE531" s="153"/>
      <c r="CF531" s="153"/>
      <c r="CG531" s="153"/>
      <c r="CH531" s="153"/>
      <c r="CI531" s="153"/>
      <c r="CJ531" s="153"/>
      <c r="CK531" s="153"/>
      <c r="CL531" s="153"/>
      <c r="CM531" s="153"/>
      <c r="CN531" s="153"/>
      <c r="CO531" s="153"/>
      <c r="CP531" s="153"/>
      <c r="CQ531" s="153"/>
      <c r="CR531" s="153"/>
      <c r="CS531" s="153"/>
      <c r="CT531" s="153"/>
      <c r="CU531" s="153"/>
      <c r="CV531" s="153"/>
      <c r="CW531" s="153"/>
    </row>
    <row r="532" ht="12.75" customHeight="1" spans="1:10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3"/>
      <c r="AU532" s="153"/>
      <c r="AV532" s="153"/>
      <c r="AW532" s="153"/>
      <c r="AX532" s="153"/>
      <c r="AY532" s="153"/>
      <c r="AZ532" s="153"/>
      <c r="BA532" s="153"/>
      <c r="BB532" s="153"/>
      <c r="BC532" s="153"/>
      <c r="BD532" s="153"/>
      <c r="BE532" s="153"/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  <c r="BS532" s="153"/>
      <c r="BT532" s="153"/>
      <c r="BU532" s="153"/>
      <c r="BV532" s="153"/>
      <c r="BW532" s="153"/>
      <c r="BX532" s="153"/>
      <c r="BY532" s="153"/>
      <c r="BZ532" s="153"/>
      <c r="CA532" s="153"/>
      <c r="CB532" s="153"/>
      <c r="CC532" s="153"/>
      <c r="CD532" s="153"/>
      <c r="CE532" s="153"/>
      <c r="CF532" s="153"/>
      <c r="CG532" s="153"/>
      <c r="CH532" s="153"/>
      <c r="CI532" s="153"/>
      <c r="CJ532" s="153"/>
      <c r="CK532" s="153"/>
      <c r="CL532" s="153"/>
      <c r="CM532" s="153"/>
      <c r="CN532" s="153"/>
      <c r="CO532" s="153"/>
      <c r="CP532" s="153"/>
      <c r="CQ532" s="153"/>
      <c r="CR532" s="153"/>
      <c r="CS532" s="153"/>
      <c r="CT532" s="153"/>
      <c r="CU532" s="153"/>
      <c r="CV532" s="153"/>
      <c r="CW532" s="153"/>
    </row>
    <row r="533" ht="12.75" customHeight="1" spans="1:10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153"/>
      <c r="AR533" s="153"/>
      <c r="AS533" s="153"/>
      <c r="AT533" s="153"/>
      <c r="AU533" s="153"/>
      <c r="AV533" s="153"/>
      <c r="AW533" s="153"/>
      <c r="AX533" s="153"/>
      <c r="AY533" s="153"/>
      <c r="AZ533" s="153"/>
      <c r="BA533" s="153"/>
      <c r="BB533" s="153"/>
      <c r="BC533" s="153"/>
      <c r="BD533" s="153"/>
      <c r="BE533" s="153"/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  <c r="BS533" s="153"/>
      <c r="BT533" s="153"/>
      <c r="BU533" s="153"/>
      <c r="BV533" s="153"/>
      <c r="BW533" s="153"/>
      <c r="BX533" s="153"/>
      <c r="BY533" s="153"/>
      <c r="BZ533" s="153"/>
      <c r="CA533" s="153"/>
      <c r="CB533" s="153"/>
      <c r="CC533" s="153"/>
      <c r="CD533" s="153"/>
      <c r="CE533" s="153"/>
      <c r="CF533" s="153"/>
      <c r="CG533" s="153"/>
      <c r="CH533" s="153"/>
      <c r="CI533" s="153"/>
      <c r="CJ533" s="153"/>
      <c r="CK533" s="153"/>
      <c r="CL533" s="153"/>
      <c r="CM533" s="153"/>
      <c r="CN533" s="153"/>
      <c r="CO533" s="153"/>
      <c r="CP533" s="153"/>
      <c r="CQ533" s="153"/>
      <c r="CR533" s="153"/>
      <c r="CS533" s="153"/>
      <c r="CT533" s="153"/>
      <c r="CU533" s="153"/>
      <c r="CV533" s="153"/>
      <c r="CW533" s="153"/>
    </row>
    <row r="534" ht="12.75" customHeight="1" spans="1:10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  <c r="AY534" s="153"/>
      <c r="AZ534" s="153"/>
      <c r="BA534" s="153"/>
      <c r="BB534" s="153"/>
      <c r="BC534" s="153"/>
      <c r="BD534" s="153"/>
      <c r="BE534" s="153"/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  <c r="BS534" s="153"/>
      <c r="BT534" s="153"/>
      <c r="BU534" s="153"/>
      <c r="BV534" s="153"/>
      <c r="BW534" s="153"/>
      <c r="BX534" s="153"/>
      <c r="BY534" s="153"/>
      <c r="BZ534" s="153"/>
      <c r="CA534" s="153"/>
      <c r="CB534" s="153"/>
      <c r="CC534" s="153"/>
      <c r="CD534" s="153"/>
      <c r="CE534" s="153"/>
      <c r="CF534" s="153"/>
      <c r="CG534" s="153"/>
      <c r="CH534" s="153"/>
      <c r="CI534" s="153"/>
      <c r="CJ534" s="153"/>
      <c r="CK534" s="153"/>
      <c r="CL534" s="153"/>
      <c r="CM534" s="153"/>
      <c r="CN534" s="153"/>
      <c r="CO534" s="153"/>
      <c r="CP534" s="153"/>
      <c r="CQ534" s="153"/>
      <c r="CR534" s="153"/>
      <c r="CS534" s="153"/>
      <c r="CT534" s="153"/>
      <c r="CU534" s="153"/>
      <c r="CV534" s="153"/>
      <c r="CW534" s="153"/>
    </row>
    <row r="535" ht="12.75" customHeight="1" spans="1:10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  <c r="BS535" s="153"/>
      <c r="BT535" s="153"/>
      <c r="BU535" s="153"/>
      <c r="BV535" s="153"/>
      <c r="BW535" s="153"/>
      <c r="BX535" s="153"/>
      <c r="BY535" s="153"/>
      <c r="BZ535" s="153"/>
      <c r="CA535" s="153"/>
      <c r="CB535" s="153"/>
      <c r="CC535" s="153"/>
      <c r="CD535" s="153"/>
      <c r="CE535" s="153"/>
      <c r="CF535" s="153"/>
      <c r="CG535" s="153"/>
      <c r="CH535" s="153"/>
      <c r="CI535" s="153"/>
      <c r="CJ535" s="153"/>
      <c r="CK535" s="153"/>
      <c r="CL535" s="153"/>
      <c r="CM535" s="153"/>
      <c r="CN535" s="153"/>
      <c r="CO535" s="153"/>
      <c r="CP535" s="153"/>
      <c r="CQ535" s="153"/>
      <c r="CR535" s="153"/>
      <c r="CS535" s="153"/>
      <c r="CT535" s="153"/>
      <c r="CU535" s="153"/>
      <c r="CV535" s="153"/>
      <c r="CW535" s="153"/>
    </row>
    <row r="536" ht="12.75" customHeight="1" spans="1:10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  <c r="BS536" s="153"/>
      <c r="BT536" s="153"/>
      <c r="BU536" s="153"/>
      <c r="BV536" s="153"/>
      <c r="BW536" s="153"/>
      <c r="BX536" s="153"/>
      <c r="BY536" s="153"/>
      <c r="BZ536" s="153"/>
      <c r="CA536" s="153"/>
      <c r="CB536" s="153"/>
      <c r="CC536" s="153"/>
      <c r="CD536" s="153"/>
      <c r="CE536" s="153"/>
      <c r="CF536" s="153"/>
      <c r="CG536" s="153"/>
      <c r="CH536" s="153"/>
      <c r="CI536" s="153"/>
      <c r="CJ536" s="153"/>
      <c r="CK536" s="153"/>
      <c r="CL536" s="153"/>
      <c r="CM536" s="153"/>
      <c r="CN536" s="153"/>
      <c r="CO536" s="153"/>
      <c r="CP536" s="153"/>
      <c r="CQ536" s="153"/>
      <c r="CR536" s="153"/>
      <c r="CS536" s="153"/>
      <c r="CT536" s="153"/>
      <c r="CU536" s="153"/>
      <c r="CV536" s="153"/>
      <c r="CW536" s="153"/>
    </row>
    <row r="537" ht="12.75" customHeight="1" spans="1:10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  <c r="BS537" s="153"/>
      <c r="BT537" s="153"/>
      <c r="BU537" s="153"/>
      <c r="BV537" s="153"/>
      <c r="BW537" s="153"/>
      <c r="BX537" s="153"/>
      <c r="BY537" s="153"/>
      <c r="BZ537" s="153"/>
      <c r="CA537" s="153"/>
      <c r="CB537" s="153"/>
      <c r="CC537" s="153"/>
      <c r="CD537" s="153"/>
      <c r="CE537" s="153"/>
      <c r="CF537" s="153"/>
      <c r="CG537" s="153"/>
      <c r="CH537" s="153"/>
      <c r="CI537" s="153"/>
      <c r="CJ537" s="153"/>
      <c r="CK537" s="153"/>
      <c r="CL537" s="153"/>
      <c r="CM537" s="153"/>
      <c r="CN537" s="153"/>
      <c r="CO537" s="153"/>
      <c r="CP537" s="153"/>
      <c r="CQ537" s="153"/>
      <c r="CR537" s="153"/>
      <c r="CS537" s="153"/>
      <c r="CT537" s="153"/>
      <c r="CU537" s="153"/>
      <c r="CV537" s="153"/>
      <c r="CW537" s="153"/>
    </row>
    <row r="538" ht="12.75" customHeight="1" spans="1:10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  <c r="BS538" s="153"/>
      <c r="BT538" s="153"/>
      <c r="BU538" s="153"/>
      <c r="BV538" s="153"/>
      <c r="BW538" s="153"/>
      <c r="BX538" s="153"/>
      <c r="BY538" s="153"/>
      <c r="BZ538" s="153"/>
      <c r="CA538" s="153"/>
      <c r="CB538" s="153"/>
      <c r="CC538" s="153"/>
      <c r="CD538" s="153"/>
      <c r="CE538" s="153"/>
      <c r="CF538" s="153"/>
      <c r="CG538" s="153"/>
      <c r="CH538" s="153"/>
      <c r="CI538" s="153"/>
      <c r="CJ538" s="153"/>
      <c r="CK538" s="153"/>
      <c r="CL538" s="153"/>
      <c r="CM538" s="153"/>
      <c r="CN538" s="153"/>
      <c r="CO538" s="153"/>
      <c r="CP538" s="153"/>
      <c r="CQ538" s="153"/>
      <c r="CR538" s="153"/>
      <c r="CS538" s="153"/>
      <c r="CT538" s="153"/>
      <c r="CU538" s="153"/>
      <c r="CV538" s="153"/>
      <c r="CW538" s="153"/>
    </row>
    <row r="539" ht="12.75" customHeight="1" spans="1:10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  <c r="BS539" s="153"/>
      <c r="BT539" s="153"/>
      <c r="BU539" s="153"/>
      <c r="BV539" s="153"/>
      <c r="BW539" s="153"/>
      <c r="BX539" s="153"/>
      <c r="BY539" s="153"/>
      <c r="BZ539" s="153"/>
      <c r="CA539" s="153"/>
      <c r="CB539" s="153"/>
      <c r="CC539" s="153"/>
      <c r="CD539" s="153"/>
      <c r="CE539" s="153"/>
      <c r="CF539" s="153"/>
      <c r="CG539" s="153"/>
      <c r="CH539" s="153"/>
      <c r="CI539" s="153"/>
      <c r="CJ539" s="153"/>
      <c r="CK539" s="153"/>
      <c r="CL539" s="153"/>
      <c r="CM539" s="153"/>
      <c r="CN539" s="153"/>
      <c r="CO539" s="153"/>
      <c r="CP539" s="153"/>
      <c r="CQ539" s="153"/>
      <c r="CR539" s="153"/>
      <c r="CS539" s="153"/>
      <c r="CT539" s="153"/>
      <c r="CU539" s="153"/>
      <c r="CV539" s="153"/>
      <c r="CW539" s="153"/>
    </row>
    <row r="540" ht="12.75" customHeight="1" spans="1:10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  <c r="BS540" s="153"/>
      <c r="BT540" s="153"/>
      <c r="BU540" s="153"/>
      <c r="BV540" s="153"/>
      <c r="BW540" s="153"/>
      <c r="BX540" s="153"/>
      <c r="BY540" s="153"/>
      <c r="BZ540" s="153"/>
      <c r="CA540" s="153"/>
      <c r="CB540" s="153"/>
      <c r="CC540" s="153"/>
      <c r="CD540" s="153"/>
      <c r="CE540" s="153"/>
      <c r="CF540" s="153"/>
      <c r="CG540" s="153"/>
      <c r="CH540" s="153"/>
      <c r="CI540" s="153"/>
      <c r="CJ540" s="153"/>
      <c r="CK540" s="153"/>
      <c r="CL540" s="153"/>
      <c r="CM540" s="153"/>
      <c r="CN540" s="153"/>
      <c r="CO540" s="153"/>
      <c r="CP540" s="153"/>
      <c r="CQ540" s="153"/>
      <c r="CR540" s="153"/>
      <c r="CS540" s="153"/>
      <c r="CT540" s="153"/>
      <c r="CU540" s="153"/>
      <c r="CV540" s="153"/>
      <c r="CW540" s="153"/>
    </row>
    <row r="541" ht="12.75" customHeight="1" spans="1:10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  <c r="BS541" s="153"/>
      <c r="BT541" s="153"/>
      <c r="BU541" s="153"/>
      <c r="BV541" s="153"/>
      <c r="BW541" s="153"/>
      <c r="BX541" s="153"/>
      <c r="BY541" s="153"/>
      <c r="BZ541" s="153"/>
      <c r="CA541" s="153"/>
      <c r="CB541" s="153"/>
      <c r="CC541" s="153"/>
      <c r="CD541" s="153"/>
      <c r="CE541" s="153"/>
      <c r="CF541" s="153"/>
      <c r="CG541" s="153"/>
      <c r="CH541" s="153"/>
      <c r="CI541" s="153"/>
      <c r="CJ541" s="153"/>
      <c r="CK541" s="153"/>
      <c r="CL541" s="153"/>
      <c r="CM541" s="153"/>
      <c r="CN541" s="153"/>
      <c r="CO541" s="153"/>
      <c r="CP541" s="153"/>
      <c r="CQ541" s="153"/>
      <c r="CR541" s="153"/>
      <c r="CS541" s="153"/>
      <c r="CT541" s="153"/>
      <c r="CU541" s="153"/>
      <c r="CV541" s="153"/>
      <c r="CW541" s="153"/>
    </row>
    <row r="542" ht="12.75" customHeight="1" spans="1:10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  <c r="BS542" s="153"/>
      <c r="BT542" s="153"/>
      <c r="BU542" s="153"/>
      <c r="BV542" s="153"/>
      <c r="BW542" s="153"/>
      <c r="BX542" s="153"/>
      <c r="BY542" s="153"/>
      <c r="BZ542" s="153"/>
      <c r="CA542" s="153"/>
      <c r="CB542" s="153"/>
      <c r="CC542" s="153"/>
      <c r="CD542" s="153"/>
      <c r="CE542" s="153"/>
      <c r="CF542" s="153"/>
      <c r="CG542" s="153"/>
      <c r="CH542" s="153"/>
      <c r="CI542" s="153"/>
      <c r="CJ542" s="153"/>
      <c r="CK542" s="153"/>
      <c r="CL542" s="153"/>
      <c r="CM542" s="153"/>
      <c r="CN542" s="153"/>
      <c r="CO542" s="153"/>
      <c r="CP542" s="153"/>
      <c r="CQ542" s="153"/>
      <c r="CR542" s="153"/>
      <c r="CS542" s="153"/>
      <c r="CT542" s="153"/>
      <c r="CU542" s="153"/>
      <c r="CV542" s="153"/>
      <c r="CW542" s="153"/>
    </row>
    <row r="543" ht="12.75" customHeight="1" spans="1:10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  <c r="AY543" s="153"/>
      <c r="AZ543" s="153"/>
      <c r="BA543" s="153"/>
      <c r="BB543" s="153"/>
      <c r="BC543" s="153"/>
      <c r="BD543" s="153"/>
      <c r="BE543" s="153"/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  <c r="BS543" s="153"/>
      <c r="BT543" s="153"/>
      <c r="BU543" s="153"/>
      <c r="BV543" s="153"/>
      <c r="BW543" s="153"/>
      <c r="BX543" s="153"/>
      <c r="BY543" s="153"/>
      <c r="BZ543" s="153"/>
      <c r="CA543" s="153"/>
      <c r="CB543" s="153"/>
      <c r="CC543" s="153"/>
      <c r="CD543" s="153"/>
      <c r="CE543" s="153"/>
      <c r="CF543" s="153"/>
      <c r="CG543" s="153"/>
      <c r="CH543" s="153"/>
      <c r="CI543" s="153"/>
      <c r="CJ543" s="153"/>
      <c r="CK543" s="153"/>
      <c r="CL543" s="153"/>
      <c r="CM543" s="153"/>
      <c r="CN543" s="153"/>
      <c r="CO543" s="153"/>
      <c r="CP543" s="153"/>
      <c r="CQ543" s="153"/>
      <c r="CR543" s="153"/>
      <c r="CS543" s="153"/>
      <c r="CT543" s="153"/>
      <c r="CU543" s="153"/>
      <c r="CV543" s="153"/>
      <c r="CW543" s="153"/>
    </row>
    <row r="544" ht="12.75" customHeight="1" spans="1:10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3"/>
      <c r="AT544" s="153"/>
      <c r="AU544" s="153"/>
      <c r="AV544" s="153"/>
      <c r="AW544" s="153"/>
      <c r="AX544" s="153"/>
      <c r="AY544" s="153"/>
      <c r="AZ544" s="153"/>
      <c r="BA544" s="153"/>
      <c r="BB544" s="153"/>
      <c r="BC544" s="153"/>
      <c r="BD544" s="153"/>
      <c r="BE544" s="153"/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  <c r="BS544" s="153"/>
      <c r="BT544" s="153"/>
      <c r="BU544" s="153"/>
      <c r="BV544" s="153"/>
      <c r="BW544" s="153"/>
      <c r="BX544" s="153"/>
      <c r="BY544" s="153"/>
      <c r="BZ544" s="153"/>
      <c r="CA544" s="153"/>
      <c r="CB544" s="153"/>
      <c r="CC544" s="153"/>
      <c r="CD544" s="153"/>
      <c r="CE544" s="153"/>
      <c r="CF544" s="153"/>
      <c r="CG544" s="153"/>
      <c r="CH544" s="153"/>
      <c r="CI544" s="153"/>
      <c r="CJ544" s="153"/>
      <c r="CK544" s="153"/>
      <c r="CL544" s="153"/>
      <c r="CM544" s="153"/>
      <c r="CN544" s="153"/>
      <c r="CO544" s="153"/>
      <c r="CP544" s="153"/>
      <c r="CQ544" s="153"/>
      <c r="CR544" s="153"/>
      <c r="CS544" s="153"/>
      <c r="CT544" s="153"/>
      <c r="CU544" s="153"/>
      <c r="CV544" s="153"/>
      <c r="CW544" s="153"/>
    </row>
    <row r="545" ht="12.75" customHeight="1" spans="1:10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3"/>
      <c r="AT545" s="153"/>
      <c r="AU545" s="153"/>
      <c r="AV545" s="153"/>
      <c r="AW545" s="153"/>
      <c r="AX545" s="153"/>
      <c r="AY545" s="153"/>
      <c r="AZ545" s="153"/>
      <c r="BA545" s="153"/>
      <c r="BB545" s="153"/>
      <c r="BC545" s="153"/>
      <c r="BD545" s="153"/>
      <c r="BE545" s="153"/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  <c r="BS545" s="153"/>
      <c r="BT545" s="153"/>
      <c r="BU545" s="153"/>
      <c r="BV545" s="153"/>
      <c r="BW545" s="153"/>
      <c r="BX545" s="153"/>
      <c r="BY545" s="153"/>
      <c r="BZ545" s="153"/>
      <c r="CA545" s="153"/>
      <c r="CB545" s="153"/>
      <c r="CC545" s="153"/>
      <c r="CD545" s="153"/>
      <c r="CE545" s="153"/>
      <c r="CF545" s="153"/>
      <c r="CG545" s="153"/>
      <c r="CH545" s="153"/>
      <c r="CI545" s="153"/>
      <c r="CJ545" s="153"/>
      <c r="CK545" s="153"/>
      <c r="CL545" s="153"/>
      <c r="CM545" s="153"/>
      <c r="CN545" s="153"/>
      <c r="CO545" s="153"/>
      <c r="CP545" s="153"/>
      <c r="CQ545" s="153"/>
      <c r="CR545" s="153"/>
      <c r="CS545" s="153"/>
      <c r="CT545" s="153"/>
      <c r="CU545" s="153"/>
      <c r="CV545" s="153"/>
      <c r="CW545" s="153"/>
    </row>
    <row r="546" ht="12.75" customHeight="1" spans="1:10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  <c r="AY546" s="153"/>
      <c r="AZ546" s="153"/>
      <c r="BA546" s="153"/>
      <c r="BB546" s="153"/>
      <c r="BC546" s="153"/>
      <c r="BD546" s="153"/>
      <c r="BE546" s="153"/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  <c r="BS546" s="153"/>
      <c r="BT546" s="153"/>
      <c r="BU546" s="153"/>
      <c r="BV546" s="153"/>
      <c r="BW546" s="153"/>
      <c r="BX546" s="153"/>
      <c r="BY546" s="153"/>
      <c r="BZ546" s="153"/>
      <c r="CA546" s="153"/>
      <c r="CB546" s="153"/>
      <c r="CC546" s="153"/>
      <c r="CD546" s="153"/>
      <c r="CE546" s="153"/>
      <c r="CF546" s="153"/>
      <c r="CG546" s="153"/>
      <c r="CH546" s="153"/>
      <c r="CI546" s="153"/>
      <c r="CJ546" s="153"/>
      <c r="CK546" s="153"/>
      <c r="CL546" s="153"/>
      <c r="CM546" s="153"/>
      <c r="CN546" s="153"/>
      <c r="CO546" s="153"/>
      <c r="CP546" s="153"/>
      <c r="CQ546" s="153"/>
      <c r="CR546" s="153"/>
      <c r="CS546" s="153"/>
      <c r="CT546" s="153"/>
      <c r="CU546" s="153"/>
      <c r="CV546" s="153"/>
      <c r="CW546" s="153"/>
    </row>
    <row r="547" ht="12.75" customHeight="1" spans="1:10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  <c r="BS547" s="153"/>
      <c r="BT547" s="153"/>
      <c r="BU547" s="153"/>
      <c r="BV547" s="153"/>
      <c r="BW547" s="153"/>
      <c r="BX547" s="153"/>
      <c r="BY547" s="153"/>
      <c r="BZ547" s="153"/>
      <c r="CA547" s="153"/>
      <c r="CB547" s="153"/>
      <c r="CC547" s="153"/>
      <c r="CD547" s="153"/>
      <c r="CE547" s="153"/>
      <c r="CF547" s="153"/>
      <c r="CG547" s="153"/>
      <c r="CH547" s="153"/>
      <c r="CI547" s="153"/>
      <c r="CJ547" s="153"/>
      <c r="CK547" s="153"/>
      <c r="CL547" s="153"/>
      <c r="CM547" s="153"/>
      <c r="CN547" s="153"/>
      <c r="CO547" s="153"/>
      <c r="CP547" s="153"/>
      <c r="CQ547" s="153"/>
      <c r="CR547" s="153"/>
      <c r="CS547" s="153"/>
      <c r="CT547" s="153"/>
      <c r="CU547" s="153"/>
      <c r="CV547" s="153"/>
      <c r="CW547" s="153"/>
    </row>
    <row r="548" ht="12.75" customHeight="1" spans="1:10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  <c r="AY548" s="153"/>
      <c r="AZ548" s="153"/>
      <c r="BA548" s="153"/>
      <c r="BB548" s="153"/>
      <c r="BC548" s="153"/>
      <c r="BD548" s="153"/>
      <c r="BE548" s="153"/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  <c r="BS548" s="153"/>
      <c r="BT548" s="153"/>
      <c r="BU548" s="153"/>
      <c r="BV548" s="153"/>
      <c r="BW548" s="153"/>
      <c r="BX548" s="153"/>
      <c r="BY548" s="153"/>
      <c r="BZ548" s="153"/>
      <c r="CA548" s="153"/>
      <c r="CB548" s="153"/>
      <c r="CC548" s="153"/>
      <c r="CD548" s="153"/>
      <c r="CE548" s="153"/>
      <c r="CF548" s="153"/>
      <c r="CG548" s="153"/>
      <c r="CH548" s="153"/>
      <c r="CI548" s="153"/>
      <c r="CJ548" s="153"/>
      <c r="CK548" s="153"/>
      <c r="CL548" s="153"/>
      <c r="CM548" s="153"/>
      <c r="CN548" s="153"/>
      <c r="CO548" s="153"/>
      <c r="CP548" s="153"/>
      <c r="CQ548" s="153"/>
      <c r="CR548" s="153"/>
      <c r="CS548" s="153"/>
      <c r="CT548" s="153"/>
      <c r="CU548" s="153"/>
      <c r="CV548" s="153"/>
      <c r="CW548" s="153"/>
    </row>
    <row r="549" ht="12.75" customHeight="1" spans="1:10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  <c r="BS549" s="153"/>
      <c r="BT549" s="153"/>
      <c r="BU549" s="153"/>
      <c r="BV549" s="153"/>
      <c r="BW549" s="153"/>
      <c r="BX549" s="153"/>
      <c r="BY549" s="153"/>
      <c r="BZ549" s="153"/>
      <c r="CA549" s="153"/>
      <c r="CB549" s="153"/>
      <c r="CC549" s="153"/>
      <c r="CD549" s="153"/>
      <c r="CE549" s="153"/>
      <c r="CF549" s="153"/>
      <c r="CG549" s="153"/>
      <c r="CH549" s="153"/>
      <c r="CI549" s="153"/>
      <c r="CJ549" s="153"/>
      <c r="CK549" s="153"/>
      <c r="CL549" s="153"/>
      <c r="CM549" s="153"/>
      <c r="CN549" s="153"/>
      <c r="CO549" s="153"/>
      <c r="CP549" s="153"/>
      <c r="CQ549" s="153"/>
      <c r="CR549" s="153"/>
      <c r="CS549" s="153"/>
      <c r="CT549" s="153"/>
      <c r="CU549" s="153"/>
      <c r="CV549" s="153"/>
      <c r="CW549" s="153"/>
    </row>
    <row r="550" ht="12.75" customHeight="1" spans="1:10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  <c r="BS550" s="153"/>
      <c r="BT550" s="153"/>
      <c r="BU550" s="153"/>
      <c r="BV550" s="153"/>
      <c r="BW550" s="153"/>
      <c r="BX550" s="153"/>
      <c r="BY550" s="153"/>
      <c r="BZ550" s="153"/>
      <c r="CA550" s="153"/>
      <c r="CB550" s="153"/>
      <c r="CC550" s="153"/>
      <c r="CD550" s="153"/>
      <c r="CE550" s="153"/>
      <c r="CF550" s="153"/>
      <c r="CG550" s="153"/>
      <c r="CH550" s="153"/>
      <c r="CI550" s="153"/>
      <c r="CJ550" s="153"/>
      <c r="CK550" s="153"/>
      <c r="CL550" s="153"/>
      <c r="CM550" s="153"/>
      <c r="CN550" s="153"/>
      <c r="CO550" s="153"/>
      <c r="CP550" s="153"/>
      <c r="CQ550" s="153"/>
      <c r="CR550" s="153"/>
      <c r="CS550" s="153"/>
      <c r="CT550" s="153"/>
      <c r="CU550" s="153"/>
      <c r="CV550" s="153"/>
      <c r="CW550" s="153"/>
    </row>
    <row r="551" ht="12.75" customHeight="1" spans="1:10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  <c r="BS551" s="153"/>
      <c r="BT551" s="153"/>
      <c r="BU551" s="153"/>
      <c r="BV551" s="153"/>
      <c r="BW551" s="153"/>
      <c r="BX551" s="153"/>
      <c r="BY551" s="153"/>
      <c r="BZ551" s="153"/>
      <c r="CA551" s="153"/>
      <c r="CB551" s="153"/>
      <c r="CC551" s="153"/>
      <c r="CD551" s="153"/>
      <c r="CE551" s="153"/>
      <c r="CF551" s="153"/>
      <c r="CG551" s="153"/>
      <c r="CH551" s="153"/>
      <c r="CI551" s="153"/>
      <c r="CJ551" s="153"/>
      <c r="CK551" s="153"/>
      <c r="CL551" s="153"/>
      <c r="CM551" s="153"/>
      <c r="CN551" s="153"/>
      <c r="CO551" s="153"/>
      <c r="CP551" s="153"/>
      <c r="CQ551" s="153"/>
      <c r="CR551" s="153"/>
      <c r="CS551" s="153"/>
      <c r="CT551" s="153"/>
      <c r="CU551" s="153"/>
      <c r="CV551" s="153"/>
      <c r="CW551" s="153"/>
    </row>
    <row r="552" ht="12.75" customHeight="1" spans="1:10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  <c r="BS552" s="153"/>
      <c r="BT552" s="153"/>
      <c r="BU552" s="153"/>
      <c r="BV552" s="153"/>
      <c r="BW552" s="153"/>
      <c r="BX552" s="153"/>
      <c r="BY552" s="153"/>
      <c r="BZ552" s="153"/>
      <c r="CA552" s="153"/>
      <c r="CB552" s="153"/>
      <c r="CC552" s="153"/>
      <c r="CD552" s="153"/>
      <c r="CE552" s="153"/>
      <c r="CF552" s="153"/>
      <c r="CG552" s="153"/>
      <c r="CH552" s="153"/>
      <c r="CI552" s="153"/>
      <c r="CJ552" s="153"/>
      <c r="CK552" s="153"/>
      <c r="CL552" s="153"/>
      <c r="CM552" s="153"/>
      <c r="CN552" s="153"/>
      <c r="CO552" s="153"/>
      <c r="CP552" s="153"/>
      <c r="CQ552" s="153"/>
      <c r="CR552" s="153"/>
      <c r="CS552" s="153"/>
      <c r="CT552" s="153"/>
      <c r="CU552" s="153"/>
      <c r="CV552" s="153"/>
      <c r="CW552" s="153"/>
    </row>
    <row r="553" ht="12.75" customHeight="1" spans="1:10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  <c r="BS553" s="153"/>
      <c r="BT553" s="153"/>
      <c r="BU553" s="153"/>
      <c r="BV553" s="153"/>
      <c r="BW553" s="153"/>
      <c r="BX553" s="153"/>
      <c r="BY553" s="153"/>
      <c r="BZ553" s="153"/>
      <c r="CA553" s="153"/>
      <c r="CB553" s="153"/>
      <c r="CC553" s="153"/>
      <c r="CD553" s="153"/>
      <c r="CE553" s="153"/>
      <c r="CF553" s="153"/>
      <c r="CG553" s="153"/>
      <c r="CH553" s="153"/>
      <c r="CI553" s="153"/>
      <c r="CJ553" s="153"/>
      <c r="CK553" s="153"/>
      <c r="CL553" s="153"/>
      <c r="CM553" s="153"/>
      <c r="CN553" s="153"/>
      <c r="CO553" s="153"/>
      <c r="CP553" s="153"/>
      <c r="CQ553" s="153"/>
      <c r="CR553" s="153"/>
      <c r="CS553" s="153"/>
      <c r="CT553" s="153"/>
      <c r="CU553" s="153"/>
      <c r="CV553" s="153"/>
      <c r="CW553" s="153"/>
    </row>
    <row r="554" ht="12.75" customHeight="1" spans="1:10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  <c r="BS554" s="153"/>
      <c r="BT554" s="153"/>
      <c r="BU554" s="153"/>
      <c r="BV554" s="153"/>
      <c r="BW554" s="153"/>
      <c r="BX554" s="153"/>
      <c r="BY554" s="153"/>
      <c r="BZ554" s="153"/>
      <c r="CA554" s="153"/>
      <c r="CB554" s="153"/>
      <c r="CC554" s="153"/>
      <c r="CD554" s="153"/>
      <c r="CE554" s="153"/>
      <c r="CF554" s="153"/>
      <c r="CG554" s="153"/>
      <c r="CH554" s="153"/>
      <c r="CI554" s="153"/>
      <c r="CJ554" s="153"/>
      <c r="CK554" s="153"/>
      <c r="CL554" s="153"/>
      <c r="CM554" s="153"/>
      <c r="CN554" s="153"/>
      <c r="CO554" s="153"/>
      <c r="CP554" s="153"/>
      <c r="CQ554" s="153"/>
      <c r="CR554" s="153"/>
      <c r="CS554" s="153"/>
      <c r="CT554" s="153"/>
      <c r="CU554" s="153"/>
      <c r="CV554" s="153"/>
      <c r="CW554" s="153"/>
    </row>
    <row r="555" ht="12.75" customHeight="1" spans="1:10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  <c r="BS555" s="153"/>
      <c r="BT555" s="153"/>
      <c r="BU555" s="153"/>
      <c r="BV555" s="153"/>
      <c r="BW555" s="153"/>
      <c r="BX555" s="153"/>
      <c r="BY555" s="153"/>
      <c r="BZ555" s="153"/>
      <c r="CA555" s="153"/>
      <c r="CB555" s="153"/>
      <c r="CC555" s="153"/>
      <c r="CD555" s="153"/>
      <c r="CE555" s="153"/>
      <c r="CF555" s="153"/>
      <c r="CG555" s="153"/>
      <c r="CH555" s="153"/>
      <c r="CI555" s="153"/>
      <c r="CJ555" s="153"/>
      <c r="CK555" s="153"/>
      <c r="CL555" s="153"/>
      <c r="CM555" s="153"/>
      <c r="CN555" s="153"/>
      <c r="CO555" s="153"/>
      <c r="CP555" s="153"/>
      <c r="CQ555" s="153"/>
      <c r="CR555" s="153"/>
      <c r="CS555" s="153"/>
      <c r="CT555" s="153"/>
      <c r="CU555" s="153"/>
      <c r="CV555" s="153"/>
      <c r="CW555" s="153"/>
    </row>
    <row r="556" ht="12.75" customHeight="1" spans="1:10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3"/>
      <c r="BN556" s="153"/>
      <c r="BO556" s="153"/>
      <c r="BP556" s="153"/>
      <c r="BQ556" s="153"/>
      <c r="BR556" s="153"/>
      <c r="BS556" s="153"/>
      <c r="BT556" s="153"/>
      <c r="BU556" s="153"/>
      <c r="BV556" s="153"/>
      <c r="BW556" s="153"/>
      <c r="BX556" s="153"/>
      <c r="BY556" s="153"/>
      <c r="BZ556" s="153"/>
      <c r="CA556" s="153"/>
      <c r="CB556" s="153"/>
      <c r="CC556" s="153"/>
      <c r="CD556" s="153"/>
      <c r="CE556" s="153"/>
      <c r="CF556" s="153"/>
      <c r="CG556" s="153"/>
      <c r="CH556" s="153"/>
      <c r="CI556" s="153"/>
      <c r="CJ556" s="153"/>
      <c r="CK556" s="153"/>
      <c r="CL556" s="153"/>
      <c r="CM556" s="153"/>
      <c r="CN556" s="153"/>
      <c r="CO556" s="153"/>
      <c r="CP556" s="153"/>
      <c r="CQ556" s="153"/>
      <c r="CR556" s="153"/>
      <c r="CS556" s="153"/>
      <c r="CT556" s="153"/>
      <c r="CU556" s="153"/>
      <c r="CV556" s="153"/>
      <c r="CW556" s="153"/>
    </row>
    <row r="557" ht="12.75" customHeight="1" spans="1:10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153"/>
      <c r="BN557" s="153"/>
      <c r="BO557" s="153"/>
      <c r="BP557" s="153"/>
      <c r="BQ557" s="153"/>
      <c r="BR557" s="153"/>
      <c r="BS557" s="153"/>
      <c r="BT557" s="153"/>
      <c r="BU557" s="153"/>
      <c r="BV557" s="153"/>
      <c r="BW557" s="153"/>
      <c r="BX557" s="153"/>
      <c r="BY557" s="153"/>
      <c r="BZ557" s="153"/>
      <c r="CA557" s="153"/>
      <c r="CB557" s="153"/>
      <c r="CC557" s="153"/>
      <c r="CD557" s="153"/>
      <c r="CE557" s="153"/>
      <c r="CF557" s="153"/>
      <c r="CG557" s="153"/>
      <c r="CH557" s="153"/>
      <c r="CI557" s="153"/>
      <c r="CJ557" s="153"/>
      <c r="CK557" s="153"/>
      <c r="CL557" s="153"/>
      <c r="CM557" s="153"/>
      <c r="CN557" s="153"/>
      <c r="CO557" s="153"/>
      <c r="CP557" s="153"/>
      <c r="CQ557" s="153"/>
      <c r="CR557" s="153"/>
      <c r="CS557" s="153"/>
      <c r="CT557" s="153"/>
      <c r="CU557" s="153"/>
      <c r="CV557" s="153"/>
      <c r="CW557" s="153"/>
    </row>
    <row r="558" ht="12.75" customHeight="1" spans="1:10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153"/>
      <c r="BN558" s="153"/>
      <c r="BO558" s="153"/>
      <c r="BP558" s="153"/>
      <c r="BQ558" s="153"/>
      <c r="BR558" s="153"/>
      <c r="BS558" s="153"/>
      <c r="BT558" s="153"/>
      <c r="BU558" s="153"/>
      <c r="BV558" s="153"/>
      <c r="BW558" s="153"/>
      <c r="BX558" s="153"/>
      <c r="BY558" s="153"/>
      <c r="BZ558" s="153"/>
      <c r="CA558" s="153"/>
      <c r="CB558" s="153"/>
      <c r="CC558" s="153"/>
      <c r="CD558" s="153"/>
      <c r="CE558" s="153"/>
      <c r="CF558" s="153"/>
      <c r="CG558" s="153"/>
      <c r="CH558" s="153"/>
      <c r="CI558" s="153"/>
      <c r="CJ558" s="153"/>
      <c r="CK558" s="153"/>
      <c r="CL558" s="153"/>
      <c r="CM558" s="153"/>
      <c r="CN558" s="153"/>
      <c r="CO558" s="153"/>
      <c r="CP558" s="153"/>
      <c r="CQ558" s="153"/>
      <c r="CR558" s="153"/>
      <c r="CS558" s="153"/>
      <c r="CT558" s="153"/>
      <c r="CU558" s="153"/>
      <c r="CV558" s="153"/>
      <c r="CW558" s="153"/>
    </row>
    <row r="559" ht="12.75" customHeight="1" spans="1:10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3"/>
      <c r="BO559" s="153"/>
      <c r="BP559" s="153"/>
      <c r="BQ559" s="153"/>
      <c r="BR559" s="153"/>
      <c r="BS559" s="153"/>
      <c r="BT559" s="153"/>
      <c r="BU559" s="153"/>
      <c r="BV559" s="153"/>
      <c r="BW559" s="153"/>
      <c r="BX559" s="153"/>
      <c r="BY559" s="153"/>
      <c r="BZ559" s="153"/>
      <c r="CA559" s="153"/>
      <c r="CB559" s="153"/>
      <c r="CC559" s="153"/>
      <c r="CD559" s="153"/>
      <c r="CE559" s="153"/>
      <c r="CF559" s="153"/>
      <c r="CG559" s="153"/>
      <c r="CH559" s="153"/>
      <c r="CI559" s="153"/>
      <c r="CJ559" s="153"/>
      <c r="CK559" s="153"/>
      <c r="CL559" s="153"/>
      <c r="CM559" s="153"/>
      <c r="CN559" s="153"/>
      <c r="CO559" s="153"/>
      <c r="CP559" s="153"/>
      <c r="CQ559" s="153"/>
      <c r="CR559" s="153"/>
      <c r="CS559" s="153"/>
      <c r="CT559" s="153"/>
      <c r="CU559" s="153"/>
      <c r="CV559" s="153"/>
      <c r="CW559" s="153"/>
    </row>
    <row r="560" ht="12.75" customHeight="1" spans="1:10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3"/>
      <c r="BO560" s="153"/>
      <c r="BP560" s="153"/>
      <c r="BQ560" s="153"/>
      <c r="BR560" s="153"/>
      <c r="BS560" s="153"/>
      <c r="BT560" s="153"/>
      <c r="BU560" s="153"/>
      <c r="BV560" s="153"/>
      <c r="BW560" s="153"/>
      <c r="BX560" s="153"/>
      <c r="BY560" s="153"/>
      <c r="BZ560" s="153"/>
      <c r="CA560" s="153"/>
      <c r="CB560" s="153"/>
      <c r="CC560" s="153"/>
      <c r="CD560" s="153"/>
      <c r="CE560" s="153"/>
      <c r="CF560" s="153"/>
      <c r="CG560" s="153"/>
      <c r="CH560" s="153"/>
      <c r="CI560" s="153"/>
      <c r="CJ560" s="153"/>
      <c r="CK560" s="153"/>
      <c r="CL560" s="153"/>
      <c r="CM560" s="153"/>
      <c r="CN560" s="153"/>
      <c r="CO560" s="153"/>
      <c r="CP560" s="153"/>
      <c r="CQ560" s="153"/>
      <c r="CR560" s="153"/>
      <c r="CS560" s="153"/>
      <c r="CT560" s="153"/>
      <c r="CU560" s="153"/>
      <c r="CV560" s="153"/>
      <c r="CW560" s="153"/>
    </row>
    <row r="561" ht="12.75" customHeight="1" spans="1:10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  <c r="AY561" s="153"/>
      <c r="AZ561" s="153"/>
      <c r="BA561" s="153"/>
      <c r="BB561" s="153"/>
      <c r="BC561" s="153"/>
      <c r="BD561" s="153"/>
      <c r="BE561" s="153"/>
      <c r="BF561" s="153"/>
      <c r="BG561" s="153"/>
      <c r="BH561" s="153"/>
      <c r="BI561" s="153"/>
      <c r="BJ561" s="153"/>
      <c r="BK561" s="153"/>
      <c r="BL561" s="153"/>
      <c r="BM561" s="153"/>
      <c r="BN561" s="153"/>
      <c r="BO561" s="153"/>
      <c r="BP561" s="153"/>
      <c r="BQ561" s="153"/>
      <c r="BR561" s="153"/>
      <c r="BS561" s="153"/>
      <c r="BT561" s="153"/>
      <c r="BU561" s="153"/>
      <c r="BV561" s="153"/>
      <c r="BW561" s="153"/>
      <c r="BX561" s="153"/>
      <c r="BY561" s="153"/>
      <c r="BZ561" s="153"/>
      <c r="CA561" s="153"/>
      <c r="CB561" s="153"/>
      <c r="CC561" s="153"/>
      <c r="CD561" s="153"/>
      <c r="CE561" s="153"/>
      <c r="CF561" s="153"/>
      <c r="CG561" s="153"/>
      <c r="CH561" s="153"/>
      <c r="CI561" s="153"/>
      <c r="CJ561" s="153"/>
      <c r="CK561" s="153"/>
      <c r="CL561" s="153"/>
      <c r="CM561" s="153"/>
      <c r="CN561" s="153"/>
      <c r="CO561" s="153"/>
      <c r="CP561" s="153"/>
      <c r="CQ561" s="153"/>
      <c r="CR561" s="153"/>
      <c r="CS561" s="153"/>
      <c r="CT561" s="153"/>
      <c r="CU561" s="153"/>
      <c r="CV561" s="153"/>
      <c r="CW561" s="153"/>
    </row>
    <row r="562" ht="12.75" customHeight="1" spans="1:10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  <c r="AY562" s="153"/>
      <c r="AZ562" s="153"/>
      <c r="BA562" s="153"/>
      <c r="BB562" s="153"/>
      <c r="BC562" s="153"/>
      <c r="BD562" s="153"/>
      <c r="BE562" s="153"/>
      <c r="BF562" s="153"/>
      <c r="BG562" s="153"/>
      <c r="BH562" s="153"/>
      <c r="BI562" s="153"/>
      <c r="BJ562" s="153"/>
      <c r="BK562" s="153"/>
      <c r="BL562" s="153"/>
      <c r="BM562" s="153"/>
      <c r="BN562" s="153"/>
      <c r="BO562" s="153"/>
      <c r="BP562" s="153"/>
      <c r="BQ562" s="153"/>
      <c r="BR562" s="153"/>
      <c r="BS562" s="153"/>
      <c r="BT562" s="153"/>
      <c r="BU562" s="153"/>
      <c r="BV562" s="153"/>
      <c r="BW562" s="153"/>
      <c r="BX562" s="153"/>
      <c r="BY562" s="153"/>
      <c r="BZ562" s="153"/>
      <c r="CA562" s="153"/>
      <c r="CB562" s="153"/>
      <c r="CC562" s="153"/>
      <c r="CD562" s="153"/>
      <c r="CE562" s="153"/>
      <c r="CF562" s="153"/>
      <c r="CG562" s="153"/>
      <c r="CH562" s="153"/>
      <c r="CI562" s="153"/>
      <c r="CJ562" s="153"/>
      <c r="CK562" s="153"/>
      <c r="CL562" s="153"/>
      <c r="CM562" s="153"/>
      <c r="CN562" s="153"/>
      <c r="CO562" s="153"/>
      <c r="CP562" s="153"/>
      <c r="CQ562" s="153"/>
      <c r="CR562" s="153"/>
      <c r="CS562" s="153"/>
      <c r="CT562" s="153"/>
      <c r="CU562" s="153"/>
      <c r="CV562" s="153"/>
      <c r="CW562" s="153"/>
    </row>
    <row r="563" ht="12.75" customHeight="1" spans="1:10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  <c r="AY563" s="153"/>
      <c r="AZ563" s="153"/>
      <c r="BA563" s="153"/>
      <c r="BB563" s="153"/>
      <c r="BC563" s="153"/>
      <c r="BD563" s="153"/>
      <c r="BE563" s="153"/>
      <c r="BF563" s="153"/>
      <c r="BG563" s="153"/>
      <c r="BH563" s="153"/>
      <c r="BI563" s="153"/>
      <c r="BJ563" s="153"/>
      <c r="BK563" s="153"/>
      <c r="BL563" s="153"/>
      <c r="BM563" s="153"/>
      <c r="BN563" s="153"/>
      <c r="BO563" s="153"/>
      <c r="BP563" s="153"/>
      <c r="BQ563" s="153"/>
      <c r="BR563" s="153"/>
      <c r="BS563" s="153"/>
      <c r="BT563" s="153"/>
      <c r="BU563" s="153"/>
      <c r="BV563" s="153"/>
      <c r="BW563" s="153"/>
      <c r="BX563" s="153"/>
      <c r="BY563" s="153"/>
      <c r="BZ563" s="153"/>
      <c r="CA563" s="153"/>
      <c r="CB563" s="153"/>
      <c r="CC563" s="153"/>
      <c r="CD563" s="153"/>
      <c r="CE563" s="153"/>
      <c r="CF563" s="153"/>
      <c r="CG563" s="153"/>
      <c r="CH563" s="153"/>
      <c r="CI563" s="153"/>
      <c r="CJ563" s="153"/>
      <c r="CK563" s="153"/>
      <c r="CL563" s="153"/>
      <c r="CM563" s="153"/>
      <c r="CN563" s="153"/>
      <c r="CO563" s="153"/>
      <c r="CP563" s="153"/>
      <c r="CQ563" s="153"/>
      <c r="CR563" s="153"/>
      <c r="CS563" s="153"/>
      <c r="CT563" s="153"/>
      <c r="CU563" s="153"/>
      <c r="CV563" s="153"/>
      <c r="CW563" s="153"/>
    </row>
    <row r="564" ht="12.75" customHeight="1" spans="1:10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  <c r="AY564" s="153"/>
      <c r="AZ564" s="153"/>
      <c r="BA564" s="153"/>
      <c r="BB564" s="153"/>
      <c r="BC564" s="153"/>
      <c r="BD564" s="153"/>
      <c r="BE564" s="153"/>
      <c r="BF564" s="153"/>
      <c r="BG564" s="153"/>
      <c r="BH564" s="153"/>
      <c r="BI564" s="153"/>
      <c r="BJ564" s="153"/>
      <c r="BK564" s="153"/>
      <c r="BL564" s="153"/>
      <c r="BM564" s="153"/>
      <c r="BN564" s="153"/>
      <c r="BO564" s="153"/>
      <c r="BP564" s="153"/>
      <c r="BQ564" s="153"/>
      <c r="BR564" s="153"/>
      <c r="BS564" s="153"/>
      <c r="BT564" s="153"/>
      <c r="BU564" s="153"/>
      <c r="BV564" s="153"/>
      <c r="BW564" s="153"/>
      <c r="BX564" s="153"/>
      <c r="BY564" s="153"/>
      <c r="BZ564" s="153"/>
      <c r="CA564" s="153"/>
      <c r="CB564" s="153"/>
      <c r="CC564" s="153"/>
      <c r="CD564" s="153"/>
      <c r="CE564" s="153"/>
      <c r="CF564" s="153"/>
      <c r="CG564" s="153"/>
      <c r="CH564" s="153"/>
      <c r="CI564" s="153"/>
      <c r="CJ564" s="153"/>
      <c r="CK564" s="153"/>
      <c r="CL564" s="153"/>
      <c r="CM564" s="153"/>
      <c r="CN564" s="153"/>
      <c r="CO564" s="153"/>
      <c r="CP564" s="153"/>
      <c r="CQ564" s="153"/>
      <c r="CR564" s="153"/>
      <c r="CS564" s="153"/>
      <c r="CT564" s="153"/>
      <c r="CU564" s="153"/>
      <c r="CV564" s="153"/>
      <c r="CW564" s="153"/>
    </row>
    <row r="565" ht="12.75" customHeight="1" spans="1:10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  <c r="AY565" s="153"/>
      <c r="AZ565" s="153"/>
      <c r="BA565" s="153"/>
      <c r="BB565" s="153"/>
      <c r="BC565" s="153"/>
      <c r="BD565" s="153"/>
      <c r="BE565" s="153"/>
      <c r="BF565" s="153"/>
      <c r="BG565" s="153"/>
      <c r="BH565" s="153"/>
      <c r="BI565" s="153"/>
      <c r="BJ565" s="153"/>
      <c r="BK565" s="153"/>
      <c r="BL565" s="153"/>
      <c r="BM565" s="153"/>
      <c r="BN565" s="153"/>
      <c r="BO565" s="153"/>
      <c r="BP565" s="153"/>
      <c r="BQ565" s="153"/>
      <c r="BR565" s="153"/>
      <c r="BS565" s="153"/>
      <c r="BT565" s="153"/>
      <c r="BU565" s="153"/>
      <c r="BV565" s="153"/>
      <c r="BW565" s="153"/>
      <c r="BX565" s="153"/>
      <c r="BY565" s="153"/>
      <c r="BZ565" s="153"/>
      <c r="CA565" s="153"/>
      <c r="CB565" s="153"/>
      <c r="CC565" s="153"/>
      <c r="CD565" s="153"/>
      <c r="CE565" s="153"/>
      <c r="CF565" s="153"/>
      <c r="CG565" s="153"/>
      <c r="CH565" s="153"/>
      <c r="CI565" s="153"/>
      <c r="CJ565" s="153"/>
      <c r="CK565" s="153"/>
      <c r="CL565" s="153"/>
      <c r="CM565" s="153"/>
      <c r="CN565" s="153"/>
      <c r="CO565" s="153"/>
      <c r="CP565" s="153"/>
      <c r="CQ565" s="153"/>
      <c r="CR565" s="153"/>
      <c r="CS565" s="153"/>
      <c r="CT565" s="153"/>
      <c r="CU565" s="153"/>
      <c r="CV565" s="153"/>
      <c r="CW565" s="153"/>
    </row>
    <row r="566" ht="12.75" customHeight="1" spans="1:10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3"/>
      <c r="AO566" s="153"/>
      <c r="AP566" s="153"/>
      <c r="AQ566" s="153"/>
      <c r="AR566" s="153"/>
      <c r="AS566" s="153"/>
      <c r="AT566" s="153"/>
      <c r="AU566" s="153"/>
      <c r="AV566" s="153"/>
      <c r="AW566" s="153"/>
      <c r="AX566" s="153"/>
      <c r="AY566" s="153"/>
      <c r="AZ566" s="153"/>
      <c r="BA566" s="153"/>
      <c r="BB566" s="153"/>
      <c r="BC566" s="153"/>
      <c r="BD566" s="153"/>
      <c r="BE566" s="153"/>
      <c r="BF566" s="153"/>
      <c r="BG566" s="153"/>
      <c r="BH566" s="153"/>
      <c r="BI566" s="153"/>
      <c r="BJ566" s="153"/>
      <c r="BK566" s="153"/>
      <c r="BL566" s="153"/>
      <c r="BM566" s="153"/>
      <c r="BN566" s="153"/>
      <c r="BO566" s="153"/>
      <c r="BP566" s="153"/>
      <c r="BQ566" s="153"/>
      <c r="BR566" s="153"/>
      <c r="BS566" s="153"/>
      <c r="BT566" s="153"/>
      <c r="BU566" s="153"/>
      <c r="BV566" s="153"/>
      <c r="BW566" s="153"/>
      <c r="BX566" s="153"/>
      <c r="BY566" s="153"/>
      <c r="BZ566" s="153"/>
      <c r="CA566" s="153"/>
      <c r="CB566" s="153"/>
      <c r="CC566" s="153"/>
      <c r="CD566" s="153"/>
      <c r="CE566" s="153"/>
      <c r="CF566" s="153"/>
      <c r="CG566" s="153"/>
      <c r="CH566" s="153"/>
      <c r="CI566" s="153"/>
      <c r="CJ566" s="153"/>
      <c r="CK566" s="153"/>
      <c r="CL566" s="153"/>
      <c r="CM566" s="153"/>
      <c r="CN566" s="153"/>
      <c r="CO566" s="153"/>
      <c r="CP566" s="153"/>
      <c r="CQ566" s="153"/>
      <c r="CR566" s="153"/>
      <c r="CS566" s="153"/>
      <c r="CT566" s="153"/>
      <c r="CU566" s="153"/>
      <c r="CV566" s="153"/>
      <c r="CW566" s="153"/>
    </row>
    <row r="567" ht="12.75" customHeight="1" spans="1:10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153"/>
      <c r="AR567" s="153"/>
      <c r="AS567" s="153"/>
      <c r="AT567" s="153"/>
      <c r="AU567" s="153"/>
      <c r="AV567" s="153"/>
      <c r="AW567" s="153"/>
      <c r="AX567" s="153"/>
      <c r="AY567" s="153"/>
      <c r="AZ567" s="153"/>
      <c r="BA567" s="153"/>
      <c r="BB567" s="153"/>
      <c r="BC567" s="153"/>
      <c r="BD567" s="153"/>
      <c r="BE567" s="153"/>
      <c r="BF567" s="153"/>
      <c r="BG567" s="153"/>
      <c r="BH567" s="153"/>
      <c r="BI567" s="153"/>
      <c r="BJ567" s="153"/>
      <c r="BK567" s="153"/>
      <c r="BL567" s="153"/>
      <c r="BM567" s="153"/>
      <c r="BN567" s="153"/>
      <c r="BO567" s="153"/>
      <c r="BP567" s="153"/>
      <c r="BQ567" s="153"/>
      <c r="BR567" s="153"/>
      <c r="BS567" s="153"/>
      <c r="BT567" s="153"/>
      <c r="BU567" s="153"/>
      <c r="BV567" s="153"/>
      <c r="BW567" s="153"/>
      <c r="BX567" s="153"/>
      <c r="BY567" s="153"/>
      <c r="BZ567" s="153"/>
      <c r="CA567" s="153"/>
      <c r="CB567" s="153"/>
      <c r="CC567" s="153"/>
      <c r="CD567" s="153"/>
      <c r="CE567" s="153"/>
      <c r="CF567" s="153"/>
      <c r="CG567" s="153"/>
      <c r="CH567" s="153"/>
      <c r="CI567" s="153"/>
      <c r="CJ567" s="153"/>
      <c r="CK567" s="153"/>
      <c r="CL567" s="153"/>
      <c r="CM567" s="153"/>
      <c r="CN567" s="153"/>
      <c r="CO567" s="153"/>
      <c r="CP567" s="153"/>
      <c r="CQ567" s="153"/>
      <c r="CR567" s="153"/>
      <c r="CS567" s="153"/>
      <c r="CT567" s="153"/>
      <c r="CU567" s="153"/>
      <c r="CV567" s="153"/>
      <c r="CW567" s="153"/>
    </row>
    <row r="568" ht="12.75" customHeight="1" spans="1:10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  <c r="BS568" s="153"/>
      <c r="BT568" s="153"/>
      <c r="BU568" s="153"/>
      <c r="BV568" s="153"/>
      <c r="BW568" s="153"/>
      <c r="BX568" s="153"/>
      <c r="BY568" s="153"/>
      <c r="BZ568" s="153"/>
      <c r="CA568" s="153"/>
      <c r="CB568" s="153"/>
      <c r="CC568" s="153"/>
      <c r="CD568" s="153"/>
      <c r="CE568" s="153"/>
      <c r="CF568" s="153"/>
      <c r="CG568" s="153"/>
      <c r="CH568" s="153"/>
      <c r="CI568" s="153"/>
      <c r="CJ568" s="153"/>
      <c r="CK568" s="153"/>
      <c r="CL568" s="153"/>
      <c r="CM568" s="153"/>
      <c r="CN568" s="153"/>
      <c r="CO568" s="153"/>
      <c r="CP568" s="153"/>
      <c r="CQ568" s="153"/>
      <c r="CR568" s="153"/>
      <c r="CS568" s="153"/>
      <c r="CT568" s="153"/>
      <c r="CU568" s="153"/>
      <c r="CV568" s="153"/>
      <c r="CW568" s="153"/>
    </row>
    <row r="569" ht="12.75" customHeight="1" spans="1:10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  <c r="AY569" s="153"/>
      <c r="AZ569" s="153"/>
      <c r="BA569" s="153"/>
      <c r="BB569" s="153"/>
      <c r="BC569" s="153"/>
      <c r="BD569" s="153"/>
      <c r="BE569" s="153"/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  <c r="BS569" s="153"/>
      <c r="BT569" s="153"/>
      <c r="BU569" s="153"/>
      <c r="BV569" s="153"/>
      <c r="BW569" s="153"/>
      <c r="BX569" s="153"/>
      <c r="BY569" s="153"/>
      <c r="BZ569" s="153"/>
      <c r="CA569" s="153"/>
      <c r="CB569" s="153"/>
      <c r="CC569" s="153"/>
      <c r="CD569" s="153"/>
      <c r="CE569" s="153"/>
      <c r="CF569" s="153"/>
      <c r="CG569" s="153"/>
      <c r="CH569" s="153"/>
      <c r="CI569" s="153"/>
      <c r="CJ569" s="153"/>
      <c r="CK569" s="153"/>
      <c r="CL569" s="153"/>
      <c r="CM569" s="153"/>
      <c r="CN569" s="153"/>
      <c r="CO569" s="153"/>
      <c r="CP569" s="153"/>
      <c r="CQ569" s="153"/>
      <c r="CR569" s="153"/>
      <c r="CS569" s="153"/>
      <c r="CT569" s="153"/>
      <c r="CU569" s="153"/>
      <c r="CV569" s="153"/>
      <c r="CW569" s="153"/>
    </row>
    <row r="570" ht="12.75" customHeight="1" spans="1:10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  <c r="BS570" s="153"/>
      <c r="BT570" s="153"/>
      <c r="BU570" s="153"/>
      <c r="BV570" s="153"/>
      <c r="BW570" s="153"/>
      <c r="BX570" s="153"/>
      <c r="BY570" s="153"/>
      <c r="BZ570" s="153"/>
      <c r="CA570" s="153"/>
      <c r="CB570" s="153"/>
      <c r="CC570" s="153"/>
      <c r="CD570" s="153"/>
      <c r="CE570" s="153"/>
      <c r="CF570" s="153"/>
      <c r="CG570" s="153"/>
      <c r="CH570" s="153"/>
      <c r="CI570" s="153"/>
      <c r="CJ570" s="153"/>
      <c r="CK570" s="153"/>
      <c r="CL570" s="153"/>
      <c r="CM570" s="153"/>
      <c r="CN570" s="153"/>
      <c r="CO570" s="153"/>
      <c r="CP570" s="153"/>
      <c r="CQ570" s="153"/>
      <c r="CR570" s="153"/>
      <c r="CS570" s="153"/>
      <c r="CT570" s="153"/>
      <c r="CU570" s="153"/>
      <c r="CV570" s="153"/>
      <c r="CW570" s="153"/>
    </row>
    <row r="571" ht="12.75" customHeight="1" spans="1:10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  <c r="BS571" s="153"/>
      <c r="BT571" s="153"/>
      <c r="BU571" s="153"/>
      <c r="BV571" s="153"/>
      <c r="BW571" s="153"/>
      <c r="BX571" s="153"/>
      <c r="BY571" s="153"/>
      <c r="BZ571" s="153"/>
      <c r="CA571" s="153"/>
      <c r="CB571" s="153"/>
      <c r="CC571" s="153"/>
      <c r="CD571" s="153"/>
      <c r="CE571" s="153"/>
      <c r="CF571" s="153"/>
      <c r="CG571" s="153"/>
      <c r="CH571" s="153"/>
      <c r="CI571" s="153"/>
      <c r="CJ571" s="153"/>
      <c r="CK571" s="153"/>
      <c r="CL571" s="153"/>
      <c r="CM571" s="153"/>
      <c r="CN571" s="153"/>
      <c r="CO571" s="153"/>
      <c r="CP571" s="153"/>
      <c r="CQ571" s="153"/>
      <c r="CR571" s="153"/>
      <c r="CS571" s="153"/>
      <c r="CT571" s="153"/>
      <c r="CU571" s="153"/>
      <c r="CV571" s="153"/>
      <c r="CW571" s="153"/>
    </row>
    <row r="572" ht="12.75" customHeight="1" spans="1:10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  <c r="BS572" s="153"/>
      <c r="BT572" s="153"/>
      <c r="BU572" s="153"/>
      <c r="BV572" s="153"/>
      <c r="BW572" s="153"/>
      <c r="BX572" s="153"/>
      <c r="BY572" s="153"/>
      <c r="BZ572" s="153"/>
      <c r="CA572" s="153"/>
      <c r="CB572" s="153"/>
      <c r="CC572" s="153"/>
      <c r="CD572" s="153"/>
      <c r="CE572" s="153"/>
      <c r="CF572" s="153"/>
      <c r="CG572" s="153"/>
      <c r="CH572" s="153"/>
      <c r="CI572" s="153"/>
      <c r="CJ572" s="153"/>
      <c r="CK572" s="153"/>
      <c r="CL572" s="153"/>
      <c r="CM572" s="153"/>
      <c r="CN572" s="153"/>
      <c r="CO572" s="153"/>
      <c r="CP572" s="153"/>
      <c r="CQ572" s="153"/>
      <c r="CR572" s="153"/>
      <c r="CS572" s="153"/>
      <c r="CT572" s="153"/>
      <c r="CU572" s="153"/>
      <c r="CV572" s="153"/>
      <c r="CW572" s="153"/>
    </row>
    <row r="573" ht="12.75" customHeight="1" spans="1:10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  <c r="BS573" s="153"/>
      <c r="BT573" s="153"/>
      <c r="BU573" s="153"/>
      <c r="BV573" s="153"/>
      <c r="BW573" s="153"/>
      <c r="BX573" s="153"/>
      <c r="BY573" s="153"/>
      <c r="BZ573" s="153"/>
      <c r="CA573" s="153"/>
      <c r="CB573" s="153"/>
      <c r="CC573" s="153"/>
      <c r="CD573" s="153"/>
      <c r="CE573" s="153"/>
      <c r="CF573" s="153"/>
      <c r="CG573" s="153"/>
      <c r="CH573" s="153"/>
      <c r="CI573" s="153"/>
      <c r="CJ573" s="153"/>
      <c r="CK573" s="153"/>
      <c r="CL573" s="153"/>
      <c r="CM573" s="153"/>
      <c r="CN573" s="153"/>
      <c r="CO573" s="153"/>
      <c r="CP573" s="153"/>
      <c r="CQ573" s="153"/>
      <c r="CR573" s="153"/>
      <c r="CS573" s="153"/>
      <c r="CT573" s="153"/>
      <c r="CU573" s="153"/>
      <c r="CV573" s="153"/>
      <c r="CW573" s="153"/>
    </row>
    <row r="574" ht="12.75" customHeight="1" spans="1:10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  <c r="BS574" s="153"/>
      <c r="BT574" s="153"/>
      <c r="BU574" s="153"/>
      <c r="BV574" s="153"/>
      <c r="BW574" s="153"/>
      <c r="BX574" s="153"/>
      <c r="BY574" s="153"/>
      <c r="BZ574" s="153"/>
      <c r="CA574" s="153"/>
      <c r="CB574" s="153"/>
      <c r="CC574" s="153"/>
      <c r="CD574" s="153"/>
      <c r="CE574" s="153"/>
      <c r="CF574" s="153"/>
      <c r="CG574" s="153"/>
      <c r="CH574" s="153"/>
      <c r="CI574" s="153"/>
      <c r="CJ574" s="153"/>
      <c r="CK574" s="153"/>
      <c r="CL574" s="153"/>
      <c r="CM574" s="153"/>
      <c r="CN574" s="153"/>
      <c r="CO574" s="153"/>
      <c r="CP574" s="153"/>
      <c r="CQ574" s="153"/>
      <c r="CR574" s="153"/>
      <c r="CS574" s="153"/>
      <c r="CT574" s="153"/>
      <c r="CU574" s="153"/>
      <c r="CV574" s="153"/>
      <c r="CW574" s="153"/>
    </row>
    <row r="575" ht="12.75" customHeight="1" spans="1:10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  <c r="BS575" s="153"/>
      <c r="BT575" s="153"/>
      <c r="BU575" s="153"/>
      <c r="BV575" s="153"/>
      <c r="BW575" s="153"/>
      <c r="BX575" s="153"/>
      <c r="BY575" s="153"/>
      <c r="BZ575" s="153"/>
      <c r="CA575" s="153"/>
      <c r="CB575" s="153"/>
      <c r="CC575" s="153"/>
      <c r="CD575" s="153"/>
      <c r="CE575" s="153"/>
      <c r="CF575" s="153"/>
      <c r="CG575" s="153"/>
      <c r="CH575" s="153"/>
      <c r="CI575" s="153"/>
      <c r="CJ575" s="153"/>
      <c r="CK575" s="153"/>
      <c r="CL575" s="153"/>
      <c r="CM575" s="153"/>
      <c r="CN575" s="153"/>
      <c r="CO575" s="153"/>
      <c r="CP575" s="153"/>
      <c r="CQ575" s="153"/>
      <c r="CR575" s="153"/>
      <c r="CS575" s="153"/>
      <c r="CT575" s="153"/>
      <c r="CU575" s="153"/>
      <c r="CV575" s="153"/>
      <c r="CW575" s="153"/>
    </row>
    <row r="576" ht="12.75" customHeight="1" spans="1:10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  <c r="BS576" s="153"/>
      <c r="BT576" s="153"/>
      <c r="BU576" s="153"/>
      <c r="BV576" s="153"/>
      <c r="BW576" s="153"/>
      <c r="BX576" s="153"/>
      <c r="BY576" s="153"/>
      <c r="BZ576" s="153"/>
      <c r="CA576" s="153"/>
      <c r="CB576" s="153"/>
      <c r="CC576" s="153"/>
      <c r="CD576" s="153"/>
      <c r="CE576" s="153"/>
      <c r="CF576" s="153"/>
      <c r="CG576" s="153"/>
      <c r="CH576" s="153"/>
      <c r="CI576" s="153"/>
      <c r="CJ576" s="153"/>
      <c r="CK576" s="153"/>
      <c r="CL576" s="153"/>
      <c r="CM576" s="153"/>
      <c r="CN576" s="153"/>
      <c r="CO576" s="153"/>
      <c r="CP576" s="153"/>
      <c r="CQ576" s="153"/>
      <c r="CR576" s="153"/>
      <c r="CS576" s="153"/>
      <c r="CT576" s="153"/>
      <c r="CU576" s="153"/>
      <c r="CV576" s="153"/>
      <c r="CW576" s="153"/>
    </row>
    <row r="577" ht="12.75" customHeight="1" spans="1:10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  <c r="AY577" s="153"/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  <c r="BS577" s="153"/>
      <c r="BT577" s="153"/>
      <c r="BU577" s="153"/>
      <c r="BV577" s="153"/>
      <c r="BW577" s="153"/>
      <c r="BX577" s="153"/>
      <c r="BY577" s="153"/>
      <c r="BZ577" s="153"/>
      <c r="CA577" s="153"/>
      <c r="CB577" s="153"/>
      <c r="CC577" s="153"/>
      <c r="CD577" s="153"/>
      <c r="CE577" s="153"/>
      <c r="CF577" s="153"/>
      <c r="CG577" s="153"/>
      <c r="CH577" s="153"/>
      <c r="CI577" s="153"/>
      <c r="CJ577" s="153"/>
      <c r="CK577" s="153"/>
      <c r="CL577" s="153"/>
      <c r="CM577" s="153"/>
      <c r="CN577" s="153"/>
      <c r="CO577" s="153"/>
      <c r="CP577" s="153"/>
      <c r="CQ577" s="153"/>
      <c r="CR577" s="153"/>
      <c r="CS577" s="153"/>
      <c r="CT577" s="153"/>
      <c r="CU577" s="153"/>
      <c r="CV577" s="153"/>
      <c r="CW577" s="153"/>
    </row>
    <row r="578" ht="12.75" customHeight="1" spans="1:10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  <c r="BS578" s="153"/>
      <c r="BT578" s="153"/>
      <c r="BU578" s="153"/>
      <c r="BV578" s="153"/>
      <c r="BW578" s="153"/>
      <c r="BX578" s="153"/>
      <c r="BY578" s="153"/>
      <c r="BZ578" s="153"/>
      <c r="CA578" s="153"/>
      <c r="CB578" s="153"/>
      <c r="CC578" s="153"/>
      <c r="CD578" s="153"/>
      <c r="CE578" s="153"/>
      <c r="CF578" s="153"/>
      <c r="CG578" s="153"/>
      <c r="CH578" s="153"/>
      <c r="CI578" s="153"/>
      <c r="CJ578" s="153"/>
      <c r="CK578" s="153"/>
      <c r="CL578" s="153"/>
      <c r="CM578" s="153"/>
      <c r="CN578" s="153"/>
      <c r="CO578" s="153"/>
      <c r="CP578" s="153"/>
      <c r="CQ578" s="153"/>
      <c r="CR578" s="153"/>
      <c r="CS578" s="153"/>
      <c r="CT578" s="153"/>
      <c r="CU578" s="153"/>
      <c r="CV578" s="153"/>
      <c r="CW578" s="153"/>
    </row>
    <row r="579" ht="12.75" customHeight="1" spans="1:10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  <c r="AY579" s="153"/>
      <c r="AZ579" s="153"/>
      <c r="BA579" s="153"/>
      <c r="BB579" s="153"/>
      <c r="BC579" s="153"/>
      <c r="BD579" s="153"/>
      <c r="BE579" s="153"/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  <c r="BS579" s="153"/>
      <c r="BT579" s="153"/>
      <c r="BU579" s="153"/>
      <c r="BV579" s="153"/>
      <c r="BW579" s="153"/>
      <c r="BX579" s="153"/>
      <c r="BY579" s="153"/>
      <c r="BZ579" s="153"/>
      <c r="CA579" s="153"/>
      <c r="CB579" s="153"/>
      <c r="CC579" s="153"/>
      <c r="CD579" s="153"/>
      <c r="CE579" s="153"/>
      <c r="CF579" s="153"/>
      <c r="CG579" s="153"/>
      <c r="CH579" s="153"/>
      <c r="CI579" s="153"/>
      <c r="CJ579" s="153"/>
      <c r="CK579" s="153"/>
      <c r="CL579" s="153"/>
      <c r="CM579" s="153"/>
      <c r="CN579" s="153"/>
      <c r="CO579" s="153"/>
      <c r="CP579" s="153"/>
      <c r="CQ579" s="153"/>
      <c r="CR579" s="153"/>
      <c r="CS579" s="153"/>
      <c r="CT579" s="153"/>
      <c r="CU579" s="153"/>
      <c r="CV579" s="153"/>
      <c r="CW579" s="153"/>
    </row>
    <row r="580" ht="12.75" customHeight="1" spans="1:10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  <c r="AY580" s="153"/>
      <c r="AZ580" s="153"/>
      <c r="BA580" s="153"/>
      <c r="BB580" s="153"/>
      <c r="BC580" s="153"/>
      <c r="BD580" s="153"/>
      <c r="BE580" s="153"/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  <c r="BS580" s="153"/>
      <c r="BT580" s="153"/>
      <c r="BU580" s="153"/>
      <c r="BV580" s="153"/>
      <c r="BW580" s="153"/>
      <c r="BX580" s="153"/>
      <c r="BY580" s="153"/>
      <c r="BZ580" s="153"/>
      <c r="CA580" s="153"/>
      <c r="CB580" s="153"/>
      <c r="CC580" s="153"/>
      <c r="CD580" s="153"/>
      <c r="CE580" s="153"/>
      <c r="CF580" s="153"/>
      <c r="CG580" s="153"/>
      <c r="CH580" s="153"/>
      <c r="CI580" s="153"/>
      <c r="CJ580" s="153"/>
      <c r="CK580" s="153"/>
      <c r="CL580" s="153"/>
      <c r="CM580" s="153"/>
      <c r="CN580" s="153"/>
      <c r="CO580" s="153"/>
      <c r="CP580" s="153"/>
      <c r="CQ580" s="153"/>
      <c r="CR580" s="153"/>
      <c r="CS580" s="153"/>
      <c r="CT580" s="153"/>
      <c r="CU580" s="153"/>
      <c r="CV580" s="153"/>
      <c r="CW580" s="153"/>
    </row>
    <row r="581" ht="12.75" customHeight="1" spans="1:10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  <c r="AY581" s="153"/>
      <c r="AZ581" s="153"/>
      <c r="BA581" s="153"/>
      <c r="BB581" s="153"/>
      <c r="BC581" s="153"/>
      <c r="BD581" s="153"/>
      <c r="BE581" s="153"/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  <c r="BS581" s="153"/>
      <c r="BT581" s="153"/>
      <c r="BU581" s="153"/>
      <c r="BV581" s="153"/>
      <c r="BW581" s="153"/>
      <c r="BX581" s="153"/>
      <c r="BY581" s="153"/>
      <c r="BZ581" s="153"/>
      <c r="CA581" s="153"/>
      <c r="CB581" s="153"/>
      <c r="CC581" s="153"/>
      <c r="CD581" s="153"/>
      <c r="CE581" s="153"/>
      <c r="CF581" s="153"/>
      <c r="CG581" s="153"/>
      <c r="CH581" s="153"/>
      <c r="CI581" s="153"/>
      <c r="CJ581" s="153"/>
      <c r="CK581" s="153"/>
      <c r="CL581" s="153"/>
      <c r="CM581" s="153"/>
      <c r="CN581" s="153"/>
      <c r="CO581" s="153"/>
      <c r="CP581" s="153"/>
      <c r="CQ581" s="153"/>
      <c r="CR581" s="153"/>
      <c r="CS581" s="153"/>
      <c r="CT581" s="153"/>
      <c r="CU581" s="153"/>
      <c r="CV581" s="153"/>
      <c r="CW581" s="153"/>
    </row>
    <row r="582" ht="12.75" customHeight="1" spans="1:10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  <c r="BS582" s="153"/>
      <c r="BT582" s="153"/>
      <c r="BU582" s="153"/>
      <c r="BV582" s="153"/>
      <c r="BW582" s="153"/>
      <c r="BX582" s="153"/>
      <c r="BY582" s="153"/>
      <c r="BZ582" s="153"/>
      <c r="CA582" s="153"/>
      <c r="CB582" s="153"/>
      <c r="CC582" s="153"/>
      <c r="CD582" s="153"/>
      <c r="CE582" s="153"/>
      <c r="CF582" s="153"/>
      <c r="CG582" s="153"/>
      <c r="CH582" s="153"/>
      <c r="CI582" s="153"/>
      <c r="CJ582" s="153"/>
      <c r="CK582" s="153"/>
      <c r="CL582" s="153"/>
      <c r="CM582" s="153"/>
      <c r="CN582" s="153"/>
      <c r="CO582" s="153"/>
      <c r="CP582" s="153"/>
      <c r="CQ582" s="153"/>
      <c r="CR582" s="153"/>
      <c r="CS582" s="153"/>
      <c r="CT582" s="153"/>
      <c r="CU582" s="153"/>
      <c r="CV582" s="153"/>
      <c r="CW582" s="153"/>
    </row>
    <row r="583" ht="12.75" customHeight="1" spans="1:10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  <c r="AY583" s="153"/>
      <c r="AZ583" s="153"/>
      <c r="BA583" s="153"/>
      <c r="BB583" s="153"/>
      <c r="BC583" s="153"/>
      <c r="BD583" s="153"/>
      <c r="BE583" s="153"/>
      <c r="BF583" s="153"/>
      <c r="BG583" s="153"/>
      <c r="BH583" s="153"/>
      <c r="BI583" s="153"/>
      <c r="BJ583" s="153"/>
      <c r="BK583" s="153"/>
      <c r="BL583" s="153"/>
      <c r="BM583" s="153"/>
      <c r="BN583" s="153"/>
      <c r="BO583" s="153"/>
      <c r="BP583" s="153"/>
      <c r="BQ583" s="153"/>
      <c r="BR583" s="153"/>
      <c r="BS583" s="153"/>
      <c r="BT583" s="153"/>
      <c r="BU583" s="153"/>
      <c r="BV583" s="153"/>
      <c r="BW583" s="153"/>
      <c r="BX583" s="153"/>
      <c r="BY583" s="153"/>
      <c r="BZ583" s="153"/>
      <c r="CA583" s="153"/>
      <c r="CB583" s="153"/>
      <c r="CC583" s="153"/>
      <c r="CD583" s="153"/>
      <c r="CE583" s="153"/>
      <c r="CF583" s="153"/>
      <c r="CG583" s="153"/>
      <c r="CH583" s="153"/>
      <c r="CI583" s="153"/>
      <c r="CJ583" s="153"/>
      <c r="CK583" s="153"/>
      <c r="CL583" s="153"/>
      <c r="CM583" s="153"/>
      <c r="CN583" s="153"/>
      <c r="CO583" s="153"/>
      <c r="CP583" s="153"/>
      <c r="CQ583" s="153"/>
      <c r="CR583" s="153"/>
      <c r="CS583" s="153"/>
      <c r="CT583" s="153"/>
      <c r="CU583" s="153"/>
      <c r="CV583" s="153"/>
      <c r="CW583" s="153"/>
    </row>
    <row r="584" ht="12.75" customHeight="1" spans="1:10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  <c r="AY584" s="153"/>
      <c r="AZ584" s="153"/>
      <c r="BA584" s="153"/>
      <c r="BB584" s="153"/>
      <c r="BC584" s="153"/>
      <c r="BD584" s="153"/>
      <c r="BE584" s="153"/>
      <c r="BF584" s="153"/>
      <c r="BG584" s="153"/>
      <c r="BH584" s="153"/>
      <c r="BI584" s="153"/>
      <c r="BJ584" s="153"/>
      <c r="BK584" s="153"/>
      <c r="BL584" s="153"/>
      <c r="BM584" s="153"/>
      <c r="BN584" s="153"/>
      <c r="BO584" s="153"/>
      <c r="BP584" s="153"/>
      <c r="BQ584" s="153"/>
      <c r="BR584" s="153"/>
      <c r="BS584" s="153"/>
      <c r="BT584" s="153"/>
      <c r="BU584" s="153"/>
      <c r="BV584" s="153"/>
      <c r="BW584" s="153"/>
      <c r="BX584" s="153"/>
      <c r="BY584" s="153"/>
      <c r="BZ584" s="153"/>
      <c r="CA584" s="153"/>
      <c r="CB584" s="153"/>
      <c r="CC584" s="153"/>
      <c r="CD584" s="153"/>
      <c r="CE584" s="153"/>
      <c r="CF584" s="153"/>
      <c r="CG584" s="153"/>
      <c r="CH584" s="153"/>
      <c r="CI584" s="153"/>
      <c r="CJ584" s="153"/>
      <c r="CK584" s="153"/>
      <c r="CL584" s="153"/>
      <c r="CM584" s="153"/>
      <c r="CN584" s="153"/>
      <c r="CO584" s="153"/>
      <c r="CP584" s="153"/>
      <c r="CQ584" s="153"/>
      <c r="CR584" s="153"/>
      <c r="CS584" s="153"/>
      <c r="CT584" s="153"/>
      <c r="CU584" s="153"/>
      <c r="CV584" s="153"/>
      <c r="CW584" s="153"/>
    </row>
    <row r="585" ht="12.75" customHeight="1" spans="1:10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3"/>
      <c r="AO585" s="153"/>
      <c r="AP585" s="153"/>
      <c r="AQ585" s="153"/>
      <c r="AR585" s="153"/>
      <c r="AS585" s="153"/>
      <c r="AT585" s="153"/>
      <c r="AU585" s="153"/>
      <c r="AV585" s="153"/>
      <c r="AW585" s="153"/>
      <c r="AX585" s="153"/>
      <c r="AY585" s="153"/>
      <c r="AZ585" s="153"/>
      <c r="BA585" s="153"/>
      <c r="BB585" s="153"/>
      <c r="BC585" s="153"/>
      <c r="BD585" s="153"/>
      <c r="BE585" s="153"/>
      <c r="BF585" s="153"/>
      <c r="BG585" s="153"/>
      <c r="BH585" s="153"/>
      <c r="BI585" s="153"/>
      <c r="BJ585" s="153"/>
      <c r="BK585" s="153"/>
      <c r="BL585" s="153"/>
      <c r="BM585" s="153"/>
      <c r="BN585" s="153"/>
      <c r="BO585" s="153"/>
      <c r="BP585" s="153"/>
      <c r="BQ585" s="153"/>
      <c r="BR585" s="153"/>
      <c r="BS585" s="153"/>
      <c r="BT585" s="153"/>
      <c r="BU585" s="153"/>
      <c r="BV585" s="153"/>
      <c r="BW585" s="153"/>
      <c r="BX585" s="153"/>
      <c r="BY585" s="153"/>
      <c r="BZ585" s="153"/>
      <c r="CA585" s="153"/>
      <c r="CB585" s="153"/>
      <c r="CC585" s="153"/>
      <c r="CD585" s="153"/>
      <c r="CE585" s="153"/>
      <c r="CF585" s="153"/>
      <c r="CG585" s="153"/>
      <c r="CH585" s="153"/>
      <c r="CI585" s="153"/>
      <c r="CJ585" s="153"/>
      <c r="CK585" s="153"/>
      <c r="CL585" s="153"/>
      <c r="CM585" s="153"/>
      <c r="CN585" s="153"/>
      <c r="CO585" s="153"/>
      <c r="CP585" s="153"/>
      <c r="CQ585" s="153"/>
      <c r="CR585" s="153"/>
      <c r="CS585" s="153"/>
      <c r="CT585" s="153"/>
      <c r="CU585" s="153"/>
      <c r="CV585" s="153"/>
      <c r="CW585" s="153"/>
    </row>
    <row r="586" ht="12.75" customHeight="1" spans="1:10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153"/>
      <c r="AR586" s="153"/>
      <c r="AS586" s="153"/>
      <c r="AT586" s="153"/>
      <c r="AU586" s="153"/>
      <c r="AV586" s="153"/>
      <c r="AW586" s="153"/>
      <c r="AX586" s="153"/>
      <c r="AY586" s="153"/>
      <c r="AZ586" s="153"/>
      <c r="BA586" s="153"/>
      <c r="BB586" s="153"/>
      <c r="BC586" s="153"/>
      <c r="BD586" s="153"/>
      <c r="BE586" s="153"/>
      <c r="BF586" s="153"/>
      <c r="BG586" s="153"/>
      <c r="BH586" s="153"/>
      <c r="BI586" s="153"/>
      <c r="BJ586" s="153"/>
      <c r="BK586" s="153"/>
      <c r="BL586" s="153"/>
      <c r="BM586" s="153"/>
      <c r="BN586" s="153"/>
      <c r="BO586" s="153"/>
      <c r="BP586" s="153"/>
      <c r="BQ586" s="153"/>
      <c r="BR586" s="153"/>
      <c r="BS586" s="153"/>
      <c r="BT586" s="153"/>
      <c r="BU586" s="153"/>
      <c r="BV586" s="153"/>
      <c r="BW586" s="153"/>
      <c r="BX586" s="153"/>
      <c r="BY586" s="153"/>
      <c r="BZ586" s="153"/>
      <c r="CA586" s="153"/>
      <c r="CB586" s="153"/>
      <c r="CC586" s="153"/>
      <c r="CD586" s="153"/>
      <c r="CE586" s="153"/>
      <c r="CF586" s="153"/>
      <c r="CG586" s="153"/>
      <c r="CH586" s="153"/>
      <c r="CI586" s="153"/>
      <c r="CJ586" s="153"/>
      <c r="CK586" s="153"/>
      <c r="CL586" s="153"/>
      <c r="CM586" s="153"/>
      <c r="CN586" s="153"/>
      <c r="CO586" s="153"/>
      <c r="CP586" s="153"/>
      <c r="CQ586" s="153"/>
      <c r="CR586" s="153"/>
      <c r="CS586" s="153"/>
      <c r="CT586" s="153"/>
      <c r="CU586" s="153"/>
      <c r="CV586" s="153"/>
      <c r="CW586" s="153"/>
    </row>
    <row r="587" ht="12.75" customHeight="1" spans="1:10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153"/>
      <c r="AR587" s="153"/>
      <c r="AS587" s="153"/>
      <c r="AT587" s="153"/>
      <c r="AU587" s="153"/>
      <c r="AV587" s="153"/>
      <c r="AW587" s="153"/>
      <c r="AX587" s="153"/>
      <c r="AY587" s="153"/>
      <c r="AZ587" s="153"/>
      <c r="BA587" s="153"/>
      <c r="BB587" s="153"/>
      <c r="BC587" s="153"/>
      <c r="BD587" s="153"/>
      <c r="BE587" s="153"/>
      <c r="BF587" s="153"/>
      <c r="BG587" s="153"/>
      <c r="BH587" s="153"/>
      <c r="BI587" s="153"/>
      <c r="BJ587" s="153"/>
      <c r="BK587" s="153"/>
      <c r="BL587" s="153"/>
      <c r="BM587" s="153"/>
      <c r="BN587" s="153"/>
      <c r="BO587" s="153"/>
      <c r="BP587" s="153"/>
      <c r="BQ587" s="153"/>
      <c r="BR587" s="153"/>
      <c r="BS587" s="153"/>
      <c r="BT587" s="153"/>
      <c r="BU587" s="153"/>
      <c r="BV587" s="153"/>
      <c r="BW587" s="153"/>
      <c r="BX587" s="153"/>
      <c r="BY587" s="153"/>
      <c r="BZ587" s="153"/>
      <c r="CA587" s="153"/>
      <c r="CB587" s="153"/>
      <c r="CC587" s="153"/>
      <c r="CD587" s="153"/>
      <c r="CE587" s="153"/>
      <c r="CF587" s="153"/>
      <c r="CG587" s="153"/>
      <c r="CH587" s="153"/>
      <c r="CI587" s="153"/>
      <c r="CJ587" s="153"/>
      <c r="CK587" s="153"/>
      <c r="CL587" s="153"/>
      <c r="CM587" s="153"/>
      <c r="CN587" s="153"/>
      <c r="CO587" s="153"/>
      <c r="CP587" s="153"/>
      <c r="CQ587" s="153"/>
      <c r="CR587" s="153"/>
      <c r="CS587" s="153"/>
      <c r="CT587" s="153"/>
      <c r="CU587" s="153"/>
      <c r="CV587" s="153"/>
      <c r="CW587" s="153"/>
    </row>
    <row r="588" ht="12.75" customHeight="1" spans="1:10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153"/>
      <c r="AR588" s="153"/>
      <c r="AS588" s="153"/>
      <c r="AT588" s="153"/>
      <c r="AU588" s="153"/>
      <c r="AV588" s="153"/>
      <c r="AW588" s="153"/>
      <c r="AX588" s="153"/>
      <c r="AY588" s="153"/>
      <c r="AZ588" s="153"/>
      <c r="BA588" s="153"/>
      <c r="BB588" s="153"/>
      <c r="BC588" s="153"/>
      <c r="BD588" s="153"/>
      <c r="BE588" s="153"/>
      <c r="BF588" s="153"/>
      <c r="BG588" s="153"/>
      <c r="BH588" s="153"/>
      <c r="BI588" s="153"/>
      <c r="BJ588" s="153"/>
      <c r="BK588" s="153"/>
      <c r="BL588" s="153"/>
      <c r="BM588" s="153"/>
      <c r="BN588" s="153"/>
      <c r="BO588" s="153"/>
      <c r="BP588" s="153"/>
      <c r="BQ588" s="153"/>
      <c r="BR588" s="153"/>
      <c r="BS588" s="153"/>
      <c r="BT588" s="153"/>
      <c r="BU588" s="153"/>
      <c r="BV588" s="153"/>
      <c r="BW588" s="153"/>
      <c r="BX588" s="153"/>
      <c r="BY588" s="153"/>
      <c r="BZ588" s="153"/>
      <c r="CA588" s="153"/>
      <c r="CB588" s="153"/>
      <c r="CC588" s="153"/>
      <c r="CD588" s="153"/>
      <c r="CE588" s="153"/>
      <c r="CF588" s="153"/>
      <c r="CG588" s="153"/>
      <c r="CH588" s="153"/>
      <c r="CI588" s="153"/>
      <c r="CJ588" s="153"/>
      <c r="CK588" s="153"/>
      <c r="CL588" s="153"/>
      <c r="CM588" s="153"/>
      <c r="CN588" s="153"/>
      <c r="CO588" s="153"/>
      <c r="CP588" s="153"/>
      <c r="CQ588" s="153"/>
      <c r="CR588" s="153"/>
      <c r="CS588" s="153"/>
      <c r="CT588" s="153"/>
      <c r="CU588" s="153"/>
      <c r="CV588" s="153"/>
      <c r="CW588" s="153"/>
    </row>
    <row r="589" ht="12.75" customHeight="1" spans="1:10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153"/>
      <c r="AR589" s="153"/>
      <c r="AS589" s="153"/>
      <c r="AT589" s="153"/>
      <c r="AU589" s="153"/>
      <c r="AV589" s="153"/>
      <c r="AW589" s="153"/>
      <c r="AX589" s="153"/>
      <c r="AY589" s="153"/>
      <c r="AZ589" s="153"/>
      <c r="BA589" s="153"/>
      <c r="BB589" s="153"/>
      <c r="BC589" s="153"/>
      <c r="BD589" s="153"/>
      <c r="BE589" s="153"/>
      <c r="BF589" s="153"/>
      <c r="BG589" s="153"/>
      <c r="BH589" s="153"/>
      <c r="BI589" s="153"/>
      <c r="BJ589" s="153"/>
      <c r="BK589" s="153"/>
      <c r="BL589" s="153"/>
      <c r="BM589" s="153"/>
      <c r="BN589" s="153"/>
      <c r="BO589" s="153"/>
      <c r="BP589" s="153"/>
      <c r="BQ589" s="153"/>
      <c r="BR589" s="153"/>
      <c r="BS589" s="153"/>
      <c r="BT589" s="153"/>
      <c r="BU589" s="153"/>
      <c r="BV589" s="153"/>
      <c r="BW589" s="153"/>
      <c r="BX589" s="153"/>
      <c r="BY589" s="153"/>
      <c r="BZ589" s="153"/>
      <c r="CA589" s="153"/>
      <c r="CB589" s="153"/>
      <c r="CC589" s="153"/>
      <c r="CD589" s="153"/>
      <c r="CE589" s="153"/>
      <c r="CF589" s="153"/>
      <c r="CG589" s="153"/>
      <c r="CH589" s="153"/>
      <c r="CI589" s="153"/>
      <c r="CJ589" s="153"/>
      <c r="CK589" s="153"/>
      <c r="CL589" s="153"/>
      <c r="CM589" s="153"/>
      <c r="CN589" s="153"/>
      <c r="CO589" s="153"/>
      <c r="CP589" s="153"/>
      <c r="CQ589" s="153"/>
      <c r="CR589" s="153"/>
      <c r="CS589" s="153"/>
      <c r="CT589" s="153"/>
      <c r="CU589" s="153"/>
      <c r="CV589" s="153"/>
      <c r="CW589" s="153"/>
    </row>
    <row r="590" ht="12.75" customHeight="1" spans="1:10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  <c r="AY590" s="153"/>
      <c r="AZ590" s="153"/>
      <c r="BA590" s="153"/>
      <c r="BB590" s="153"/>
      <c r="BC590" s="153"/>
      <c r="BD590" s="153"/>
      <c r="BE590" s="153"/>
      <c r="BF590" s="153"/>
      <c r="BG590" s="153"/>
      <c r="BH590" s="153"/>
      <c r="BI590" s="153"/>
      <c r="BJ590" s="153"/>
      <c r="BK590" s="153"/>
      <c r="BL590" s="153"/>
      <c r="BM590" s="153"/>
      <c r="BN590" s="153"/>
      <c r="BO590" s="153"/>
      <c r="BP590" s="153"/>
      <c r="BQ590" s="153"/>
      <c r="BR590" s="153"/>
      <c r="BS590" s="153"/>
      <c r="BT590" s="153"/>
      <c r="BU590" s="153"/>
      <c r="BV590" s="153"/>
      <c r="BW590" s="153"/>
      <c r="BX590" s="153"/>
      <c r="BY590" s="153"/>
      <c r="BZ590" s="153"/>
      <c r="CA590" s="153"/>
      <c r="CB590" s="153"/>
      <c r="CC590" s="153"/>
      <c r="CD590" s="153"/>
      <c r="CE590" s="153"/>
      <c r="CF590" s="153"/>
      <c r="CG590" s="153"/>
      <c r="CH590" s="153"/>
      <c r="CI590" s="153"/>
      <c r="CJ590" s="153"/>
      <c r="CK590" s="153"/>
      <c r="CL590" s="153"/>
      <c r="CM590" s="153"/>
      <c r="CN590" s="153"/>
      <c r="CO590" s="153"/>
      <c r="CP590" s="153"/>
      <c r="CQ590" s="153"/>
      <c r="CR590" s="153"/>
      <c r="CS590" s="153"/>
      <c r="CT590" s="153"/>
      <c r="CU590" s="153"/>
      <c r="CV590" s="153"/>
      <c r="CW590" s="153"/>
    </row>
    <row r="591" ht="12.75" customHeight="1" spans="1:10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  <c r="AY591" s="153"/>
      <c r="AZ591" s="153"/>
      <c r="BA591" s="153"/>
      <c r="BB591" s="153"/>
      <c r="BC591" s="153"/>
      <c r="BD591" s="153"/>
      <c r="BE591" s="153"/>
      <c r="BF591" s="153"/>
      <c r="BG591" s="153"/>
      <c r="BH591" s="153"/>
      <c r="BI591" s="153"/>
      <c r="BJ591" s="153"/>
      <c r="BK591" s="153"/>
      <c r="BL591" s="153"/>
      <c r="BM591" s="153"/>
      <c r="BN591" s="153"/>
      <c r="BO591" s="153"/>
      <c r="BP591" s="153"/>
      <c r="BQ591" s="153"/>
      <c r="BR591" s="153"/>
      <c r="BS591" s="153"/>
      <c r="BT591" s="153"/>
      <c r="BU591" s="153"/>
      <c r="BV591" s="153"/>
      <c r="BW591" s="153"/>
      <c r="BX591" s="153"/>
      <c r="BY591" s="153"/>
      <c r="BZ591" s="153"/>
      <c r="CA591" s="153"/>
      <c r="CB591" s="153"/>
      <c r="CC591" s="153"/>
      <c r="CD591" s="153"/>
      <c r="CE591" s="153"/>
      <c r="CF591" s="153"/>
      <c r="CG591" s="153"/>
      <c r="CH591" s="153"/>
      <c r="CI591" s="153"/>
      <c r="CJ591" s="153"/>
      <c r="CK591" s="153"/>
      <c r="CL591" s="153"/>
      <c r="CM591" s="153"/>
      <c r="CN591" s="153"/>
      <c r="CO591" s="153"/>
      <c r="CP591" s="153"/>
      <c r="CQ591" s="153"/>
      <c r="CR591" s="153"/>
      <c r="CS591" s="153"/>
      <c r="CT591" s="153"/>
      <c r="CU591" s="153"/>
      <c r="CV591" s="153"/>
      <c r="CW591" s="153"/>
    </row>
    <row r="592" ht="12.75" customHeight="1" spans="1:10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  <c r="BI592" s="153"/>
      <c r="BJ592" s="153"/>
      <c r="BK592" s="153"/>
      <c r="BL592" s="153"/>
      <c r="BM592" s="153"/>
      <c r="BN592" s="153"/>
      <c r="BO592" s="153"/>
      <c r="BP592" s="153"/>
      <c r="BQ592" s="153"/>
      <c r="BR592" s="153"/>
      <c r="BS592" s="153"/>
      <c r="BT592" s="153"/>
      <c r="BU592" s="153"/>
      <c r="BV592" s="153"/>
      <c r="BW592" s="153"/>
      <c r="BX592" s="153"/>
      <c r="BY592" s="153"/>
      <c r="BZ592" s="153"/>
      <c r="CA592" s="153"/>
      <c r="CB592" s="153"/>
      <c r="CC592" s="153"/>
      <c r="CD592" s="153"/>
      <c r="CE592" s="153"/>
      <c r="CF592" s="153"/>
      <c r="CG592" s="153"/>
      <c r="CH592" s="153"/>
      <c r="CI592" s="153"/>
      <c r="CJ592" s="153"/>
      <c r="CK592" s="153"/>
      <c r="CL592" s="153"/>
      <c r="CM592" s="153"/>
      <c r="CN592" s="153"/>
      <c r="CO592" s="153"/>
      <c r="CP592" s="153"/>
      <c r="CQ592" s="153"/>
      <c r="CR592" s="153"/>
      <c r="CS592" s="153"/>
      <c r="CT592" s="153"/>
      <c r="CU592" s="153"/>
      <c r="CV592" s="153"/>
      <c r="CW592" s="153"/>
    </row>
    <row r="593" ht="12.75" customHeight="1" spans="1:10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  <c r="AY593" s="153"/>
      <c r="AZ593" s="153"/>
      <c r="BA593" s="153"/>
      <c r="BB593" s="153"/>
      <c r="BC593" s="153"/>
      <c r="BD593" s="153"/>
      <c r="BE593" s="153"/>
      <c r="BF593" s="153"/>
      <c r="BG593" s="153"/>
      <c r="BH593" s="153"/>
      <c r="BI593" s="153"/>
      <c r="BJ593" s="153"/>
      <c r="BK593" s="153"/>
      <c r="BL593" s="153"/>
      <c r="BM593" s="153"/>
      <c r="BN593" s="153"/>
      <c r="BO593" s="153"/>
      <c r="BP593" s="153"/>
      <c r="BQ593" s="153"/>
      <c r="BR593" s="153"/>
      <c r="BS593" s="153"/>
      <c r="BT593" s="153"/>
      <c r="BU593" s="153"/>
      <c r="BV593" s="153"/>
      <c r="BW593" s="153"/>
      <c r="BX593" s="153"/>
      <c r="BY593" s="153"/>
      <c r="BZ593" s="153"/>
      <c r="CA593" s="153"/>
      <c r="CB593" s="153"/>
      <c r="CC593" s="153"/>
      <c r="CD593" s="153"/>
      <c r="CE593" s="153"/>
      <c r="CF593" s="153"/>
      <c r="CG593" s="153"/>
      <c r="CH593" s="153"/>
      <c r="CI593" s="153"/>
      <c r="CJ593" s="153"/>
      <c r="CK593" s="153"/>
      <c r="CL593" s="153"/>
      <c r="CM593" s="153"/>
      <c r="CN593" s="153"/>
      <c r="CO593" s="153"/>
      <c r="CP593" s="153"/>
      <c r="CQ593" s="153"/>
      <c r="CR593" s="153"/>
      <c r="CS593" s="153"/>
      <c r="CT593" s="153"/>
      <c r="CU593" s="153"/>
      <c r="CV593" s="153"/>
      <c r="CW593" s="153"/>
    </row>
    <row r="594" ht="12.75" customHeight="1" spans="1:10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153"/>
      <c r="BN594" s="153"/>
      <c r="BO594" s="153"/>
      <c r="BP594" s="153"/>
      <c r="BQ594" s="153"/>
      <c r="BR594" s="153"/>
      <c r="BS594" s="153"/>
      <c r="BT594" s="153"/>
      <c r="BU594" s="153"/>
      <c r="BV594" s="153"/>
      <c r="BW594" s="153"/>
      <c r="BX594" s="153"/>
      <c r="BY594" s="153"/>
      <c r="BZ594" s="153"/>
      <c r="CA594" s="153"/>
      <c r="CB594" s="153"/>
      <c r="CC594" s="153"/>
      <c r="CD594" s="153"/>
      <c r="CE594" s="153"/>
      <c r="CF594" s="153"/>
      <c r="CG594" s="153"/>
      <c r="CH594" s="153"/>
      <c r="CI594" s="153"/>
      <c r="CJ594" s="153"/>
      <c r="CK594" s="153"/>
      <c r="CL594" s="153"/>
      <c r="CM594" s="153"/>
      <c r="CN594" s="153"/>
      <c r="CO594" s="153"/>
      <c r="CP594" s="153"/>
      <c r="CQ594" s="153"/>
      <c r="CR594" s="153"/>
      <c r="CS594" s="153"/>
      <c r="CT594" s="153"/>
      <c r="CU594" s="153"/>
      <c r="CV594" s="153"/>
      <c r="CW594" s="153"/>
    </row>
    <row r="595" ht="12.75" customHeight="1" spans="1:10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  <c r="AY595" s="153"/>
      <c r="AZ595" s="153"/>
      <c r="BA595" s="153"/>
      <c r="BB595" s="153"/>
      <c r="BC595" s="153"/>
      <c r="BD595" s="153"/>
      <c r="BE595" s="153"/>
      <c r="BF595" s="153"/>
      <c r="BG595" s="153"/>
      <c r="BH595" s="153"/>
      <c r="BI595" s="153"/>
      <c r="BJ595" s="153"/>
      <c r="BK595" s="153"/>
      <c r="BL595" s="153"/>
      <c r="BM595" s="153"/>
      <c r="BN595" s="153"/>
      <c r="BO595" s="153"/>
      <c r="BP595" s="153"/>
      <c r="BQ595" s="153"/>
      <c r="BR595" s="153"/>
      <c r="BS595" s="153"/>
      <c r="BT595" s="153"/>
      <c r="BU595" s="153"/>
      <c r="BV595" s="153"/>
      <c r="BW595" s="153"/>
      <c r="BX595" s="153"/>
      <c r="BY595" s="153"/>
      <c r="BZ595" s="153"/>
      <c r="CA595" s="153"/>
      <c r="CB595" s="153"/>
      <c r="CC595" s="153"/>
      <c r="CD595" s="153"/>
      <c r="CE595" s="153"/>
      <c r="CF595" s="153"/>
      <c r="CG595" s="153"/>
      <c r="CH595" s="153"/>
      <c r="CI595" s="153"/>
      <c r="CJ595" s="153"/>
      <c r="CK595" s="153"/>
      <c r="CL595" s="153"/>
      <c r="CM595" s="153"/>
      <c r="CN595" s="153"/>
      <c r="CO595" s="153"/>
      <c r="CP595" s="153"/>
      <c r="CQ595" s="153"/>
      <c r="CR595" s="153"/>
      <c r="CS595" s="153"/>
      <c r="CT595" s="153"/>
      <c r="CU595" s="153"/>
      <c r="CV595" s="153"/>
      <c r="CW595" s="153"/>
    </row>
    <row r="596" ht="12.75" customHeight="1" spans="1:10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  <c r="AY596" s="153"/>
      <c r="AZ596" s="153"/>
      <c r="BA596" s="153"/>
      <c r="BB596" s="153"/>
      <c r="BC596" s="153"/>
      <c r="BD596" s="153"/>
      <c r="BE596" s="153"/>
      <c r="BF596" s="153"/>
      <c r="BG596" s="153"/>
      <c r="BH596" s="153"/>
      <c r="BI596" s="153"/>
      <c r="BJ596" s="153"/>
      <c r="BK596" s="153"/>
      <c r="BL596" s="153"/>
      <c r="BM596" s="153"/>
      <c r="BN596" s="153"/>
      <c r="BO596" s="153"/>
      <c r="BP596" s="153"/>
      <c r="BQ596" s="153"/>
      <c r="BR596" s="153"/>
      <c r="BS596" s="153"/>
      <c r="BT596" s="153"/>
      <c r="BU596" s="153"/>
      <c r="BV596" s="153"/>
      <c r="BW596" s="153"/>
      <c r="BX596" s="153"/>
      <c r="BY596" s="153"/>
      <c r="BZ596" s="153"/>
      <c r="CA596" s="153"/>
      <c r="CB596" s="153"/>
      <c r="CC596" s="153"/>
      <c r="CD596" s="153"/>
      <c r="CE596" s="153"/>
      <c r="CF596" s="153"/>
      <c r="CG596" s="153"/>
      <c r="CH596" s="153"/>
      <c r="CI596" s="153"/>
      <c r="CJ596" s="153"/>
      <c r="CK596" s="153"/>
      <c r="CL596" s="153"/>
      <c r="CM596" s="153"/>
      <c r="CN596" s="153"/>
      <c r="CO596" s="153"/>
      <c r="CP596" s="153"/>
      <c r="CQ596" s="153"/>
      <c r="CR596" s="153"/>
      <c r="CS596" s="153"/>
      <c r="CT596" s="153"/>
      <c r="CU596" s="153"/>
      <c r="CV596" s="153"/>
      <c r="CW596" s="153"/>
    </row>
  </sheetData>
  <mergeCells count="1533">
    <mergeCell ref="CD2:CF2"/>
    <mergeCell ref="A3:F3"/>
    <mergeCell ref="L3:P3"/>
    <mergeCell ref="W3:AE3"/>
    <mergeCell ref="AG3:AM3"/>
    <mergeCell ref="AO3:AS3"/>
    <mergeCell ref="AW3:BC3"/>
    <mergeCell ref="BE3:CA3"/>
    <mergeCell ref="CD4:CV4"/>
    <mergeCell ref="CD5:CV5"/>
    <mergeCell ref="A6:H6"/>
    <mergeCell ref="J6:Q6"/>
    <mergeCell ref="S6:U6"/>
    <mergeCell ref="W6:Y6"/>
    <mergeCell ref="AA6:AC6"/>
    <mergeCell ref="AE6:AG6"/>
    <mergeCell ref="AI6:AO6"/>
    <mergeCell ref="CD6:CV6"/>
    <mergeCell ref="CD7:CV7"/>
    <mergeCell ref="CD8:CV8"/>
    <mergeCell ref="A9:H9"/>
    <mergeCell ref="J9:Q9"/>
    <mergeCell ref="W9:AC9"/>
    <mergeCell ref="AE9:AK9"/>
    <mergeCell ref="AM9:AQ9"/>
    <mergeCell ref="AS9:AW9"/>
    <mergeCell ref="AY9:BC9"/>
    <mergeCell ref="CD9:CV9"/>
    <mergeCell ref="CD10:CV10"/>
    <mergeCell ref="CD11:CV11"/>
    <mergeCell ref="A12:E12"/>
    <mergeCell ref="G12:K12"/>
    <mergeCell ref="M12:Q12"/>
    <mergeCell ref="S12:W12"/>
    <mergeCell ref="Y12:AC12"/>
    <mergeCell ref="AE12:AS12"/>
    <mergeCell ref="CD12:CV12"/>
    <mergeCell ref="AE13:BC13"/>
    <mergeCell ref="P14:R14"/>
    <mergeCell ref="T14:V14"/>
    <mergeCell ref="X14:Z14"/>
    <mergeCell ref="P15:R15"/>
    <mergeCell ref="T15:V15"/>
    <mergeCell ref="X15:Z15"/>
    <mergeCell ref="AE15:AH15"/>
    <mergeCell ref="AJ15:AL15"/>
    <mergeCell ref="AN15:AP15"/>
    <mergeCell ref="AR15:BI15"/>
    <mergeCell ref="BK15:BO15"/>
    <mergeCell ref="BQ15:CA15"/>
    <mergeCell ref="AT23:AZ23"/>
    <mergeCell ref="AT24:BF24"/>
    <mergeCell ref="BH24:CA24"/>
    <mergeCell ref="BU25:BY25"/>
    <mergeCell ref="BU26:BY26"/>
    <mergeCell ref="AK28:AM28"/>
    <mergeCell ref="A192:CA192"/>
    <mergeCell ref="M40:M43"/>
    <mergeCell ref="M46:M49"/>
    <mergeCell ref="M52:M55"/>
    <mergeCell ref="M58:M61"/>
    <mergeCell ref="M64:M67"/>
    <mergeCell ref="M71:M74"/>
    <mergeCell ref="Q40:Q43"/>
    <mergeCell ref="Q46:Q49"/>
    <mergeCell ref="Q52:Q55"/>
    <mergeCell ref="Q58:Q61"/>
    <mergeCell ref="Q155:Q160"/>
    <mergeCell ref="S64:S67"/>
    <mergeCell ref="S71:S74"/>
    <mergeCell ref="U40:U43"/>
    <mergeCell ref="U46:U49"/>
    <mergeCell ref="U52:U55"/>
    <mergeCell ref="U58:U61"/>
    <mergeCell ref="W64:W67"/>
    <mergeCell ref="W71:W74"/>
    <mergeCell ref="Y40:Y43"/>
    <mergeCell ref="Y46:Y49"/>
    <mergeCell ref="Y52:Y55"/>
    <mergeCell ref="Y58:Y61"/>
    <mergeCell ref="AA64:AA67"/>
    <mergeCell ref="AA71:AA74"/>
    <mergeCell ref="AC40:AC43"/>
    <mergeCell ref="AC46:AC49"/>
    <mergeCell ref="AC52:AC55"/>
    <mergeCell ref="AC58:AC61"/>
    <mergeCell ref="AE71:AE74"/>
    <mergeCell ref="AG40:AG43"/>
    <mergeCell ref="AG46:AG49"/>
    <mergeCell ref="AG52:AG55"/>
    <mergeCell ref="AG58:AG61"/>
    <mergeCell ref="AI16:AI17"/>
    <mergeCell ref="AI71:AI74"/>
    <mergeCell ref="AJ26:AJ27"/>
    <mergeCell ref="AK40:AK43"/>
    <mergeCell ref="AK46:AK49"/>
    <mergeCell ref="AK52:AK55"/>
    <mergeCell ref="AL19:AL20"/>
    <mergeCell ref="AM16:AM17"/>
    <mergeCell ref="AM71:AM74"/>
    <mergeCell ref="AN26:AN27"/>
    <mergeCell ref="AO19:AO20"/>
    <mergeCell ref="AQ16:AQ17"/>
    <mergeCell ref="AQ155:AQ160"/>
    <mergeCell ref="AR19:AR20"/>
    <mergeCell ref="AU19:AU20"/>
    <mergeCell ref="AX19:AX20"/>
    <mergeCell ref="AX34:AX36"/>
    <mergeCell ref="AX37:AX39"/>
    <mergeCell ref="AX40:AX42"/>
    <mergeCell ref="AX43:AX45"/>
    <mergeCell ref="AX46:AX48"/>
    <mergeCell ref="AX49:AX51"/>
    <mergeCell ref="AX52:AX54"/>
    <mergeCell ref="AX58:AX60"/>
    <mergeCell ref="AX61:AX63"/>
    <mergeCell ref="AX64:AX66"/>
    <mergeCell ref="AX70:AX72"/>
    <mergeCell ref="AX73:AX75"/>
    <mergeCell ref="AX109:AX111"/>
    <mergeCell ref="AX112:AX114"/>
    <mergeCell ref="AX115:AX117"/>
    <mergeCell ref="AX124:AX126"/>
    <mergeCell ref="AX136:AX138"/>
    <mergeCell ref="AX139:AX141"/>
    <mergeCell ref="AX142:AX144"/>
    <mergeCell ref="AY43:AY45"/>
    <mergeCell ref="AY46:AY48"/>
    <mergeCell ref="AY49:AY51"/>
    <mergeCell ref="AY112:AY114"/>
    <mergeCell ref="AY115:AY117"/>
    <mergeCell ref="AY118:AY120"/>
    <mergeCell ref="AY121:AY123"/>
    <mergeCell ref="AZ31:AZ33"/>
    <mergeCell ref="AZ127:AZ129"/>
    <mergeCell ref="BA19:BA20"/>
    <mergeCell ref="BC218:BC219"/>
    <mergeCell ref="BC231:BC232"/>
    <mergeCell ref="BC248:BC249"/>
    <mergeCell ref="BC263:BC264"/>
    <mergeCell ref="BC278:BC279"/>
    <mergeCell ref="BC291:BC292"/>
    <mergeCell ref="BC302:BC303"/>
    <mergeCell ref="BC313:BC314"/>
    <mergeCell ref="BC322:BC323"/>
    <mergeCell ref="BC333:BC334"/>
    <mergeCell ref="BD19:BD20"/>
    <mergeCell ref="BE43:BE45"/>
    <mergeCell ref="BE46:BE48"/>
    <mergeCell ref="BE49:BE51"/>
    <mergeCell ref="BE112:BE114"/>
    <mergeCell ref="BE115:BE117"/>
    <mergeCell ref="BE118:BE120"/>
    <mergeCell ref="BE121:BE123"/>
    <mergeCell ref="BG19:BG20"/>
    <mergeCell ref="BH31:BH33"/>
    <mergeCell ref="BH34:BH36"/>
    <mergeCell ref="BH37:BH39"/>
    <mergeCell ref="BH40:BH42"/>
    <mergeCell ref="BH43:BH45"/>
    <mergeCell ref="BH46:BH48"/>
    <mergeCell ref="BH49:BH51"/>
    <mergeCell ref="BH52:BH54"/>
    <mergeCell ref="BH55:BH57"/>
    <mergeCell ref="BH58:BH60"/>
    <mergeCell ref="BH61:BH63"/>
    <mergeCell ref="BH64:BH66"/>
    <mergeCell ref="BH67:BH69"/>
    <mergeCell ref="BH70:BH72"/>
    <mergeCell ref="BH73:BH75"/>
    <mergeCell ref="BH76:BH78"/>
    <mergeCell ref="BH79:BH81"/>
    <mergeCell ref="BH82:BH84"/>
    <mergeCell ref="BH85:BH87"/>
    <mergeCell ref="BH88:BH90"/>
    <mergeCell ref="BH91:BH93"/>
    <mergeCell ref="BH94:BH96"/>
    <mergeCell ref="BH97:BH99"/>
    <mergeCell ref="BH100:BH102"/>
    <mergeCell ref="BH103:BH105"/>
    <mergeCell ref="BH106:BH108"/>
    <mergeCell ref="BH109:BH111"/>
    <mergeCell ref="BH112:BH114"/>
    <mergeCell ref="BH115:BH117"/>
    <mergeCell ref="BH118:BH120"/>
    <mergeCell ref="BH121:BH123"/>
    <mergeCell ref="BH124:BH126"/>
    <mergeCell ref="BH127:BH129"/>
    <mergeCell ref="BH130:BH132"/>
    <mergeCell ref="BH133:BH135"/>
    <mergeCell ref="BH136:BH138"/>
    <mergeCell ref="BH139:BH141"/>
    <mergeCell ref="BH142:BH144"/>
    <mergeCell ref="BH145:BH147"/>
    <mergeCell ref="BJ19:BJ20"/>
    <mergeCell ref="BM19:BM20"/>
    <mergeCell ref="BP19:BP20"/>
    <mergeCell ref="BP31:BP33"/>
    <mergeCell ref="BP34:BP36"/>
    <mergeCell ref="BP37:BP39"/>
    <mergeCell ref="BP40:BP42"/>
    <mergeCell ref="BP43:BP45"/>
    <mergeCell ref="BP46:BP48"/>
    <mergeCell ref="BP49:BP51"/>
    <mergeCell ref="BP52:BP54"/>
    <mergeCell ref="BP55:BP57"/>
    <mergeCell ref="BP58:BP60"/>
    <mergeCell ref="BP61:BP63"/>
    <mergeCell ref="BP64:BP66"/>
    <mergeCell ref="BP67:BP69"/>
    <mergeCell ref="BP70:BP72"/>
    <mergeCell ref="BP73:BP75"/>
    <mergeCell ref="BP76:BP78"/>
    <mergeCell ref="BP79:BP81"/>
    <mergeCell ref="BP82:BP84"/>
    <mergeCell ref="BP85:BP87"/>
    <mergeCell ref="BP88:BP90"/>
    <mergeCell ref="BP91:BP93"/>
    <mergeCell ref="BP94:BP96"/>
    <mergeCell ref="BP97:BP99"/>
    <mergeCell ref="BP100:BP102"/>
    <mergeCell ref="BP103:BP105"/>
    <mergeCell ref="BP106:BP108"/>
    <mergeCell ref="BP109:BP111"/>
    <mergeCell ref="BP112:BP114"/>
    <mergeCell ref="BP115:BP117"/>
    <mergeCell ref="BP118:BP120"/>
    <mergeCell ref="BP121:BP123"/>
    <mergeCell ref="BP124:BP126"/>
    <mergeCell ref="BP127:BP129"/>
    <mergeCell ref="BP130:BP132"/>
    <mergeCell ref="BP133:BP135"/>
    <mergeCell ref="BP136:BP138"/>
    <mergeCell ref="BP139:BP141"/>
    <mergeCell ref="BP142:BP144"/>
    <mergeCell ref="BP145:BP147"/>
    <mergeCell ref="BS19:BS20"/>
    <mergeCell ref="BT31:BT33"/>
    <mergeCell ref="BT34:BT36"/>
    <mergeCell ref="BT37:BT39"/>
    <mergeCell ref="BT40:BT42"/>
    <mergeCell ref="BT43:BT45"/>
    <mergeCell ref="BT46:BT48"/>
    <mergeCell ref="BT49:BT51"/>
    <mergeCell ref="BT52:BT54"/>
    <mergeCell ref="BT55:BT57"/>
    <mergeCell ref="BT58:BT60"/>
    <mergeCell ref="BT61:BT63"/>
    <mergeCell ref="BT64:BT66"/>
    <mergeCell ref="BT67:BT69"/>
    <mergeCell ref="BT70:BT72"/>
    <mergeCell ref="BT73:BT75"/>
    <mergeCell ref="BT76:BT78"/>
    <mergeCell ref="BT79:BT81"/>
    <mergeCell ref="BT82:BT84"/>
    <mergeCell ref="BT85:BT87"/>
    <mergeCell ref="BT88:BT90"/>
    <mergeCell ref="BT91:BT93"/>
    <mergeCell ref="BT94:BT96"/>
    <mergeCell ref="BT97:BT99"/>
    <mergeCell ref="BT100:BT102"/>
    <mergeCell ref="BT103:BT105"/>
    <mergeCell ref="BT106:BT108"/>
    <mergeCell ref="BT109:BT111"/>
    <mergeCell ref="BT112:BT114"/>
    <mergeCell ref="BT115:BT117"/>
    <mergeCell ref="BT118:BT120"/>
    <mergeCell ref="BT121:BT123"/>
    <mergeCell ref="BT124:BT126"/>
    <mergeCell ref="BT127:BT129"/>
    <mergeCell ref="BT130:BT132"/>
    <mergeCell ref="BT133:BT135"/>
    <mergeCell ref="BT136:BT138"/>
    <mergeCell ref="BT139:BT141"/>
    <mergeCell ref="BT142:BT144"/>
    <mergeCell ref="BT145:BT147"/>
    <mergeCell ref="BV19:BV20"/>
    <mergeCell ref="BX31:BX33"/>
    <mergeCell ref="BX34:BX36"/>
    <mergeCell ref="BX37:BX39"/>
    <mergeCell ref="BX40:BX42"/>
    <mergeCell ref="BX43:BX45"/>
    <mergeCell ref="BX46:BX48"/>
    <mergeCell ref="BX49:BX51"/>
    <mergeCell ref="BX52:BX54"/>
    <mergeCell ref="BX55:BX57"/>
    <mergeCell ref="BX58:BX60"/>
    <mergeCell ref="BX61:BX63"/>
    <mergeCell ref="BX64:BX66"/>
    <mergeCell ref="BX67:BX69"/>
    <mergeCell ref="BX70:BX72"/>
    <mergeCell ref="BX73:BX75"/>
    <mergeCell ref="BX76:BX78"/>
    <mergeCell ref="BX79:BX81"/>
    <mergeCell ref="BX82:BX84"/>
    <mergeCell ref="BX85:BX87"/>
    <mergeCell ref="BX88:BX90"/>
    <mergeCell ref="BX91:BX93"/>
    <mergeCell ref="BX94:BX96"/>
    <mergeCell ref="BX97:BX99"/>
    <mergeCell ref="BX100:BX102"/>
    <mergeCell ref="BX103:BX105"/>
    <mergeCell ref="BX106:BX108"/>
    <mergeCell ref="BX109:BX111"/>
    <mergeCell ref="BX112:BX114"/>
    <mergeCell ref="BX115:BX117"/>
    <mergeCell ref="BX118:BX120"/>
    <mergeCell ref="BX121:BX123"/>
    <mergeCell ref="BX124:BX126"/>
    <mergeCell ref="BX127:BX129"/>
    <mergeCell ref="BX130:BX132"/>
    <mergeCell ref="BX133:BX135"/>
    <mergeCell ref="BX136:BX138"/>
    <mergeCell ref="BX139:BX141"/>
    <mergeCell ref="BX142:BX144"/>
    <mergeCell ref="BX145:BX147"/>
    <mergeCell ref="BY19:BY20"/>
    <mergeCell ref="G154:H156"/>
    <mergeCell ref="I154:J156"/>
    <mergeCell ref="K154:L156"/>
    <mergeCell ref="M154:N156"/>
    <mergeCell ref="O154:P156"/>
    <mergeCell ref="G157:H160"/>
    <mergeCell ref="I157:J160"/>
    <mergeCell ref="K157:L160"/>
    <mergeCell ref="M157:N160"/>
    <mergeCell ref="O157:P160"/>
    <mergeCell ref="R155:AP160"/>
    <mergeCell ref="A187:F190"/>
    <mergeCell ref="G187:I190"/>
    <mergeCell ref="J187:S190"/>
    <mergeCell ref="A154:F156"/>
    <mergeCell ref="A295:I298"/>
    <mergeCell ref="A178:B181"/>
    <mergeCell ref="C178:D181"/>
    <mergeCell ref="E178:F181"/>
    <mergeCell ref="G178:H181"/>
    <mergeCell ref="I178:J181"/>
    <mergeCell ref="K178:L181"/>
    <mergeCell ref="M178:N181"/>
    <mergeCell ref="O178:P181"/>
    <mergeCell ref="Q178:R181"/>
    <mergeCell ref="S178:T181"/>
    <mergeCell ref="U178:V181"/>
    <mergeCell ref="W178:X181"/>
    <mergeCell ref="Y178:Z181"/>
    <mergeCell ref="AA178:AB181"/>
    <mergeCell ref="AC178:AD181"/>
    <mergeCell ref="AE178:AF181"/>
    <mergeCell ref="AG178:AH181"/>
    <mergeCell ref="AI178:AJ181"/>
    <mergeCell ref="AK178:AL181"/>
    <mergeCell ref="AM178:AN181"/>
    <mergeCell ref="AO178:AP181"/>
    <mergeCell ref="A182:B185"/>
    <mergeCell ref="C182:D185"/>
    <mergeCell ref="E182:F185"/>
    <mergeCell ref="G182:H185"/>
    <mergeCell ref="I182:J185"/>
    <mergeCell ref="K182:L185"/>
    <mergeCell ref="M182:N185"/>
    <mergeCell ref="O182:P185"/>
    <mergeCell ref="Q182:R185"/>
    <mergeCell ref="S182:T185"/>
    <mergeCell ref="U182:V185"/>
    <mergeCell ref="W182:X185"/>
    <mergeCell ref="Y182:Z185"/>
    <mergeCell ref="AA182:AB185"/>
    <mergeCell ref="AC182:AD185"/>
    <mergeCell ref="AE182:AF185"/>
    <mergeCell ref="AG182:AH185"/>
    <mergeCell ref="AI182:AJ185"/>
    <mergeCell ref="AK182:AL185"/>
    <mergeCell ref="AM182:AN185"/>
    <mergeCell ref="AO182:AP185"/>
    <mergeCell ref="A170:B173"/>
    <mergeCell ref="C170:D173"/>
    <mergeCell ref="E170:F173"/>
    <mergeCell ref="G170:H173"/>
    <mergeCell ref="I170:J173"/>
    <mergeCell ref="K170:L173"/>
    <mergeCell ref="M170:N173"/>
    <mergeCell ref="O170:P173"/>
    <mergeCell ref="Q170:R173"/>
    <mergeCell ref="S170:T173"/>
    <mergeCell ref="U170:V173"/>
    <mergeCell ref="W170:X173"/>
    <mergeCell ref="Y170:Z173"/>
    <mergeCell ref="AA170:AB173"/>
    <mergeCell ref="AC170:AD173"/>
    <mergeCell ref="AE170:AF173"/>
    <mergeCell ref="AG170:AH173"/>
    <mergeCell ref="AI170:AJ173"/>
    <mergeCell ref="AK170:AL173"/>
    <mergeCell ref="AM170:AN173"/>
    <mergeCell ref="AO170:AP173"/>
    <mergeCell ref="A174:B177"/>
    <mergeCell ref="C174:D177"/>
    <mergeCell ref="E174:F177"/>
    <mergeCell ref="G174:H177"/>
    <mergeCell ref="I174:J177"/>
    <mergeCell ref="K174:L177"/>
    <mergeCell ref="M174:N177"/>
    <mergeCell ref="O174:P177"/>
    <mergeCell ref="Q174:R177"/>
    <mergeCell ref="S174:T177"/>
    <mergeCell ref="U174:V177"/>
    <mergeCell ref="W174:X177"/>
    <mergeCell ref="Y174:Z177"/>
    <mergeCell ref="AA174:AB177"/>
    <mergeCell ref="AC174:AD177"/>
    <mergeCell ref="AE174:AF177"/>
    <mergeCell ref="AG174:AH177"/>
    <mergeCell ref="AI174:AJ177"/>
    <mergeCell ref="AK174:AL177"/>
    <mergeCell ref="AM174:AN177"/>
    <mergeCell ref="AO174:AP177"/>
    <mergeCell ref="A166:B169"/>
    <mergeCell ref="C166:D169"/>
    <mergeCell ref="E166:F169"/>
    <mergeCell ref="G166:H169"/>
    <mergeCell ref="I166:J169"/>
    <mergeCell ref="K166:L169"/>
    <mergeCell ref="M166:N169"/>
    <mergeCell ref="O166:P169"/>
    <mergeCell ref="Q166:R169"/>
    <mergeCell ref="S166:T169"/>
    <mergeCell ref="U166:V169"/>
    <mergeCell ref="W166:X169"/>
    <mergeCell ref="Y166:Z169"/>
    <mergeCell ref="AA166:AB169"/>
    <mergeCell ref="AC166:AD169"/>
    <mergeCell ref="AE166:AF169"/>
    <mergeCell ref="AG166:AH169"/>
    <mergeCell ref="AI166:AJ169"/>
    <mergeCell ref="AK166:AL169"/>
    <mergeCell ref="AM166:AN169"/>
    <mergeCell ref="AO166:AP169"/>
    <mergeCell ref="A162:AP165"/>
    <mergeCell ref="A157:F160"/>
    <mergeCell ref="A419:CA422"/>
    <mergeCell ref="BE404:BG407"/>
    <mergeCell ref="BT404:BV407"/>
    <mergeCell ref="BJ404:BL407"/>
    <mergeCell ref="BY404:CA407"/>
    <mergeCell ref="BO404:BQ407"/>
    <mergeCell ref="BE409:BG412"/>
    <mergeCell ref="BT409:BV412"/>
    <mergeCell ref="BJ409:BL412"/>
    <mergeCell ref="BY409:CA412"/>
    <mergeCell ref="BO409:BQ412"/>
    <mergeCell ref="BE394:BG397"/>
    <mergeCell ref="BT394:BV397"/>
    <mergeCell ref="BJ394:BL397"/>
    <mergeCell ref="BY394:CA397"/>
    <mergeCell ref="BO394:BQ397"/>
    <mergeCell ref="BE399:BG402"/>
    <mergeCell ref="BT399:BV402"/>
    <mergeCell ref="BJ399:BL402"/>
    <mergeCell ref="BY399:CA402"/>
    <mergeCell ref="BO399:BQ402"/>
    <mergeCell ref="BO374:BQ377"/>
    <mergeCell ref="BE374:BG377"/>
    <mergeCell ref="BT374:BV377"/>
    <mergeCell ref="BJ374:BL377"/>
    <mergeCell ref="BY374:CA377"/>
    <mergeCell ref="BE379:BG382"/>
    <mergeCell ref="BT379:BV382"/>
    <mergeCell ref="BJ379:BL382"/>
    <mergeCell ref="BY379:CA382"/>
    <mergeCell ref="BO379:BQ382"/>
    <mergeCell ref="AS25:AT27"/>
    <mergeCell ref="AS28:AT29"/>
    <mergeCell ref="AS31:AT33"/>
    <mergeCell ref="AS34:AT36"/>
    <mergeCell ref="AS37:AT39"/>
    <mergeCell ref="BE414:BG417"/>
    <mergeCell ref="BT414:BV417"/>
    <mergeCell ref="BJ414:BL417"/>
    <mergeCell ref="BY414:CA417"/>
    <mergeCell ref="BO414:BQ417"/>
    <mergeCell ref="BE384:BG387"/>
    <mergeCell ref="BT384:BV387"/>
    <mergeCell ref="AS142:AT144"/>
    <mergeCell ref="AS145:AT147"/>
    <mergeCell ref="AS115:AT117"/>
    <mergeCell ref="AS118:AT120"/>
    <mergeCell ref="AS121:AT123"/>
    <mergeCell ref="AS124:AT126"/>
    <mergeCell ref="AS127:AT129"/>
    <mergeCell ref="AS130:AT132"/>
    <mergeCell ref="AS97:AT99"/>
    <mergeCell ref="AS100:AT102"/>
    <mergeCell ref="AS103:AT105"/>
    <mergeCell ref="AS106:AT108"/>
    <mergeCell ref="AS109:AT111"/>
    <mergeCell ref="BE364:BG367"/>
    <mergeCell ref="BT364:BV367"/>
    <mergeCell ref="BJ364:BL367"/>
    <mergeCell ref="BY364:CA367"/>
    <mergeCell ref="A365:BB368"/>
    <mergeCell ref="A369:BB417"/>
    <mergeCell ref="BE369:BG372"/>
    <mergeCell ref="BT369:BV372"/>
    <mergeCell ref="BJ369:BL372"/>
    <mergeCell ref="BY369:CA372"/>
    <mergeCell ref="BO369:BQ372"/>
    <mergeCell ref="AB361:AE363"/>
    <mergeCell ref="AF361:AH363"/>
    <mergeCell ref="AI361:AK363"/>
    <mergeCell ref="BO364:BQ367"/>
    <mergeCell ref="F361:I363"/>
    <mergeCell ref="J361:M363"/>
    <mergeCell ref="N361:Q363"/>
    <mergeCell ref="R361:T363"/>
    <mergeCell ref="U361:X363"/>
    <mergeCell ref="Y361:AA363"/>
    <mergeCell ref="BJ384:BL387"/>
    <mergeCell ref="BY384:CA387"/>
    <mergeCell ref="BO384:BQ387"/>
    <mergeCell ref="BE389:BG392"/>
    <mergeCell ref="BT389:BV392"/>
    <mergeCell ref="BJ389:BL392"/>
    <mergeCell ref="BY389:CA392"/>
    <mergeCell ref="BO389:BQ392"/>
    <mergeCell ref="Y355:AB360"/>
    <mergeCell ref="AD355:AG358"/>
    <mergeCell ref="AI355:AK358"/>
    <mergeCell ref="BD356:CA362"/>
    <mergeCell ref="A357:C358"/>
    <mergeCell ref="T357:W358"/>
    <mergeCell ref="AM357:BA359"/>
    <mergeCell ref="C359:S360"/>
    <mergeCell ref="AM360:BA362"/>
    <mergeCell ref="A361:E363"/>
    <mergeCell ref="J352:M354"/>
    <mergeCell ref="AD352:AG354"/>
    <mergeCell ref="AI352:AK354"/>
    <mergeCell ref="AM354:BA356"/>
    <mergeCell ref="BD354:BL355"/>
    <mergeCell ref="BM354:CA355"/>
    <mergeCell ref="A355:C356"/>
    <mergeCell ref="E355:H356"/>
    <mergeCell ref="J355:M356"/>
    <mergeCell ref="O355:R356"/>
    <mergeCell ref="T355:W356"/>
    <mergeCell ref="BO349:BU352"/>
    <mergeCell ref="BJ349:BM352"/>
    <mergeCell ref="BV349:BY352"/>
    <mergeCell ref="BZ349:CA352"/>
    <mergeCell ref="AM351:BA353"/>
    <mergeCell ref="A352:C354"/>
    <mergeCell ref="E352:H354"/>
    <mergeCell ref="Y352:AB354"/>
    <mergeCell ref="O352:R354"/>
    <mergeCell ref="T352:W354"/>
    <mergeCell ref="A347:I350"/>
    <mergeCell ref="J347:L350"/>
    <mergeCell ref="M347:O350"/>
    <mergeCell ref="P347:R350"/>
    <mergeCell ref="S347:Z350"/>
    <mergeCell ref="AA347:AD350"/>
    <mergeCell ref="AC343:AE346"/>
    <mergeCell ref="AF343:AH346"/>
    <mergeCell ref="AI343:AK346"/>
    <mergeCell ref="BD344:BI347"/>
    <mergeCell ref="BV344:CA347"/>
    <mergeCell ref="BJ344:BM347"/>
    <mergeCell ref="BO344:BU347"/>
    <mergeCell ref="AM345:BA347"/>
    <mergeCell ref="AE347:AK350"/>
    <mergeCell ref="AM348:BA350"/>
    <mergeCell ref="BD349:BI352"/>
    <mergeCell ref="AC339:AE342"/>
    <mergeCell ref="AF339:AH342"/>
    <mergeCell ref="AI339:AK342"/>
    <mergeCell ref="AM339:BA341"/>
    <mergeCell ref="AM342:BA344"/>
    <mergeCell ref="AM330:BA332"/>
    <mergeCell ref="A331:I334"/>
    <mergeCell ref="J331:L334"/>
    <mergeCell ref="M331:O334"/>
    <mergeCell ref="P331:R334"/>
    <mergeCell ref="S331:AB334"/>
    <mergeCell ref="AC331:AE334"/>
    <mergeCell ref="AF331:AH334"/>
    <mergeCell ref="AI331:AK334"/>
    <mergeCell ref="A343:I346"/>
    <mergeCell ref="J343:L346"/>
    <mergeCell ref="M343:O346"/>
    <mergeCell ref="P343:R346"/>
    <mergeCell ref="S343:AB346"/>
    <mergeCell ref="AC335:AE338"/>
    <mergeCell ref="AF335:AH338"/>
    <mergeCell ref="AI335:AK338"/>
    <mergeCell ref="AM336:BA338"/>
    <mergeCell ref="A339:I342"/>
    <mergeCell ref="J339:L342"/>
    <mergeCell ref="M339:O342"/>
    <mergeCell ref="P339:R342"/>
    <mergeCell ref="S339:AB342"/>
    <mergeCell ref="AC323:AE326"/>
    <mergeCell ref="AF323:AH326"/>
    <mergeCell ref="AI323:AK326"/>
    <mergeCell ref="AM324:BA326"/>
    <mergeCell ref="A327:I330"/>
    <mergeCell ref="J327:L330"/>
    <mergeCell ref="M327:O330"/>
    <mergeCell ref="P327:R330"/>
    <mergeCell ref="S327:AB330"/>
    <mergeCell ref="AC327:AE330"/>
    <mergeCell ref="AF327:AH330"/>
    <mergeCell ref="AI327:AK330"/>
    <mergeCell ref="AC319:AE322"/>
    <mergeCell ref="AF319:AH322"/>
    <mergeCell ref="AI319:AK322"/>
    <mergeCell ref="AM321:BA323"/>
    <mergeCell ref="BD322:CA331"/>
    <mergeCell ref="A323:I326"/>
    <mergeCell ref="J323:L326"/>
    <mergeCell ref="M323:O326"/>
    <mergeCell ref="P323:R326"/>
    <mergeCell ref="S323:AB326"/>
    <mergeCell ref="AM333:BA335"/>
    <mergeCell ref="BD333:CA342"/>
    <mergeCell ref="A335:I338"/>
    <mergeCell ref="J335:L338"/>
    <mergeCell ref="M335:O338"/>
    <mergeCell ref="P335:R338"/>
    <mergeCell ref="S335:AB338"/>
    <mergeCell ref="AM327:BA329"/>
    <mergeCell ref="AC315:AE318"/>
    <mergeCell ref="AF315:AH318"/>
    <mergeCell ref="AI315:AK318"/>
    <mergeCell ref="AM315:BA317"/>
    <mergeCell ref="AM318:BA320"/>
    <mergeCell ref="A319:I322"/>
    <mergeCell ref="J319:L322"/>
    <mergeCell ref="M319:O322"/>
    <mergeCell ref="P319:R322"/>
    <mergeCell ref="S319:AB322"/>
    <mergeCell ref="AM312:BA314"/>
    <mergeCell ref="BD313:CA320"/>
    <mergeCell ref="A315:I318"/>
    <mergeCell ref="J315:L318"/>
    <mergeCell ref="M315:O318"/>
    <mergeCell ref="P315:R318"/>
    <mergeCell ref="S315:AB318"/>
    <mergeCell ref="A311:I314"/>
    <mergeCell ref="J311:L314"/>
    <mergeCell ref="M311:O314"/>
    <mergeCell ref="P311:R314"/>
    <mergeCell ref="S311:AB314"/>
    <mergeCell ref="AC311:AE314"/>
    <mergeCell ref="AF311:AH314"/>
    <mergeCell ref="AI311:AK314"/>
    <mergeCell ref="AC303:AE306"/>
    <mergeCell ref="AF303:AH306"/>
    <mergeCell ref="AI303:AK306"/>
    <mergeCell ref="AM303:BA305"/>
    <mergeCell ref="AM306:BA308"/>
    <mergeCell ref="A307:I310"/>
    <mergeCell ref="J307:L310"/>
    <mergeCell ref="M307:O310"/>
    <mergeCell ref="P307:R310"/>
    <mergeCell ref="S307:AB310"/>
    <mergeCell ref="AC307:AE310"/>
    <mergeCell ref="AF307:AH310"/>
    <mergeCell ref="AI307:AK310"/>
    <mergeCell ref="AM300:BA302"/>
    <mergeCell ref="BD302:CA311"/>
    <mergeCell ref="A303:I306"/>
    <mergeCell ref="J303:L306"/>
    <mergeCell ref="M303:O306"/>
    <mergeCell ref="P303:R306"/>
    <mergeCell ref="S303:AB306"/>
    <mergeCell ref="AC295:AE298"/>
    <mergeCell ref="AF295:AH298"/>
    <mergeCell ref="AI295:AK298"/>
    <mergeCell ref="AM297:BA299"/>
    <mergeCell ref="A299:I302"/>
    <mergeCell ref="J299:L302"/>
    <mergeCell ref="M299:O302"/>
    <mergeCell ref="P299:R302"/>
    <mergeCell ref="S299:AB302"/>
    <mergeCell ref="AC299:AE302"/>
    <mergeCell ref="AF299:AH302"/>
    <mergeCell ref="AI299:AK302"/>
    <mergeCell ref="BD291:CA300"/>
    <mergeCell ref="AM294:BA296"/>
    <mergeCell ref="J295:L298"/>
    <mergeCell ref="M295:O298"/>
    <mergeCell ref="P295:R298"/>
    <mergeCell ref="S295:AB298"/>
    <mergeCell ref="S291:AB294"/>
    <mergeCell ref="AC291:AE294"/>
    <mergeCell ref="AF291:AH294"/>
    <mergeCell ref="AI291:AK294"/>
    <mergeCell ref="AM309:BA311"/>
    <mergeCell ref="BD278:CA289"/>
    <mergeCell ref="A279:C282"/>
    <mergeCell ref="J279:L282"/>
    <mergeCell ref="M279:O282"/>
    <mergeCell ref="P279:R282"/>
    <mergeCell ref="D279:I282"/>
    <mergeCell ref="S279:AB282"/>
    <mergeCell ref="AM291:BA293"/>
    <mergeCell ref="S287:AB290"/>
    <mergeCell ref="AC287:AE290"/>
    <mergeCell ref="AF287:AH290"/>
    <mergeCell ref="AI287:AK290"/>
    <mergeCell ref="AM288:BA290"/>
    <mergeCell ref="A291:C294"/>
    <mergeCell ref="J291:L294"/>
    <mergeCell ref="M291:O294"/>
    <mergeCell ref="P291:R294"/>
    <mergeCell ref="D291:I294"/>
    <mergeCell ref="S283:AB286"/>
    <mergeCell ref="AC283:AE286"/>
    <mergeCell ref="AF283:AH286"/>
    <mergeCell ref="AI283:AK286"/>
    <mergeCell ref="AM285:BA287"/>
    <mergeCell ref="A287:C290"/>
    <mergeCell ref="J287:L290"/>
    <mergeCell ref="M287:O290"/>
    <mergeCell ref="P287:R290"/>
    <mergeCell ref="D287:I290"/>
    <mergeCell ref="A271:C274"/>
    <mergeCell ref="J271:L274"/>
    <mergeCell ref="M271:O274"/>
    <mergeCell ref="P271:R274"/>
    <mergeCell ref="D271:I274"/>
    <mergeCell ref="S271:AB274"/>
    <mergeCell ref="AC271:AE274"/>
    <mergeCell ref="AF271:AH274"/>
    <mergeCell ref="AI271:AK274"/>
    <mergeCell ref="AC279:AE282"/>
    <mergeCell ref="AF279:AH282"/>
    <mergeCell ref="AI279:AK282"/>
    <mergeCell ref="AM279:BA281"/>
    <mergeCell ref="AM282:BA284"/>
    <mergeCell ref="A283:C286"/>
    <mergeCell ref="J283:L286"/>
    <mergeCell ref="M283:O286"/>
    <mergeCell ref="P283:R286"/>
    <mergeCell ref="D283:I286"/>
    <mergeCell ref="AC275:AE278"/>
    <mergeCell ref="AF275:AH278"/>
    <mergeCell ref="AI275:AK278"/>
    <mergeCell ref="AM276:BA278"/>
    <mergeCell ref="BD263:CA276"/>
    <mergeCell ref="A267:C270"/>
    <mergeCell ref="J267:L270"/>
    <mergeCell ref="M267:O270"/>
    <mergeCell ref="P267:R270"/>
    <mergeCell ref="D267:I270"/>
    <mergeCell ref="S267:AB270"/>
    <mergeCell ref="AC267:AE270"/>
    <mergeCell ref="AF267:AH270"/>
    <mergeCell ref="AI267:AK270"/>
    <mergeCell ref="AM262:BA265"/>
    <mergeCell ref="A263:C266"/>
    <mergeCell ref="J263:L266"/>
    <mergeCell ref="M263:O266"/>
    <mergeCell ref="P263:R266"/>
    <mergeCell ref="D263:I266"/>
    <mergeCell ref="S263:AB266"/>
    <mergeCell ref="AC263:AE266"/>
    <mergeCell ref="AF263:AH266"/>
    <mergeCell ref="AI263:AK266"/>
    <mergeCell ref="AM273:BA275"/>
    <mergeCell ref="A275:C278"/>
    <mergeCell ref="J275:L278"/>
    <mergeCell ref="M275:O278"/>
    <mergeCell ref="P275:R278"/>
    <mergeCell ref="D275:I278"/>
    <mergeCell ref="S275:AB278"/>
    <mergeCell ref="AM269:BA272"/>
    <mergeCell ref="AA256:AK259"/>
    <mergeCell ref="AM258:BA261"/>
    <mergeCell ref="A260:I262"/>
    <mergeCell ref="J260:L262"/>
    <mergeCell ref="M260:O262"/>
    <mergeCell ref="P260:R262"/>
    <mergeCell ref="S260:AB262"/>
    <mergeCell ref="AC260:AE262"/>
    <mergeCell ref="AF260:AH262"/>
    <mergeCell ref="AI260:AK262"/>
    <mergeCell ref="BD248:CA261"/>
    <mergeCell ref="A249:M253"/>
    <mergeCell ref="N249:S253"/>
    <mergeCell ref="T249:V253"/>
    <mergeCell ref="W249:Y253"/>
    <mergeCell ref="Z249:AK253"/>
    <mergeCell ref="AM250:BA253"/>
    <mergeCell ref="AM254:BA257"/>
    <mergeCell ref="A256:Z259"/>
    <mergeCell ref="T238:V242"/>
    <mergeCell ref="W238:Y242"/>
    <mergeCell ref="Z238:AK242"/>
    <mergeCell ref="AM238:BA241"/>
    <mergeCell ref="AM242:BA245"/>
    <mergeCell ref="A245:M248"/>
    <mergeCell ref="N246:S248"/>
    <mergeCell ref="T246:V248"/>
    <mergeCell ref="W246:Y248"/>
    <mergeCell ref="Z246:AK248"/>
    <mergeCell ref="AM246:BA249"/>
    <mergeCell ref="BD231:CA246"/>
    <mergeCell ref="A234:M237"/>
    <mergeCell ref="AM234:BA237"/>
    <mergeCell ref="N235:S237"/>
    <mergeCell ref="T235:V237"/>
    <mergeCell ref="W235:Y237"/>
    <mergeCell ref="Z235:AK237"/>
    <mergeCell ref="A238:M242"/>
    <mergeCell ref="N238:S242"/>
    <mergeCell ref="K224:AK226"/>
    <mergeCell ref="A227:G231"/>
    <mergeCell ref="H227:J231"/>
    <mergeCell ref="K227:AK231"/>
    <mergeCell ref="AM230:BA233"/>
    <mergeCell ref="AM218:BA221"/>
    <mergeCell ref="BD218:CA229"/>
    <mergeCell ref="A219:M223"/>
    <mergeCell ref="N219:V223"/>
    <mergeCell ref="W219:Z223"/>
    <mergeCell ref="AA219:AC223"/>
    <mergeCell ref="AD219:AK223"/>
    <mergeCell ref="AM222:BA225"/>
    <mergeCell ref="A224:J226"/>
    <mergeCell ref="BD209:CA211"/>
    <mergeCell ref="AM210:BA213"/>
    <mergeCell ref="BC212:CA213"/>
    <mergeCell ref="AM214:BA217"/>
    <mergeCell ref="BD214:CA216"/>
    <mergeCell ref="A215:M218"/>
    <mergeCell ref="N216:V218"/>
    <mergeCell ref="W216:Z218"/>
    <mergeCell ref="AA216:AC218"/>
    <mergeCell ref="AD216:AK218"/>
    <mergeCell ref="G208:I212"/>
    <mergeCell ref="J208:L212"/>
    <mergeCell ref="M208:Q212"/>
    <mergeCell ref="R208:T212"/>
    <mergeCell ref="U208:W212"/>
    <mergeCell ref="X208:AK212"/>
    <mergeCell ref="AD200:AK204"/>
    <mergeCell ref="AM202:BA205"/>
    <mergeCell ref="A205:F207"/>
    <mergeCell ref="G205:L207"/>
    <mergeCell ref="M205:Q207"/>
    <mergeCell ref="R205:T207"/>
    <mergeCell ref="U205:W207"/>
    <mergeCell ref="X205:AK207"/>
    <mergeCell ref="AM206:BA209"/>
    <mergeCell ref="A208:F212"/>
    <mergeCell ref="AM195:BA197"/>
    <mergeCell ref="BD195:CA207"/>
    <mergeCell ref="A196:M199"/>
    <mergeCell ref="N197:T199"/>
    <mergeCell ref="U197:AC199"/>
    <mergeCell ref="AD197:AK199"/>
    <mergeCell ref="AM198:BA201"/>
    <mergeCell ref="A200:M204"/>
    <mergeCell ref="N200:T204"/>
    <mergeCell ref="U200:AC204"/>
    <mergeCell ref="A193:T194"/>
    <mergeCell ref="U193:AK194"/>
    <mergeCell ref="AM193:BA194"/>
    <mergeCell ref="BD193:CA194"/>
    <mergeCell ref="AS185:BJ187"/>
    <mergeCell ref="BK185:CA187"/>
    <mergeCell ref="AS188:BJ190"/>
    <mergeCell ref="BK188:CA190"/>
    <mergeCell ref="AS176:BJ178"/>
    <mergeCell ref="BK176:CA178"/>
    <mergeCell ref="AS179:BJ181"/>
    <mergeCell ref="BK179:CA181"/>
    <mergeCell ref="AS182:BJ184"/>
    <mergeCell ref="BK182:CA184"/>
    <mergeCell ref="BK170:CA172"/>
    <mergeCell ref="AS173:BJ175"/>
    <mergeCell ref="BK173:CA175"/>
    <mergeCell ref="AS170:BJ172"/>
    <mergeCell ref="BK164:CA166"/>
    <mergeCell ref="AS167:BJ169"/>
    <mergeCell ref="BK167:CA169"/>
    <mergeCell ref="AS161:BJ163"/>
    <mergeCell ref="BK161:CA163"/>
    <mergeCell ref="AS164:BJ166"/>
    <mergeCell ref="AS152:CA154"/>
    <mergeCell ref="O145:Q147"/>
    <mergeCell ref="R145:T147"/>
    <mergeCell ref="BQ145:BS147"/>
    <mergeCell ref="BI145:BK147"/>
    <mergeCell ref="BU145:BW147"/>
    <mergeCell ref="BM145:BO147"/>
    <mergeCell ref="BY145:CA147"/>
    <mergeCell ref="A148:G152"/>
    <mergeCell ref="H148:N152"/>
    <mergeCell ref="O148:Q152"/>
    <mergeCell ref="R148:T152"/>
    <mergeCell ref="U148:AQ152"/>
    <mergeCell ref="AU145:BA147"/>
    <mergeCell ref="BF145:BG147"/>
    <mergeCell ref="BK155:CA157"/>
    <mergeCell ref="AS158:BJ160"/>
    <mergeCell ref="BK158:CA160"/>
    <mergeCell ref="AS155:BJ157"/>
    <mergeCell ref="A145:G147"/>
    <mergeCell ref="H145:N147"/>
    <mergeCell ref="U145:AQ147"/>
    <mergeCell ref="BQ142:BS144"/>
    <mergeCell ref="BI139:BK141"/>
    <mergeCell ref="BU139:BW141"/>
    <mergeCell ref="AU139:AW141"/>
    <mergeCell ref="BM139:BO141"/>
    <mergeCell ref="BY139:CA141"/>
    <mergeCell ref="N141:P144"/>
    <mergeCell ref="Q141:S144"/>
    <mergeCell ref="T141:V144"/>
    <mergeCell ref="W141:Y144"/>
    <mergeCell ref="Z141:AB144"/>
    <mergeCell ref="BQ139:BS141"/>
    <mergeCell ref="AK139:AQ144"/>
    <mergeCell ref="BF139:BG141"/>
    <mergeCell ref="AU142:AW144"/>
    <mergeCell ref="BM142:BO144"/>
    <mergeCell ref="BY142:CA144"/>
    <mergeCell ref="BF142:BG144"/>
    <mergeCell ref="AS139:AT141"/>
    <mergeCell ref="BI136:BK138"/>
    <mergeCell ref="BU136:BW138"/>
    <mergeCell ref="AU136:AW138"/>
    <mergeCell ref="BM136:BO138"/>
    <mergeCell ref="BY136:CA138"/>
    <mergeCell ref="BI142:BK144"/>
    <mergeCell ref="BU142:BW144"/>
    <mergeCell ref="A139:M144"/>
    <mergeCell ref="N139:P140"/>
    <mergeCell ref="Q139:S140"/>
    <mergeCell ref="T139:V140"/>
    <mergeCell ref="W139:Y140"/>
    <mergeCell ref="Z139:AB140"/>
    <mergeCell ref="AC139:AJ144"/>
    <mergeCell ref="BQ136:BS138"/>
    <mergeCell ref="AK136:AQ138"/>
    <mergeCell ref="BF136:BG138"/>
    <mergeCell ref="AS136:AT138"/>
    <mergeCell ref="BI127:BK129"/>
    <mergeCell ref="BU127:BW129"/>
    <mergeCell ref="BM127:BO129"/>
    <mergeCell ref="BY127:CA129"/>
    <mergeCell ref="AU127:AY129"/>
    <mergeCell ref="BF127:BG129"/>
    <mergeCell ref="BQ133:BS135"/>
    <mergeCell ref="BI133:BK135"/>
    <mergeCell ref="BU133:BW135"/>
    <mergeCell ref="BM133:BO135"/>
    <mergeCell ref="BY133:CA135"/>
    <mergeCell ref="AU133:AY135"/>
    <mergeCell ref="BF133:BG135"/>
    <mergeCell ref="BQ130:BS132"/>
    <mergeCell ref="BI130:BK132"/>
    <mergeCell ref="BU130:BW132"/>
    <mergeCell ref="AU130:AW132"/>
    <mergeCell ref="BM130:BO132"/>
    <mergeCell ref="BY130:CA132"/>
    <mergeCell ref="BF130:BG132"/>
    <mergeCell ref="BI121:BK123"/>
    <mergeCell ref="BU121:BW123"/>
    <mergeCell ref="AU121:AW123"/>
    <mergeCell ref="BM121:BO123"/>
    <mergeCell ref="BY121:CA123"/>
    <mergeCell ref="AC120:AJ125"/>
    <mergeCell ref="AK120:AQ125"/>
    <mergeCell ref="A129:G133"/>
    <mergeCell ref="H129:N133"/>
    <mergeCell ref="O129:Q133"/>
    <mergeCell ref="R129:T133"/>
    <mergeCell ref="U129:AQ133"/>
    <mergeCell ref="A135:M138"/>
    <mergeCell ref="N136:AB138"/>
    <mergeCell ref="AC136:AJ138"/>
    <mergeCell ref="BQ127:BS129"/>
    <mergeCell ref="AS133:AT135"/>
    <mergeCell ref="BQ118:BS120"/>
    <mergeCell ref="BI118:BK120"/>
    <mergeCell ref="BU118:BW120"/>
    <mergeCell ref="BI124:BK126"/>
    <mergeCell ref="BU124:BW126"/>
    <mergeCell ref="AU124:AW126"/>
    <mergeCell ref="BM124:BO126"/>
    <mergeCell ref="BY124:CA126"/>
    <mergeCell ref="A126:G128"/>
    <mergeCell ref="H126:N128"/>
    <mergeCell ref="O126:Q128"/>
    <mergeCell ref="R126:T128"/>
    <mergeCell ref="U126:AQ128"/>
    <mergeCell ref="BQ124:BS126"/>
    <mergeCell ref="N122:P125"/>
    <mergeCell ref="Q122:S125"/>
    <mergeCell ref="T122:V125"/>
    <mergeCell ref="W122:Y125"/>
    <mergeCell ref="Z122:AB125"/>
    <mergeCell ref="BF124:BG126"/>
    <mergeCell ref="BQ121:BS123"/>
    <mergeCell ref="AZ121:BD123"/>
    <mergeCell ref="BF121:BG123"/>
    <mergeCell ref="AU118:AW120"/>
    <mergeCell ref="BM118:BO120"/>
    <mergeCell ref="BY118:CA120"/>
    <mergeCell ref="AZ118:BD120"/>
    <mergeCell ref="BF118:BG120"/>
    <mergeCell ref="AU115:AW117"/>
    <mergeCell ref="BM115:BO117"/>
    <mergeCell ref="BY115:CA117"/>
    <mergeCell ref="A116:M119"/>
    <mergeCell ref="N117:AB119"/>
    <mergeCell ref="AC117:AJ119"/>
    <mergeCell ref="AK117:AQ119"/>
    <mergeCell ref="BI115:BK117"/>
    <mergeCell ref="BU115:BW117"/>
    <mergeCell ref="BQ115:BS117"/>
    <mergeCell ref="A120:M125"/>
    <mergeCell ref="N120:P121"/>
    <mergeCell ref="Q120:S121"/>
    <mergeCell ref="T120:V121"/>
    <mergeCell ref="W120:Y121"/>
    <mergeCell ref="Z120:AB121"/>
    <mergeCell ref="AU112:AW114"/>
    <mergeCell ref="BM112:BO114"/>
    <mergeCell ref="BY112:CA114"/>
    <mergeCell ref="AZ115:BD117"/>
    <mergeCell ref="BF115:BG117"/>
    <mergeCell ref="BQ112:BS114"/>
    <mergeCell ref="BI112:BK114"/>
    <mergeCell ref="BU112:BW114"/>
    <mergeCell ref="AZ112:BD114"/>
    <mergeCell ref="BF112:BG114"/>
    <mergeCell ref="A110:G114"/>
    <mergeCell ref="H110:N114"/>
    <mergeCell ref="O110:Q114"/>
    <mergeCell ref="R110:T114"/>
    <mergeCell ref="U110:AQ114"/>
    <mergeCell ref="AU109:AW111"/>
    <mergeCell ref="BM109:BO111"/>
    <mergeCell ref="BY109:CA111"/>
    <mergeCell ref="BQ109:BS111"/>
    <mergeCell ref="BI109:BK111"/>
    <mergeCell ref="BU109:BW111"/>
    <mergeCell ref="BF109:BG111"/>
    <mergeCell ref="AS112:AT114"/>
    <mergeCell ref="U107:AQ109"/>
    <mergeCell ref="O107:Q109"/>
    <mergeCell ref="R107:T109"/>
    <mergeCell ref="BM103:BO105"/>
    <mergeCell ref="BY103:CA105"/>
    <mergeCell ref="AU106:AX108"/>
    <mergeCell ref="BF106:BG108"/>
    <mergeCell ref="BI106:BK108"/>
    <mergeCell ref="BU106:BW108"/>
    <mergeCell ref="BM106:BO108"/>
    <mergeCell ref="BY106:CA108"/>
    <mergeCell ref="BQ106:BS108"/>
    <mergeCell ref="BQ103:BS105"/>
    <mergeCell ref="BI103:BK105"/>
    <mergeCell ref="BU103:BW105"/>
    <mergeCell ref="AU103:AY105"/>
    <mergeCell ref="BF103:BG105"/>
    <mergeCell ref="N101:P102"/>
    <mergeCell ref="Q101:S102"/>
    <mergeCell ref="T101:V102"/>
    <mergeCell ref="W101:Y102"/>
    <mergeCell ref="Z101:AB102"/>
    <mergeCell ref="AC101:AJ106"/>
    <mergeCell ref="AK101:AQ106"/>
    <mergeCell ref="N103:P106"/>
    <mergeCell ref="Q103:S106"/>
    <mergeCell ref="T103:V106"/>
    <mergeCell ref="W103:Y106"/>
    <mergeCell ref="Z103:AB106"/>
    <mergeCell ref="BQ100:BS102"/>
    <mergeCell ref="BI100:BK102"/>
    <mergeCell ref="BU100:BW102"/>
    <mergeCell ref="BM100:BO102"/>
    <mergeCell ref="BY100:CA102"/>
    <mergeCell ref="A101:M106"/>
    <mergeCell ref="AU100:AY102"/>
    <mergeCell ref="BF100:BG102"/>
    <mergeCell ref="A107:G109"/>
    <mergeCell ref="H107:N109"/>
    <mergeCell ref="BQ97:BS99"/>
    <mergeCell ref="BI97:BK99"/>
    <mergeCell ref="BU97:BW99"/>
    <mergeCell ref="BM97:BO99"/>
    <mergeCell ref="BY97:CA99"/>
    <mergeCell ref="N98:AB100"/>
    <mergeCell ref="AC98:AJ100"/>
    <mergeCell ref="AK98:AQ100"/>
    <mergeCell ref="BM94:BO96"/>
    <mergeCell ref="BY94:CA96"/>
    <mergeCell ref="A97:M100"/>
    <mergeCell ref="AU97:AY99"/>
    <mergeCell ref="BF97:BG99"/>
    <mergeCell ref="BQ94:BS96"/>
    <mergeCell ref="BI94:BK96"/>
    <mergeCell ref="BU94:BW96"/>
    <mergeCell ref="AU94:AY96"/>
    <mergeCell ref="BF94:BG96"/>
    <mergeCell ref="AS94:AT96"/>
    <mergeCell ref="BQ91:BS93"/>
    <mergeCell ref="BI91:BK93"/>
    <mergeCell ref="BU91:BW93"/>
    <mergeCell ref="BM91:BO93"/>
    <mergeCell ref="BY91:CA93"/>
    <mergeCell ref="AU91:AY93"/>
    <mergeCell ref="BF91:BG93"/>
    <mergeCell ref="BI88:BK90"/>
    <mergeCell ref="BU88:BW90"/>
    <mergeCell ref="BM88:BO90"/>
    <mergeCell ref="BY88:CA90"/>
    <mergeCell ref="A91:G95"/>
    <mergeCell ref="H91:N95"/>
    <mergeCell ref="O91:Q95"/>
    <mergeCell ref="R91:T95"/>
    <mergeCell ref="U91:AQ95"/>
    <mergeCell ref="BF88:BG90"/>
    <mergeCell ref="O88:Q90"/>
    <mergeCell ref="R88:T90"/>
    <mergeCell ref="BQ88:BS90"/>
    <mergeCell ref="AS88:AT90"/>
    <mergeCell ref="AS91:AT93"/>
    <mergeCell ref="A88:G90"/>
    <mergeCell ref="H88:N90"/>
    <mergeCell ref="BM76:BO78"/>
    <mergeCell ref="BY76:CA78"/>
    <mergeCell ref="A78:M81"/>
    <mergeCell ref="N79:AB81"/>
    <mergeCell ref="AC79:AJ81"/>
    <mergeCell ref="U88:AQ90"/>
    <mergeCell ref="AU88:AY90"/>
    <mergeCell ref="BI85:BK87"/>
    <mergeCell ref="BU85:BW87"/>
    <mergeCell ref="BM85:BO87"/>
    <mergeCell ref="BY85:CA87"/>
    <mergeCell ref="BQ85:BS87"/>
    <mergeCell ref="BM82:BO84"/>
    <mergeCell ref="BY82:CA84"/>
    <mergeCell ref="N84:P87"/>
    <mergeCell ref="Q84:S87"/>
    <mergeCell ref="T84:V87"/>
    <mergeCell ref="W84:Y87"/>
    <mergeCell ref="Z84:AB87"/>
    <mergeCell ref="AU85:AY87"/>
    <mergeCell ref="BI82:BK84"/>
    <mergeCell ref="BU82:BW84"/>
    <mergeCell ref="BQ82:BS84"/>
    <mergeCell ref="AK82:AQ87"/>
    <mergeCell ref="AU82:AY84"/>
    <mergeCell ref="BF82:BG84"/>
    <mergeCell ref="AS82:AT84"/>
    <mergeCell ref="AS85:AT87"/>
    <mergeCell ref="BF85:BG87"/>
    <mergeCell ref="BI79:BK81"/>
    <mergeCell ref="BU79:BW81"/>
    <mergeCell ref="BM79:BO81"/>
    <mergeCell ref="BY79:CA81"/>
    <mergeCell ref="A82:M87"/>
    <mergeCell ref="N82:P83"/>
    <mergeCell ref="Q82:S83"/>
    <mergeCell ref="T82:V83"/>
    <mergeCell ref="W82:Y83"/>
    <mergeCell ref="Z82:AB83"/>
    <mergeCell ref="AC82:AJ87"/>
    <mergeCell ref="BQ79:BS81"/>
    <mergeCell ref="AS79:AT81"/>
    <mergeCell ref="AK79:AQ81"/>
    <mergeCell ref="AU79:AY81"/>
    <mergeCell ref="BF79:BG81"/>
    <mergeCell ref="BI76:BK78"/>
    <mergeCell ref="BU76:BW78"/>
    <mergeCell ref="BQ76:BS78"/>
    <mergeCell ref="X75:Z76"/>
    <mergeCell ref="AJ75:AL76"/>
    <mergeCell ref="AU76:AY78"/>
    <mergeCell ref="BF76:BG78"/>
    <mergeCell ref="AS73:AT75"/>
    <mergeCell ref="AS76:AT78"/>
    <mergeCell ref="BI73:BK75"/>
    <mergeCell ref="BU73:BW75"/>
    <mergeCell ref="BF73:BG75"/>
    <mergeCell ref="X71:Z74"/>
    <mergeCell ref="AJ71:AL74"/>
    <mergeCell ref="A71:H74"/>
    <mergeCell ref="J71:L74"/>
    <mergeCell ref="AB71:AD74"/>
    <mergeCell ref="AN71:AP74"/>
    <mergeCell ref="N71:R74"/>
    <mergeCell ref="T71:V74"/>
    <mergeCell ref="AF71:AH74"/>
    <mergeCell ref="BI70:BK72"/>
    <mergeCell ref="BU70:BW72"/>
    <mergeCell ref="AU70:AW72"/>
    <mergeCell ref="BM70:BO72"/>
    <mergeCell ref="BY70:CA72"/>
    <mergeCell ref="BQ70:BS72"/>
    <mergeCell ref="BF70:BG72"/>
    <mergeCell ref="AU73:AW75"/>
    <mergeCell ref="BM73:BO75"/>
    <mergeCell ref="BY73:CA75"/>
    <mergeCell ref="BQ73:BS75"/>
    <mergeCell ref="T75:V76"/>
    <mergeCell ref="AF75:AH76"/>
    <mergeCell ref="AS70:AT72"/>
    <mergeCell ref="BQ67:BS69"/>
    <mergeCell ref="BI67:BK69"/>
    <mergeCell ref="BU67:BW69"/>
    <mergeCell ref="BM67:BO69"/>
    <mergeCell ref="BY67:CA69"/>
    <mergeCell ref="J68:L69"/>
    <mergeCell ref="AB68:AD69"/>
    <mergeCell ref="M68:S69"/>
    <mergeCell ref="T68:V69"/>
    <mergeCell ref="X68:Z69"/>
    <mergeCell ref="AU67:AY69"/>
    <mergeCell ref="BF67:BG69"/>
    <mergeCell ref="J75:L76"/>
    <mergeCell ref="AB75:AD76"/>
    <mergeCell ref="M75:S76"/>
    <mergeCell ref="BQ64:BS66"/>
    <mergeCell ref="BI64:BK66"/>
    <mergeCell ref="BU64:BW66"/>
    <mergeCell ref="AU64:AW66"/>
    <mergeCell ref="BM64:BO66"/>
    <mergeCell ref="BY64:CA66"/>
    <mergeCell ref="BF64:BG66"/>
    <mergeCell ref="X64:Z67"/>
    <mergeCell ref="J64:L67"/>
    <mergeCell ref="AB64:AD67"/>
    <mergeCell ref="AS64:AT66"/>
    <mergeCell ref="AS67:AT69"/>
    <mergeCell ref="A64:H67"/>
    <mergeCell ref="N64:R67"/>
    <mergeCell ref="T64:V67"/>
    <mergeCell ref="BI61:BK63"/>
    <mergeCell ref="BU61:BW63"/>
    <mergeCell ref="AU61:AW63"/>
    <mergeCell ref="BM61:BO63"/>
    <mergeCell ref="BY61:CA63"/>
    <mergeCell ref="AD62:AF63"/>
    <mergeCell ref="AH62:AJ63"/>
    <mergeCell ref="AL62:AQ63"/>
    <mergeCell ref="AS61:AT63"/>
    <mergeCell ref="BQ61:BS63"/>
    <mergeCell ref="J58:L61"/>
    <mergeCell ref="V58:X61"/>
    <mergeCell ref="AH58:AJ61"/>
    <mergeCell ref="N58:P61"/>
    <mergeCell ref="Z58:AB61"/>
    <mergeCell ref="R58:T61"/>
    <mergeCell ref="AD58:AF61"/>
    <mergeCell ref="A58:H61"/>
    <mergeCell ref="BQ58:BS60"/>
    <mergeCell ref="BI58:BK60"/>
    <mergeCell ref="BU58:BW60"/>
    <mergeCell ref="AU58:AW60"/>
    <mergeCell ref="BM58:BO60"/>
    <mergeCell ref="BY58:CA60"/>
    <mergeCell ref="BF61:BG63"/>
    <mergeCell ref="BF58:BG60"/>
    <mergeCell ref="AL58:AQ61"/>
    <mergeCell ref="AS58:AT60"/>
    <mergeCell ref="BI55:BK57"/>
    <mergeCell ref="BU55:BW57"/>
    <mergeCell ref="BM55:BO57"/>
    <mergeCell ref="BY55:CA57"/>
    <mergeCell ref="AD56:AF57"/>
    <mergeCell ref="AL56:AQ57"/>
    <mergeCell ref="AS55:AT57"/>
    <mergeCell ref="AU52:AW54"/>
    <mergeCell ref="BM52:BO54"/>
    <mergeCell ref="BY52:CA54"/>
    <mergeCell ref="AU55:AY57"/>
    <mergeCell ref="BF55:BG57"/>
    <mergeCell ref="BQ55:BS57"/>
    <mergeCell ref="BQ52:BS54"/>
    <mergeCell ref="BI52:BK54"/>
    <mergeCell ref="BU52:BW54"/>
    <mergeCell ref="BF52:BG54"/>
    <mergeCell ref="AS52:AT54"/>
    <mergeCell ref="R52:T55"/>
    <mergeCell ref="AD52:AF55"/>
    <mergeCell ref="J52:L55"/>
    <mergeCell ref="V52:X55"/>
    <mergeCell ref="AH52:AJ55"/>
    <mergeCell ref="N52:P55"/>
    <mergeCell ref="Z52:AB55"/>
    <mergeCell ref="AL52:AN55"/>
    <mergeCell ref="BI49:BK51"/>
    <mergeCell ref="BU49:BW51"/>
    <mergeCell ref="AU49:AW51"/>
    <mergeCell ref="BM49:BO51"/>
    <mergeCell ref="BY49:CA51"/>
    <mergeCell ref="AD50:AF51"/>
    <mergeCell ref="A52:H55"/>
    <mergeCell ref="BF49:BG51"/>
    <mergeCell ref="BQ49:BS51"/>
    <mergeCell ref="J46:L49"/>
    <mergeCell ref="V46:X49"/>
    <mergeCell ref="AH46:AJ49"/>
    <mergeCell ref="N46:P49"/>
    <mergeCell ref="Z46:AB49"/>
    <mergeCell ref="AL46:AN49"/>
    <mergeCell ref="AS46:AT48"/>
    <mergeCell ref="AS49:AT51"/>
    <mergeCell ref="BI46:BK48"/>
    <mergeCell ref="BU46:BW48"/>
    <mergeCell ref="AU46:AW48"/>
    <mergeCell ref="BM46:BO48"/>
    <mergeCell ref="BY46:CA48"/>
    <mergeCell ref="AZ49:BD51"/>
    <mergeCell ref="BQ46:BS48"/>
    <mergeCell ref="AZ46:BD48"/>
    <mergeCell ref="BF46:BG48"/>
    <mergeCell ref="BI43:BK45"/>
    <mergeCell ref="BU43:BW45"/>
    <mergeCell ref="AU43:AW45"/>
    <mergeCell ref="BM43:BO45"/>
    <mergeCell ref="BY43:CA45"/>
    <mergeCell ref="AD44:AF45"/>
    <mergeCell ref="AS43:AT45"/>
    <mergeCell ref="BF43:BG45"/>
    <mergeCell ref="N40:P43"/>
    <mergeCell ref="Z40:AB43"/>
    <mergeCell ref="AL40:AN43"/>
    <mergeCell ref="R40:T43"/>
    <mergeCell ref="AD40:AF43"/>
    <mergeCell ref="J40:L43"/>
    <mergeCell ref="V40:X43"/>
    <mergeCell ref="AH40:AJ43"/>
    <mergeCell ref="BQ40:BS42"/>
    <mergeCell ref="AU40:AW42"/>
    <mergeCell ref="BM40:BO42"/>
    <mergeCell ref="BY40:CA42"/>
    <mergeCell ref="AS40:AT42"/>
    <mergeCell ref="AZ43:BD45"/>
    <mergeCell ref="BF40:BG42"/>
    <mergeCell ref="R46:T49"/>
    <mergeCell ref="AD46:AF49"/>
    <mergeCell ref="A46:H49"/>
    <mergeCell ref="BQ43:BS45"/>
    <mergeCell ref="N37:P39"/>
    <mergeCell ref="Z37:AB39"/>
    <mergeCell ref="AL37:AN39"/>
    <mergeCell ref="AU37:AW39"/>
    <mergeCell ref="BM37:BO39"/>
    <mergeCell ref="BY37:CA39"/>
    <mergeCell ref="A40:H43"/>
    <mergeCell ref="J37:L39"/>
    <mergeCell ref="V37:X39"/>
    <mergeCell ref="AH37:AJ39"/>
    <mergeCell ref="BI37:BK39"/>
    <mergeCell ref="BU37:BW39"/>
    <mergeCell ref="R37:T39"/>
    <mergeCell ref="AD37:AF39"/>
    <mergeCell ref="BQ37:BS39"/>
    <mergeCell ref="BF37:BG39"/>
    <mergeCell ref="BI40:BK42"/>
    <mergeCell ref="BU40:BW42"/>
    <mergeCell ref="AU34:AW36"/>
    <mergeCell ref="BM34:BO36"/>
    <mergeCell ref="BY34:CA36"/>
    <mergeCell ref="A37:H39"/>
    <mergeCell ref="BQ34:BS36"/>
    <mergeCell ref="BI34:BK36"/>
    <mergeCell ref="BU34:BW36"/>
    <mergeCell ref="BI31:BK33"/>
    <mergeCell ref="BU31:BW33"/>
    <mergeCell ref="BM31:BO33"/>
    <mergeCell ref="BY31:CA33"/>
    <mergeCell ref="BF34:BG36"/>
    <mergeCell ref="BQ31:BS33"/>
    <mergeCell ref="L31:N34"/>
    <mergeCell ref="X31:Z34"/>
    <mergeCell ref="AU31:AY33"/>
    <mergeCell ref="BF31:BG33"/>
    <mergeCell ref="L28:N29"/>
    <mergeCell ref="X28:Z29"/>
    <mergeCell ref="AB29:AC34"/>
    <mergeCell ref="AD29:AQ34"/>
    <mergeCell ref="A31:C34"/>
    <mergeCell ref="D31:F34"/>
    <mergeCell ref="P31:R34"/>
    <mergeCell ref="H31:J34"/>
    <mergeCell ref="T31:V34"/>
    <mergeCell ref="A28:C29"/>
    <mergeCell ref="D28:F29"/>
    <mergeCell ref="P28:R29"/>
    <mergeCell ref="H28:J29"/>
    <mergeCell ref="T28:V29"/>
    <mergeCell ref="AU27:BE29"/>
    <mergeCell ref="BF27:BG29"/>
    <mergeCell ref="BI27:BK29"/>
    <mergeCell ref="BU27:BW29"/>
    <mergeCell ref="BM27:BO29"/>
    <mergeCell ref="BY27:CA29"/>
    <mergeCell ref="BQ27:BS29"/>
    <mergeCell ref="A25:C26"/>
    <mergeCell ref="D25:F26"/>
    <mergeCell ref="P25:R26"/>
    <mergeCell ref="AZ25:BB26"/>
    <mergeCell ref="BC25:BE26"/>
    <mergeCell ref="BF25:BH26"/>
    <mergeCell ref="BI25:BK26"/>
    <mergeCell ref="BL25:BN26"/>
    <mergeCell ref="BO25:BQ26"/>
    <mergeCell ref="BR25:BT26"/>
    <mergeCell ref="BZ25:CA26"/>
    <mergeCell ref="AB26:AE27"/>
    <mergeCell ref="AG26:AI27"/>
    <mergeCell ref="AK26:AM27"/>
    <mergeCell ref="H25:J26"/>
    <mergeCell ref="T25:V26"/>
    <mergeCell ref="L25:N26"/>
    <mergeCell ref="X25:Z26"/>
    <mergeCell ref="L22:N23"/>
    <mergeCell ref="X22:Z23"/>
    <mergeCell ref="AB23:AC24"/>
    <mergeCell ref="AE23:AG24"/>
    <mergeCell ref="AI23:AM24"/>
    <mergeCell ref="AO23:AQ24"/>
    <mergeCell ref="AE21:AF22"/>
    <mergeCell ref="AM21:AN22"/>
    <mergeCell ref="AS21:AT22"/>
    <mergeCell ref="AY21:AZ22"/>
    <mergeCell ref="BE21:BF22"/>
    <mergeCell ref="BK21:BL22"/>
    <mergeCell ref="BQ21:BR22"/>
    <mergeCell ref="BW21:BX22"/>
    <mergeCell ref="AJ21:AK22"/>
    <mergeCell ref="AP21:AQ22"/>
    <mergeCell ref="AV21:AW22"/>
    <mergeCell ref="BB21:BC22"/>
    <mergeCell ref="BH21:BI22"/>
    <mergeCell ref="BN21:BO22"/>
    <mergeCell ref="BT21:BU22"/>
    <mergeCell ref="BZ21:CA22"/>
    <mergeCell ref="A22:C23"/>
    <mergeCell ref="D22:F23"/>
    <mergeCell ref="P22:R23"/>
    <mergeCell ref="H22:J23"/>
    <mergeCell ref="T22:V23"/>
    <mergeCell ref="AB19:AC20"/>
    <mergeCell ref="AJ19:AK20"/>
    <mergeCell ref="AP19:AQ20"/>
    <mergeCell ref="AV19:AW20"/>
    <mergeCell ref="BB19:BC20"/>
    <mergeCell ref="BH19:BI20"/>
    <mergeCell ref="BN19:BO20"/>
    <mergeCell ref="BT19:BU20"/>
    <mergeCell ref="BZ19:CA20"/>
    <mergeCell ref="AE19:AF20"/>
    <mergeCell ref="AM19:AN20"/>
    <mergeCell ref="AS19:AT20"/>
    <mergeCell ref="AY19:AZ20"/>
    <mergeCell ref="BE19:BF20"/>
    <mergeCell ref="BK19:BL20"/>
    <mergeCell ref="BQ19:BR20"/>
    <mergeCell ref="BW19:BX20"/>
    <mergeCell ref="L19:N20"/>
    <mergeCell ref="X19:Z20"/>
    <mergeCell ref="AG19:AI20"/>
    <mergeCell ref="AO26:AQ27"/>
    <mergeCell ref="AU25:AY26"/>
    <mergeCell ref="BQ16:CA17"/>
    <mergeCell ref="A19:C20"/>
    <mergeCell ref="D19:F20"/>
    <mergeCell ref="P19:R20"/>
    <mergeCell ref="H19:J20"/>
    <mergeCell ref="T19:V20"/>
    <mergeCell ref="H16:J17"/>
    <mergeCell ref="T16:V17"/>
    <mergeCell ref="AR16:AT17"/>
    <mergeCell ref="AU16:AW17"/>
    <mergeCell ref="AX16:AZ17"/>
    <mergeCell ref="BA16:BC17"/>
    <mergeCell ref="BD16:BF17"/>
    <mergeCell ref="BG16:BI17"/>
    <mergeCell ref="BK16:BO17"/>
    <mergeCell ref="L16:N17"/>
    <mergeCell ref="X16:Z17"/>
    <mergeCell ref="AJ16:AL17"/>
    <mergeCell ref="A16:C17"/>
    <mergeCell ref="D16:F17"/>
    <mergeCell ref="P16:R17"/>
    <mergeCell ref="AN16:AP17"/>
    <mergeCell ref="AB16:AC17"/>
    <mergeCell ref="AE16:AH17"/>
    <mergeCell ref="A14:F15"/>
    <mergeCell ref="H14:J15"/>
    <mergeCell ref="L14:N15"/>
    <mergeCell ref="AA4:AC5"/>
    <mergeCell ref="S4:U5"/>
    <mergeCell ref="AE4:AG5"/>
    <mergeCell ref="A10:E11"/>
    <mergeCell ref="G10:K11"/>
    <mergeCell ref="M10:Q11"/>
    <mergeCell ref="S10:W11"/>
    <mergeCell ref="Y10:AC11"/>
    <mergeCell ref="AE10:BC11"/>
    <mergeCell ref="AY7:BC8"/>
    <mergeCell ref="A7:H8"/>
    <mergeCell ref="J7:Q8"/>
    <mergeCell ref="S7:U9"/>
    <mergeCell ref="W7:AC8"/>
    <mergeCell ref="AE7:AK8"/>
    <mergeCell ref="AM7:AQ8"/>
    <mergeCell ref="AS7:AW8"/>
    <mergeCell ref="BE1:CA2"/>
    <mergeCell ref="A1:J2"/>
    <mergeCell ref="L1:U2"/>
    <mergeCell ref="W1:AE2"/>
    <mergeCell ref="AG1:AM2"/>
    <mergeCell ref="AO1:AU2"/>
    <mergeCell ref="AW1:BC2"/>
    <mergeCell ref="AI4:AO5"/>
    <mergeCell ref="AW4:BC5"/>
    <mergeCell ref="AQ4:AU5"/>
    <mergeCell ref="A4:H5"/>
    <mergeCell ref="J4:Q5"/>
    <mergeCell ref="W4:Y5"/>
  </mergeCells>
  <dataValidations count="13">
    <dataValidation type="list" allowBlank="1" showInputMessage="1" showErrorMessage="1" prompt="這位PC請留步！ - ★選擇下拉式功能表項目，可自動計算負重和AC加減值哦★" sqref="A10">
      <formula1>"超微型-雙足,微型-雙足,超小型-雙足,小型-雙足,中型-雙足,大型-雙足,超大型-雙足,巨型-雙足,超巨型-雙足,超微型-四足,微型-四足,超小型-四足,小型-四足,中型-四足,大型-四足,超大型-四足,巨型-四足,超巨型-四足"</formula1>
    </dataValidation>
    <dataValidation type="decimal" operator="between" allowBlank="1" showInputMessage="1" showErrorMessage="1" error="僅填0以下" prompt="僅填0以下" sqref="A208:F212 AD219:AK223">
      <formula1>-20</formula1>
      <formula2>0</formula2>
    </dataValidation>
    <dataValidation type="decimal" operator="between" allowBlank="1" showInputMessage="1" showErrorMessage="1" prompt=" - " sqref="H16 H19 H22 H25 H28 H31">
      <formula1>0</formula1>
      <formula2>100</formula2>
    </dataValidation>
    <dataValidation type="list" allowBlank="1" showInputMessage="1" showErrorMessage="1" prompt=" - " sqref="M10">
      <formula1>"男,女,无"</formula1>
    </dataValidation>
    <dataValidation type="list" allowBlank="1" showInputMessage="1" prompt="夥伴" sqref="A7:H8">
      <formula1>附表.職業加值表!$A$222:$A$232</formula1>
    </dataValidation>
    <dataValidation type="list" allowBlank="1" showInputMessage="1" showErrorMessage="1" sqref="AK28:AM28 T68:V69 Q82:S83 Q120:S121 AD44:AF45 AD50:AF51 AD56:AF57 BF31:BG147 AP21:AQ22 BJ344:BM347 T75:V76 Q101:S102 Q139:S140 X75:Z76">
      <formula1>"-,STR,DEX,CON,INT,WIS,CHA"</formula1>
    </dataValidation>
    <dataValidation allowBlank="1" showInputMessage="1" showErrorMessage="1" error="不能超過等級最高級數" sqref="BI31:BK147"/>
    <dataValidation type="list" allowBlank="1" showInputMessage="1" showErrorMessage="1" error="請選擇對的數據" sqref="W4:Y5 AA4:AC5 S4:U5 AE4:AG5">
      <formula1>"0,1,2,3,4,5,6,7,8,9,10,11,12,13,14,15,16,17,18,19,20"</formula1>
    </dataValidation>
    <dataValidation type="list" allowBlank="1" showInputMessage="1" showErrorMessage="1" prompt=" -" sqref="AQ4:AU5">
      <formula1>附表.種族屬性調整!$R$2:$R$9</formula1>
    </dataValidation>
    <dataValidation type="list" allowBlank="1" showInputMessage="1" showErrorMessage="1" sqref="AO1:AU2">
      <formula1>附表.種族屬性調整!$S$2:$S$12</formula1>
    </dataValidation>
    <dataValidation type="list" allowBlank="1" showInputMessage="1" prompt=" -" sqref="AI4:AO5">
      <formula1>附表.種族屬性調整!$A$1:$A$50</formula1>
    </dataValidation>
    <dataValidation type="list" allowBlank="1" showInputMessage="1" showErrorMessage="1" prompt="次要職業" sqref="J4:Q5">
      <formula1>附表.職業加值表!$A$22:$A$226</formula1>
    </dataValidation>
    <dataValidation type="list" allowBlank="1" showInputMessage="1" prompt="主要職業" sqref="A4:H5">
      <formula1>附表.職業加值表!$A$22:$A$226</formula1>
    </dataValidation>
  </dataValidations>
  <printOptions horizontalCentered="1"/>
  <pageMargins left="0.393700787401575" right="0.393700787401575" top="0.196850393700787" bottom="0.196850393700787" header="0" footer="0"/>
  <pageSetup paperSize="9" scale="56" fitToHeight="0" orientation="portrait"/>
  <headerFooter/>
  <rowBreaks count="1" manualBreakCount="1">
    <brk id="192" max="16383" man="1"/>
  </rowBreaks>
  <ignoredErrors>
    <ignoredError sqref="DA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4">
    <pageSetUpPr fitToPage="1"/>
  </sheetPr>
  <dimension ref="A1:CA241"/>
  <sheetViews>
    <sheetView workbookViewId="0">
      <selection activeCell="A1" sqref="A1"/>
    </sheetView>
  </sheetViews>
  <sheetFormatPr defaultColWidth="9" defaultRowHeight="15.5"/>
  <cols>
    <col min="1" max="79" width="2" style="52" customWidth="1"/>
    <col min="80" max="16384" width="9" style="52"/>
  </cols>
  <sheetData>
    <row r="1" ht="6" customHeight="1" spans="1:79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</row>
    <row r="2" ht="6" customHeight="1" spans="1:79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87"/>
      <c r="BF2" s="87"/>
      <c r="BG2" s="87"/>
      <c r="BH2" s="87"/>
      <c r="BI2" s="87"/>
      <c r="BJ2" s="87"/>
      <c r="BK2" s="87"/>
      <c r="BL2" s="87"/>
      <c r="BM2" s="87"/>
      <c r="BY2" s="87"/>
      <c r="BZ2" s="87"/>
      <c r="CA2" s="87"/>
    </row>
    <row r="3" ht="6" customHeight="1" spans="28:79"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87"/>
      <c r="BF3" s="87"/>
      <c r="BG3" s="87"/>
      <c r="BH3" s="87"/>
      <c r="BI3" s="87"/>
      <c r="BJ3" s="87"/>
      <c r="BK3" s="87"/>
      <c r="BL3" s="87"/>
      <c r="BM3" s="87"/>
      <c r="BY3" s="87"/>
      <c r="BZ3" s="87"/>
      <c r="CA3" s="87"/>
    </row>
    <row r="4" ht="6" customHeight="1" spans="28:79">
      <c r="AB4" s="112" t="s">
        <v>265</v>
      </c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87"/>
      <c r="BG4" s="87"/>
      <c r="BH4" s="87"/>
      <c r="BI4" s="87"/>
      <c r="BJ4" s="87"/>
      <c r="BK4" s="87"/>
      <c r="BL4" s="118" t="s">
        <v>266</v>
      </c>
      <c r="BM4" s="122"/>
      <c r="BN4" s="122"/>
      <c r="BO4" s="122"/>
      <c r="BP4" s="122"/>
      <c r="BQ4" s="123"/>
      <c r="BR4" s="118" t="s">
        <v>267</v>
      </c>
      <c r="BS4" s="122"/>
      <c r="BT4" s="122"/>
      <c r="BU4" s="122"/>
      <c r="BV4" s="122"/>
      <c r="BW4" s="122"/>
      <c r="BX4" s="122"/>
      <c r="BY4" s="122"/>
      <c r="BZ4" s="123"/>
      <c r="CA4" s="87"/>
    </row>
    <row r="5" ht="6" customHeight="1" spans="28:79"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87"/>
      <c r="BG5" s="87"/>
      <c r="BH5" s="87"/>
      <c r="BI5" s="87"/>
      <c r="BJ5" s="87"/>
      <c r="BK5" s="87"/>
      <c r="BL5" s="119"/>
      <c r="BM5" s="124"/>
      <c r="BN5" s="124"/>
      <c r="BO5" s="124"/>
      <c r="BP5" s="124"/>
      <c r="BQ5" s="125"/>
      <c r="BR5" s="119"/>
      <c r="BS5" s="124"/>
      <c r="BT5" s="124"/>
      <c r="BU5" s="124"/>
      <c r="BV5" s="124"/>
      <c r="BW5" s="124"/>
      <c r="BX5" s="124"/>
      <c r="BY5" s="124"/>
      <c r="BZ5" s="125"/>
      <c r="CA5" s="87"/>
    </row>
    <row r="6" ht="6" customHeight="1" spans="1:79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87"/>
      <c r="BG6" s="87"/>
      <c r="BH6" s="87"/>
      <c r="BI6" s="87"/>
      <c r="BJ6" s="87"/>
      <c r="BK6" s="87"/>
      <c r="BL6" s="120"/>
      <c r="BM6" s="126"/>
      <c r="BN6" s="126"/>
      <c r="BO6" s="126"/>
      <c r="BP6" s="126"/>
      <c r="BQ6" s="127"/>
      <c r="BR6" s="120"/>
      <c r="BS6" s="126"/>
      <c r="BT6" s="126"/>
      <c r="BU6" s="126"/>
      <c r="BV6" s="126"/>
      <c r="BW6" s="126"/>
      <c r="BX6" s="126"/>
      <c r="BY6" s="126"/>
      <c r="BZ6" s="127"/>
      <c r="CA6" s="87"/>
    </row>
    <row r="7" ht="6" customHeight="1" spans="1:79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87"/>
      <c r="BG7" s="87"/>
      <c r="BH7" s="87"/>
      <c r="BI7" s="87"/>
      <c r="BJ7" s="87"/>
      <c r="BK7" s="87"/>
      <c r="BL7" s="121" t="s">
        <v>268</v>
      </c>
      <c r="BM7" s="121"/>
      <c r="BN7" s="121"/>
      <c r="BO7" s="121"/>
      <c r="BP7" s="121"/>
      <c r="BQ7" s="121"/>
      <c r="BR7" s="97"/>
      <c r="BS7" s="98"/>
      <c r="BT7" s="98"/>
      <c r="BU7" s="98"/>
      <c r="BV7" s="98"/>
      <c r="BW7" s="98"/>
      <c r="BX7" s="98"/>
      <c r="BY7" s="98"/>
      <c r="BZ7" s="99"/>
      <c r="CA7" s="87"/>
    </row>
    <row r="8" ht="6" customHeight="1" spans="28:78"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L8" s="121"/>
      <c r="BM8" s="121"/>
      <c r="BN8" s="121"/>
      <c r="BO8" s="121"/>
      <c r="BP8" s="121"/>
      <c r="BQ8" s="121"/>
      <c r="BR8" s="100"/>
      <c r="BS8" s="101"/>
      <c r="BT8" s="101"/>
      <c r="BU8" s="101"/>
      <c r="BV8" s="101"/>
      <c r="BW8" s="101"/>
      <c r="BX8" s="101"/>
      <c r="BY8" s="101"/>
      <c r="BZ8" s="102"/>
    </row>
    <row r="9" ht="6" customHeight="1" spans="28:78"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L9" s="121"/>
      <c r="BM9" s="121"/>
      <c r="BN9" s="121"/>
      <c r="BO9" s="121"/>
      <c r="BP9" s="121"/>
      <c r="BQ9" s="121"/>
      <c r="BR9" s="103"/>
      <c r="BS9" s="104"/>
      <c r="BT9" s="104"/>
      <c r="BU9" s="104"/>
      <c r="BV9" s="104"/>
      <c r="BW9" s="104"/>
      <c r="BX9" s="104"/>
      <c r="BY9" s="104"/>
      <c r="BZ9" s="105"/>
    </row>
    <row r="10" ht="6" customHeight="1" spans="28:78"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L10" s="97" t="s">
        <v>269</v>
      </c>
      <c r="BM10" s="98"/>
      <c r="BN10" s="98"/>
      <c r="BO10" s="98"/>
      <c r="BP10" s="98"/>
      <c r="BQ10" s="99"/>
      <c r="BR10" s="128"/>
      <c r="BS10" s="129"/>
      <c r="BT10" s="129"/>
      <c r="BU10" s="129"/>
      <c r="BV10" s="129"/>
      <c r="BW10" s="129"/>
      <c r="BX10" s="129"/>
      <c r="BY10" s="129"/>
      <c r="BZ10" s="134"/>
    </row>
    <row r="11" ht="6" customHeight="1" spans="28:78"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L11" s="100"/>
      <c r="BM11" s="101"/>
      <c r="BN11" s="101"/>
      <c r="BO11" s="101"/>
      <c r="BP11" s="101"/>
      <c r="BQ11" s="102"/>
      <c r="BR11" s="130"/>
      <c r="BS11" s="131"/>
      <c r="BT11" s="131"/>
      <c r="BU11" s="131"/>
      <c r="BV11" s="131"/>
      <c r="BW11" s="131"/>
      <c r="BX11" s="131"/>
      <c r="BY11" s="131"/>
      <c r="BZ11" s="135"/>
    </row>
    <row r="12" ht="6" customHeight="1" spans="28:78"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L12" s="100"/>
      <c r="BM12" s="101"/>
      <c r="BN12" s="101"/>
      <c r="BO12" s="101"/>
      <c r="BP12" s="101"/>
      <c r="BQ12" s="102"/>
      <c r="BR12" s="130"/>
      <c r="BS12" s="131"/>
      <c r="BT12" s="131"/>
      <c r="BU12" s="131"/>
      <c r="BV12" s="131"/>
      <c r="BW12" s="131"/>
      <c r="BX12" s="131"/>
      <c r="BY12" s="131"/>
      <c r="BZ12" s="135"/>
    </row>
    <row r="13" ht="6" customHeight="1" spans="28:78"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L13" s="100"/>
      <c r="BM13" s="101"/>
      <c r="BN13" s="101"/>
      <c r="BO13" s="101"/>
      <c r="BP13" s="101"/>
      <c r="BQ13" s="102"/>
      <c r="BR13" s="130"/>
      <c r="BS13" s="131"/>
      <c r="BT13" s="131"/>
      <c r="BU13" s="131"/>
      <c r="BV13" s="131"/>
      <c r="BW13" s="131"/>
      <c r="BX13" s="131"/>
      <c r="BY13" s="131"/>
      <c r="BZ13" s="135"/>
    </row>
    <row r="14" ht="6" customHeight="1" spans="28:78"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L14" s="100"/>
      <c r="BM14" s="101"/>
      <c r="BN14" s="101"/>
      <c r="BO14" s="101"/>
      <c r="BP14" s="101"/>
      <c r="BQ14" s="102"/>
      <c r="BR14" s="130"/>
      <c r="BS14" s="131"/>
      <c r="BT14" s="131"/>
      <c r="BU14" s="131"/>
      <c r="BV14" s="131"/>
      <c r="BW14" s="131"/>
      <c r="BX14" s="131"/>
      <c r="BY14" s="131"/>
      <c r="BZ14" s="135"/>
    </row>
    <row r="15" ht="6" customHeight="1" spans="28:78"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L15" s="103"/>
      <c r="BM15" s="104"/>
      <c r="BN15" s="104"/>
      <c r="BO15" s="104"/>
      <c r="BP15" s="104"/>
      <c r="BQ15" s="105"/>
      <c r="BR15" s="132"/>
      <c r="BS15" s="133"/>
      <c r="BT15" s="133"/>
      <c r="BU15" s="133"/>
      <c r="BV15" s="133"/>
      <c r="BW15" s="133"/>
      <c r="BX15" s="133"/>
      <c r="BY15" s="133"/>
      <c r="BZ15" s="136"/>
    </row>
    <row r="16" ht="6" customHeight="1" spans="68:78"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</row>
    <row r="17" ht="6" customHeight="1" spans="68:78"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</row>
    <row r="18" ht="6" customHeight="1" spans="1:79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</row>
    <row r="19" ht="6" customHeight="1"/>
    <row r="20" ht="6" customHeight="1" spans="1:77">
      <c r="A20" s="89" t="str">
        <f>IF(人物卡!A1&lt;&gt;"",人物卡!A1,"")</f>
        <v/>
      </c>
      <c r="B20" s="89"/>
      <c r="C20" s="89"/>
      <c r="D20" s="89"/>
      <c r="E20" s="89"/>
      <c r="F20" s="89"/>
      <c r="G20" s="89"/>
      <c r="H20" s="89"/>
      <c r="I20" s="89"/>
      <c r="J20" s="89"/>
      <c r="L20" s="89" t="str">
        <f>IF(人物卡!L1&lt;&gt;"",人物卡!L1,"")</f>
        <v/>
      </c>
      <c r="M20" s="89"/>
      <c r="N20" s="89"/>
      <c r="O20" s="89"/>
      <c r="P20" s="89"/>
      <c r="Q20" s="89"/>
      <c r="R20" s="89"/>
      <c r="S20" s="89"/>
      <c r="T20" s="89"/>
      <c r="U20" s="89"/>
      <c r="W20" s="95" t="str">
        <f>IF(人物卡!W1&lt;&gt;"",人物卡!W1,"")</f>
        <v>戰士</v>
      </c>
      <c r="X20" s="95"/>
      <c r="Y20" s="95"/>
      <c r="Z20" s="95"/>
      <c r="AA20" s="95"/>
      <c r="AB20" s="95"/>
      <c r="AC20" s="95"/>
      <c r="AD20" s="95"/>
      <c r="AE20" s="95"/>
      <c r="AG20" s="113" t="str">
        <f>IF(人物卡!AG1&lt;&gt;"",人物卡!AG1,"")</f>
        <v/>
      </c>
      <c r="AH20" s="113"/>
      <c r="AI20" s="113"/>
      <c r="AJ20" s="113"/>
      <c r="AK20" s="113"/>
      <c r="AL20" s="113"/>
      <c r="AM20" s="113"/>
      <c r="AO20" s="116" t="str">
        <f>IF(人物卡!AO1&lt;&gt;"",人物卡!AO1,"")</f>
        <v>-</v>
      </c>
      <c r="AP20" s="116"/>
      <c r="AQ20" s="116"/>
      <c r="AR20" s="116"/>
      <c r="AS20" s="116"/>
      <c r="AT20" s="116"/>
      <c r="AU20" s="116"/>
      <c r="AW20" s="101"/>
      <c r="AX20" s="101"/>
      <c r="AY20" s="101"/>
      <c r="AZ20" s="101"/>
      <c r="BA20" s="101"/>
      <c r="BC20" s="101"/>
      <c r="BD20" s="101"/>
      <c r="BE20" s="101"/>
      <c r="BF20" s="101"/>
      <c r="BG20" s="101"/>
      <c r="BI20" s="101"/>
      <c r="BJ20" s="101"/>
      <c r="BK20" s="101"/>
      <c r="BL20" s="101"/>
      <c r="BM20" s="101"/>
      <c r="BO20" s="101"/>
      <c r="BP20" s="101"/>
      <c r="BQ20" s="101"/>
      <c r="BR20" s="101"/>
      <c r="BS20" s="101"/>
      <c r="BU20" s="101">
        <f>AW20+BC20+BI20+BO20</f>
        <v>0</v>
      </c>
      <c r="BV20" s="101"/>
      <c r="BW20" s="101"/>
      <c r="BX20" s="101"/>
      <c r="BY20" s="101"/>
    </row>
    <row r="21" ht="6" customHeight="1" spans="1:77">
      <c r="A21" s="89"/>
      <c r="B21" s="89"/>
      <c r="C21" s="89"/>
      <c r="D21" s="89"/>
      <c r="E21" s="89"/>
      <c r="F21" s="89"/>
      <c r="G21" s="89"/>
      <c r="H21" s="89"/>
      <c r="I21" s="89"/>
      <c r="J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W21" s="95"/>
      <c r="X21" s="95"/>
      <c r="Y21" s="95"/>
      <c r="Z21" s="95"/>
      <c r="AA21" s="95"/>
      <c r="AB21" s="95"/>
      <c r="AC21" s="95"/>
      <c r="AD21" s="95"/>
      <c r="AE21" s="95"/>
      <c r="AG21" s="113"/>
      <c r="AH21" s="113"/>
      <c r="AI21" s="113"/>
      <c r="AJ21" s="113"/>
      <c r="AK21" s="113"/>
      <c r="AL21" s="113"/>
      <c r="AM21" s="113"/>
      <c r="AO21" s="116"/>
      <c r="AP21" s="116"/>
      <c r="AQ21" s="116"/>
      <c r="AR21" s="116"/>
      <c r="AS21" s="116"/>
      <c r="AT21" s="116"/>
      <c r="AU21" s="116"/>
      <c r="AW21" s="101"/>
      <c r="AX21" s="101"/>
      <c r="AY21" s="101"/>
      <c r="AZ21" s="101"/>
      <c r="BA21" s="101"/>
      <c r="BC21" s="101"/>
      <c r="BD21" s="101"/>
      <c r="BE21" s="101"/>
      <c r="BF21" s="101"/>
      <c r="BG21" s="101"/>
      <c r="BI21" s="101"/>
      <c r="BJ21" s="101"/>
      <c r="BK21" s="101"/>
      <c r="BL21" s="101"/>
      <c r="BM21" s="101"/>
      <c r="BO21" s="101"/>
      <c r="BP21" s="101"/>
      <c r="BQ21" s="101"/>
      <c r="BR21" s="101"/>
      <c r="BS21" s="101"/>
      <c r="BU21" s="101"/>
      <c r="BV21" s="101"/>
      <c r="BW21" s="101"/>
      <c r="BX21" s="101"/>
      <c r="BY21" s="101"/>
    </row>
    <row r="22" ht="6" customHeight="1" spans="1:77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1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1"/>
      <c r="W22" s="95"/>
      <c r="X22" s="95"/>
      <c r="Y22" s="95"/>
      <c r="Z22" s="95"/>
      <c r="AA22" s="95"/>
      <c r="AB22" s="95"/>
      <c r="AC22" s="95"/>
      <c r="AD22" s="95"/>
      <c r="AE22" s="95"/>
      <c r="AF22" s="81"/>
      <c r="AG22" s="113"/>
      <c r="AH22" s="113"/>
      <c r="AI22" s="113"/>
      <c r="AJ22" s="113"/>
      <c r="AK22" s="113"/>
      <c r="AL22" s="113"/>
      <c r="AM22" s="113"/>
      <c r="AO22" s="116"/>
      <c r="AP22" s="116"/>
      <c r="AQ22" s="116"/>
      <c r="AR22" s="116"/>
      <c r="AS22" s="116"/>
      <c r="AT22" s="116"/>
      <c r="AU22" s="116"/>
      <c r="AW22" s="101"/>
      <c r="AX22" s="101"/>
      <c r="AY22" s="101"/>
      <c r="AZ22" s="101"/>
      <c r="BA22" s="101"/>
      <c r="BC22" s="101"/>
      <c r="BD22" s="101"/>
      <c r="BE22" s="101"/>
      <c r="BF22" s="101"/>
      <c r="BG22" s="101"/>
      <c r="BI22" s="101"/>
      <c r="BJ22" s="101"/>
      <c r="BK22" s="101"/>
      <c r="BL22" s="101"/>
      <c r="BM22" s="101"/>
      <c r="BO22" s="101"/>
      <c r="BP22" s="101"/>
      <c r="BQ22" s="101"/>
      <c r="BR22" s="101"/>
      <c r="BS22" s="101"/>
      <c r="BU22" s="101"/>
      <c r="BV22" s="101"/>
      <c r="BW22" s="101"/>
      <c r="BX22" s="101"/>
      <c r="BY22" s="101"/>
    </row>
    <row r="23" ht="6" customHeight="1" spans="1:77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81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81"/>
      <c r="W23" s="109"/>
      <c r="X23" s="109"/>
      <c r="Y23" s="109"/>
      <c r="Z23" s="109"/>
      <c r="AA23" s="109"/>
      <c r="AB23" s="109"/>
      <c r="AC23" s="109"/>
      <c r="AD23" s="109"/>
      <c r="AE23" s="109"/>
      <c r="AF23" s="81"/>
      <c r="AG23" s="114"/>
      <c r="AH23" s="114"/>
      <c r="AI23" s="114"/>
      <c r="AJ23" s="114"/>
      <c r="AK23" s="114"/>
      <c r="AL23" s="114"/>
      <c r="AM23" s="114"/>
      <c r="AO23" s="117"/>
      <c r="AP23" s="117"/>
      <c r="AQ23" s="117"/>
      <c r="AR23" s="117"/>
      <c r="AS23" s="117"/>
      <c r="AT23" s="117"/>
      <c r="AU23" s="117"/>
      <c r="AW23" s="104"/>
      <c r="AX23" s="104"/>
      <c r="AY23" s="104"/>
      <c r="AZ23" s="104"/>
      <c r="BA23" s="104"/>
      <c r="BC23" s="104"/>
      <c r="BD23" s="104"/>
      <c r="BE23" s="104"/>
      <c r="BF23" s="104"/>
      <c r="BG23" s="104"/>
      <c r="BI23" s="104"/>
      <c r="BJ23" s="104"/>
      <c r="BK23" s="104"/>
      <c r="BL23" s="104"/>
      <c r="BM23" s="104"/>
      <c r="BO23" s="104"/>
      <c r="BP23" s="104"/>
      <c r="BQ23" s="104"/>
      <c r="BR23" s="104"/>
      <c r="BS23" s="104"/>
      <c r="BU23" s="104"/>
      <c r="BV23" s="104"/>
      <c r="BW23" s="104"/>
      <c r="BX23" s="104"/>
      <c r="BY23" s="104"/>
    </row>
    <row r="24" ht="6" customHeight="1" spans="1:77">
      <c r="A24" s="91" t="s">
        <v>4</v>
      </c>
      <c r="B24" s="91"/>
      <c r="C24" s="91"/>
      <c r="D24" s="91"/>
      <c r="E24" s="91"/>
      <c r="F24" s="91"/>
      <c r="G24" s="91"/>
      <c r="H24" s="91"/>
      <c r="I24" s="91"/>
      <c r="J24" s="91"/>
      <c r="K24" s="107"/>
      <c r="L24" s="108" t="s">
        <v>5</v>
      </c>
      <c r="M24" s="108"/>
      <c r="N24" s="108"/>
      <c r="O24" s="108"/>
      <c r="P24" s="108"/>
      <c r="Q24" s="108"/>
      <c r="R24" s="108"/>
      <c r="S24" s="108"/>
      <c r="T24" s="108"/>
      <c r="U24" s="108"/>
      <c r="V24" s="107"/>
      <c r="W24" s="108" t="s">
        <v>6</v>
      </c>
      <c r="X24" s="108"/>
      <c r="Y24" s="108"/>
      <c r="Z24" s="108"/>
      <c r="AA24" s="108"/>
      <c r="AB24" s="108"/>
      <c r="AC24" s="108"/>
      <c r="AD24" s="108"/>
      <c r="AE24" s="108"/>
      <c r="AF24" s="107"/>
      <c r="AG24" s="108" t="s">
        <v>7</v>
      </c>
      <c r="AH24" s="108"/>
      <c r="AI24" s="108"/>
      <c r="AJ24" s="108"/>
      <c r="AK24" s="108"/>
      <c r="AL24" s="108"/>
      <c r="AM24" s="108"/>
      <c r="AN24" s="115"/>
      <c r="AO24" s="108" t="s">
        <v>8</v>
      </c>
      <c r="AP24" s="108"/>
      <c r="AQ24" s="108"/>
      <c r="AR24" s="108"/>
      <c r="AS24" s="108"/>
      <c r="AT24" s="108"/>
      <c r="AU24" s="108"/>
      <c r="AW24" s="98" t="s">
        <v>270</v>
      </c>
      <c r="AX24" s="98"/>
      <c r="AY24" s="98"/>
      <c r="AZ24" s="98"/>
      <c r="BA24" s="98"/>
      <c r="BC24" s="98" t="s">
        <v>271</v>
      </c>
      <c r="BD24" s="98"/>
      <c r="BE24" s="98"/>
      <c r="BF24" s="98"/>
      <c r="BG24" s="98"/>
      <c r="BI24" s="98" t="s">
        <v>272</v>
      </c>
      <c r="BJ24" s="98"/>
      <c r="BK24" s="98"/>
      <c r="BL24" s="98"/>
      <c r="BM24" s="98"/>
      <c r="BO24" s="98" t="s">
        <v>273</v>
      </c>
      <c r="BP24" s="98"/>
      <c r="BQ24" s="98"/>
      <c r="BR24" s="98"/>
      <c r="BS24" s="98"/>
      <c r="BU24" s="98" t="s">
        <v>273</v>
      </c>
      <c r="BV24" s="98"/>
      <c r="BW24" s="98"/>
      <c r="BX24" s="98"/>
      <c r="BY24" s="98"/>
    </row>
    <row r="25" ht="6" customHeight="1" spans="1:77">
      <c r="A25" s="92"/>
      <c r="B25" s="92"/>
      <c r="C25" s="92"/>
      <c r="D25" s="92"/>
      <c r="E25" s="92"/>
      <c r="F25" s="92"/>
      <c r="G25" s="92"/>
      <c r="H25" s="92"/>
      <c r="I25" s="92"/>
      <c r="J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W25" s="92"/>
      <c r="X25" s="92"/>
      <c r="Y25" s="92"/>
      <c r="Z25" s="92"/>
      <c r="AA25" s="92"/>
      <c r="AB25" s="92"/>
      <c r="AC25" s="92"/>
      <c r="AD25" s="92"/>
      <c r="AE25" s="92"/>
      <c r="AG25" s="92"/>
      <c r="AH25" s="92"/>
      <c r="AI25" s="92"/>
      <c r="AJ25" s="92"/>
      <c r="AK25" s="92"/>
      <c r="AL25" s="92"/>
      <c r="AM25" s="92"/>
      <c r="AO25" s="92"/>
      <c r="AP25" s="92"/>
      <c r="AQ25" s="92"/>
      <c r="AR25" s="92"/>
      <c r="AS25" s="92"/>
      <c r="AT25" s="92"/>
      <c r="AU25" s="92"/>
      <c r="AW25" s="101"/>
      <c r="AX25" s="101"/>
      <c r="AY25" s="101"/>
      <c r="AZ25" s="101"/>
      <c r="BA25" s="101"/>
      <c r="BC25" s="101"/>
      <c r="BD25" s="101"/>
      <c r="BE25" s="101"/>
      <c r="BF25" s="101"/>
      <c r="BG25" s="101"/>
      <c r="BI25" s="101"/>
      <c r="BJ25" s="101"/>
      <c r="BK25" s="101"/>
      <c r="BL25" s="101"/>
      <c r="BM25" s="101"/>
      <c r="BO25" s="101"/>
      <c r="BP25" s="101"/>
      <c r="BQ25" s="101"/>
      <c r="BR25" s="101"/>
      <c r="BS25" s="101"/>
      <c r="BU25" s="101"/>
      <c r="BV25" s="101"/>
      <c r="BW25" s="101"/>
      <c r="BX25" s="101"/>
      <c r="BY25" s="101"/>
    </row>
    <row r="26" ht="6" customHeight="1" spans="1:77">
      <c r="A26" s="92"/>
      <c r="B26" s="92"/>
      <c r="C26" s="92"/>
      <c r="D26" s="92"/>
      <c r="E26" s="92"/>
      <c r="F26" s="92"/>
      <c r="G26" s="92"/>
      <c r="H26" s="92"/>
      <c r="I26" s="92"/>
      <c r="J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W26" s="92"/>
      <c r="X26" s="92"/>
      <c r="Y26" s="92"/>
      <c r="Z26" s="92"/>
      <c r="AA26" s="92"/>
      <c r="AB26" s="92"/>
      <c r="AC26" s="92"/>
      <c r="AD26" s="92"/>
      <c r="AE26" s="92"/>
      <c r="AG26" s="92"/>
      <c r="AH26" s="92"/>
      <c r="AI26" s="92"/>
      <c r="AJ26" s="92"/>
      <c r="AK26" s="92"/>
      <c r="AL26" s="92"/>
      <c r="AM26" s="92"/>
      <c r="AO26" s="92"/>
      <c r="AP26" s="92"/>
      <c r="AQ26" s="92"/>
      <c r="AR26" s="92"/>
      <c r="AS26" s="92"/>
      <c r="AT26" s="92"/>
      <c r="AU26" s="92"/>
      <c r="AW26" s="101"/>
      <c r="AX26" s="101"/>
      <c r="AY26" s="101"/>
      <c r="AZ26" s="101"/>
      <c r="BA26" s="101"/>
      <c r="BC26" s="101"/>
      <c r="BD26" s="101"/>
      <c r="BE26" s="101"/>
      <c r="BF26" s="101"/>
      <c r="BG26" s="101"/>
      <c r="BI26" s="101"/>
      <c r="BJ26" s="101"/>
      <c r="BK26" s="101"/>
      <c r="BL26" s="101"/>
      <c r="BM26" s="101"/>
      <c r="BO26" s="101"/>
      <c r="BP26" s="101"/>
      <c r="BQ26" s="101"/>
      <c r="BR26" s="101"/>
      <c r="BS26" s="101"/>
      <c r="BU26" s="101"/>
      <c r="BV26" s="101"/>
      <c r="BW26" s="101"/>
      <c r="BX26" s="101"/>
      <c r="BY26" s="101"/>
    </row>
    <row r="27" ht="6" customHeight="1" spans="1:77">
      <c r="A27" s="92"/>
      <c r="B27" s="92"/>
      <c r="C27" s="92"/>
      <c r="D27" s="92"/>
      <c r="E27" s="92"/>
      <c r="F27" s="92"/>
      <c r="G27" s="92"/>
      <c r="H27" s="92"/>
      <c r="I27" s="92"/>
      <c r="J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W27" s="92"/>
      <c r="X27" s="92"/>
      <c r="Y27" s="92"/>
      <c r="Z27" s="92"/>
      <c r="AA27" s="92"/>
      <c r="AB27" s="92"/>
      <c r="AC27" s="92"/>
      <c r="AD27" s="92"/>
      <c r="AE27" s="92"/>
      <c r="AG27" s="92"/>
      <c r="AH27" s="92"/>
      <c r="AI27" s="92"/>
      <c r="AJ27" s="92"/>
      <c r="AK27" s="92"/>
      <c r="AL27" s="92"/>
      <c r="AM27" s="92"/>
      <c r="AO27" s="92"/>
      <c r="AP27" s="92"/>
      <c r="AQ27" s="92"/>
      <c r="AR27" s="92"/>
      <c r="AS27" s="92"/>
      <c r="AT27" s="92"/>
      <c r="AU27" s="92"/>
      <c r="AW27" s="101"/>
      <c r="AX27" s="101"/>
      <c r="AY27" s="101"/>
      <c r="AZ27" s="101"/>
      <c r="BA27" s="101"/>
      <c r="BC27" s="101"/>
      <c r="BD27" s="101"/>
      <c r="BE27" s="101"/>
      <c r="BF27" s="101"/>
      <c r="BG27" s="101"/>
      <c r="BI27" s="101"/>
      <c r="BJ27" s="101"/>
      <c r="BK27" s="101"/>
      <c r="BL27" s="101"/>
      <c r="BM27" s="101"/>
      <c r="BO27" s="101"/>
      <c r="BP27" s="101"/>
      <c r="BQ27" s="101"/>
      <c r="BR27" s="101"/>
      <c r="BS27" s="101"/>
      <c r="BU27" s="101"/>
      <c r="BV27" s="101"/>
      <c r="BW27" s="101"/>
      <c r="BX27" s="101"/>
      <c r="BY27" s="101"/>
    </row>
    <row r="28" ht="6" customHeight="1"/>
    <row r="29" ht="6" customHeight="1" spans="1:79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</row>
    <row r="30" ht="6" customHeight="1" spans="1:54">
      <c r="A30" s="93"/>
      <c r="B30" s="93"/>
      <c r="C30" s="94" t="s">
        <v>274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AR30" s="94" t="s">
        <v>274</v>
      </c>
      <c r="AS30" s="94"/>
      <c r="AT30" s="94"/>
      <c r="AU30" s="94"/>
      <c r="AV30" s="94"/>
      <c r="AW30" s="94"/>
      <c r="AX30" s="94"/>
      <c r="AY30" s="94"/>
      <c r="AZ30" s="94"/>
      <c r="BA30" s="94"/>
      <c r="BB30" s="94"/>
    </row>
    <row r="31" ht="6" customHeight="1" spans="1:54">
      <c r="A31" s="93"/>
      <c r="B31" s="93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</row>
    <row r="32" ht="6" customHeight="1" spans="1:54">
      <c r="A32" s="93"/>
      <c r="B32" s="93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</row>
    <row r="33" ht="6" customHeight="1" spans="1:54">
      <c r="A33" s="93"/>
      <c r="B33" s="93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</row>
    <row r="34" ht="6" customHeight="1" spans="1:71">
      <c r="A34" s="93"/>
      <c r="B34" s="93"/>
      <c r="C34" s="96" t="s">
        <v>275</v>
      </c>
      <c r="D34" s="96"/>
      <c r="E34" s="96"/>
      <c r="G34" s="96" t="s">
        <v>276</v>
      </c>
      <c r="H34" s="96"/>
      <c r="I34" s="96"/>
      <c r="K34" s="96" t="s">
        <v>277</v>
      </c>
      <c r="L34" s="96"/>
      <c r="M34" s="96"/>
      <c r="O34" s="52" t="s">
        <v>278</v>
      </c>
      <c r="AD34" s="52" t="s">
        <v>279</v>
      </c>
      <c r="AR34" s="96" t="s">
        <v>275</v>
      </c>
      <c r="AS34" s="96"/>
      <c r="AT34" s="96"/>
      <c r="AV34" s="96" t="s">
        <v>276</v>
      </c>
      <c r="AW34" s="96"/>
      <c r="AX34" s="96"/>
      <c r="AZ34" s="96" t="s">
        <v>277</v>
      </c>
      <c r="BA34" s="96"/>
      <c r="BB34" s="96"/>
      <c r="BD34" s="52" t="s">
        <v>278</v>
      </c>
      <c r="BS34" s="52" t="s">
        <v>279</v>
      </c>
    </row>
    <row r="35" ht="6" customHeight="1" spans="1:54">
      <c r="A35" s="93"/>
      <c r="B35" s="93"/>
      <c r="C35" s="96"/>
      <c r="D35" s="96"/>
      <c r="E35" s="96"/>
      <c r="G35" s="96"/>
      <c r="H35" s="96"/>
      <c r="I35" s="96"/>
      <c r="K35" s="96"/>
      <c r="L35" s="96"/>
      <c r="M35" s="96"/>
      <c r="AR35" s="96"/>
      <c r="AS35" s="96"/>
      <c r="AT35" s="96"/>
      <c r="AV35" s="96"/>
      <c r="AW35" s="96"/>
      <c r="AX35" s="96"/>
      <c r="AZ35" s="96"/>
      <c r="BA35" s="96"/>
      <c r="BB35" s="96"/>
    </row>
    <row r="36" ht="6" customHeight="1" spans="1:54">
      <c r="A36" s="93"/>
      <c r="B36" s="93"/>
      <c r="C36" s="96"/>
      <c r="D36" s="96"/>
      <c r="E36" s="96"/>
      <c r="G36" s="96"/>
      <c r="H36" s="96"/>
      <c r="I36" s="96"/>
      <c r="K36" s="96"/>
      <c r="L36" s="96"/>
      <c r="M36" s="96"/>
      <c r="AR36" s="96"/>
      <c r="AS36" s="96"/>
      <c r="AT36" s="96"/>
      <c r="AV36" s="96"/>
      <c r="AW36" s="96"/>
      <c r="AX36" s="96"/>
      <c r="AZ36" s="96"/>
      <c r="BA36" s="96"/>
      <c r="BB36" s="96"/>
    </row>
    <row r="37" ht="6" customHeight="1" spans="1:2">
      <c r="A37" s="93"/>
      <c r="B37" s="93"/>
    </row>
    <row r="38" ht="6" customHeight="1" spans="1:77">
      <c r="A38" s="93"/>
      <c r="B38" s="93"/>
      <c r="C38" s="97" t="s">
        <v>267</v>
      </c>
      <c r="D38" s="98"/>
      <c r="E38" s="99"/>
      <c r="G38" s="97"/>
      <c r="H38" s="98"/>
      <c r="I38" s="99"/>
      <c r="K38" s="97"/>
      <c r="L38" s="98"/>
      <c r="M38" s="99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D38" s="101"/>
      <c r="AE38" s="101"/>
      <c r="AF38" s="101"/>
      <c r="AG38" s="101"/>
      <c r="AH38" s="101"/>
      <c r="AI38" s="101"/>
      <c r="AJ38" s="101"/>
      <c r="AR38" s="97" t="s">
        <v>267</v>
      </c>
      <c r="AS38" s="98"/>
      <c r="AT38" s="99"/>
      <c r="AV38" s="97"/>
      <c r="AW38" s="98"/>
      <c r="AX38" s="99"/>
      <c r="AZ38" s="97"/>
      <c r="BA38" s="98"/>
      <c r="BB38" s="99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S38" s="101"/>
      <c r="BT38" s="101"/>
      <c r="BU38" s="101"/>
      <c r="BV38" s="101"/>
      <c r="BW38" s="101"/>
      <c r="BX38" s="101"/>
      <c r="BY38" s="101"/>
    </row>
    <row r="39" ht="6" customHeight="1" spans="1:77">
      <c r="A39" s="93"/>
      <c r="B39" s="93"/>
      <c r="C39" s="100"/>
      <c r="D39" s="101"/>
      <c r="E39" s="102"/>
      <c r="G39" s="100"/>
      <c r="H39" s="101"/>
      <c r="I39" s="102"/>
      <c r="K39" s="100"/>
      <c r="L39" s="101"/>
      <c r="M39" s="102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D39" s="101"/>
      <c r="AE39" s="101"/>
      <c r="AF39" s="101"/>
      <c r="AG39" s="101"/>
      <c r="AH39" s="101"/>
      <c r="AI39" s="101"/>
      <c r="AJ39" s="101"/>
      <c r="AR39" s="100"/>
      <c r="AS39" s="101"/>
      <c r="AT39" s="102"/>
      <c r="AV39" s="100"/>
      <c r="AW39" s="101"/>
      <c r="AX39" s="102"/>
      <c r="AZ39" s="100"/>
      <c r="BA39" s="101"/>
      <c r="BB39" s="102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S39" s="101"/>
      <c r="BT39" s="101"/>
      <c r="BU39" s="101"/>
      <c r="BV39" s="101"/>
      <c r="BW39" s="101"/>
      <c r="BX39" s="101"/>
      <c r="BY39" s="101"/>
    </row>
    <row r="40" ht="6" customHeight="1" spans="1:77">
      <c r="A40" s="93"/>
      <c r="B40" s="93"/>
      <c r="C40" s="100"/>
      <c r="D40" s="101"/>
      <c r="E40" s="102"/>
      <c r="G40" s="100"/>
      <c r="H40" s="101"/>
      <c r="I40" s="102"/>
      <c r="K40" s="100"/>
      <c r="L40" s="101"/>
      <c r="M40" s="102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D40" s="101"/>
      <c r="AE40" s="101"/>
      <c r="AF40" s="101"/>
      <c r="AG40" s="101"/>
      <c r="AH40" s="101"/>
      <c r="AI40" s="101"/>
      <c r="AJ40" s="101"/>
      <c r="AR40" s="100"/>
      <c r="AS40" s="101"/>
      <c r="AT40" s="102"/>
      <c r="AV40" s="100"/>
      <c r="AW40" s="101"/>
      <c r="AX40" s="102"/>
      <c r="AZ40" s="100"/>
      <c r="BA40" s="101"/>
      <c r="BB40" s="102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S40" s="101"/>
      <c r="BT40" s="101"/>
      <c r="BU40" s="101"/>
      <c r="BV40" s="101"/>
      <c r="BW40" s="101"/>
      <c r="BX40" s="101"/>
      <c r="BY40" s="101"/>
    </row>
    <row r="41" ht="6" customHeight="1" spans="1:77">
      <c r="A41" s="93"/>
      <c r="B41" s="93"/>
      <c r="C41" s="103"/>
      <c r="D41" s="104"/>
      <c r="E41" s="105"/>
      <c r="G41" s="103"/>
      <c r="H41" s="104"/>
      <c r="I41" s="105"/>
      <c r="K41" s="103"/>
      <c r="L41" s="104"/>
      <c r="M41" s="105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D41" s="104"/>
      <c r="AE41" s="104"/>
      <c r="AF41" s="104"/>
      <c r="AG41" s="104"/>
      <c r="AH41" s="104"/>
      <c r="AI41" s="104"/>
      <c r="AJ41" s="104"/>
      <c r="AR41" s="103"/>
      <c r="AS41" s="104"/>
      <c r="AT41" s="105"/>
      <c r="AV41" s="103"/>
      <c r="AW41" s="104"/>
      <c r="AX41" s="105"/>
      <c r="AZ41" s="103"/>
      <c r="BA41" s="104"/>
      <c r="BB41" s="105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S41" s="104"/>
      <c r="BT41" s="104"/>
      <c r="BU41" s="104"/>
      <c r="BV41" s="104"/>
      <c r="BW41" s="104"/>
      <c r="BX41" s="104"/>
      <c r="BY41" s="104"/>
    </row>
    <row r="42" ht="6" customHeight="1"/>
    <row r="43" ht="6" customHeight="1" spans="3:46"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AR43" s="93"/>
      <c r="AS43" s="93"/>
      <c r="AT43" s="93"/>
    </row>
    <row r="44" ht="6" customHeight="1" spans="3:77">
      <c r="C44" s="97" t="s">
        <v>267</v>
      </c>
      <c r="D44" s="98"/>
      <c r="E44" s="99"/>
      <c r="G44" s="97"/>
      <c r="H44" s="98"/>
      <c r="I44" s="99"/>
      <c r="K44" s="97"/>
      <c r="L44" s="98"/>
      <c r="M44" s="99"/>
      <c r="O44" s="110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D44" s="101"/>
      <c r="AE44" s="101"/>
      <c r="AF44" s="101"/>
      <c r="AG44" s="101"/>
      <c r="AH44" s="101"/>
      <c r="AI44" s="101"/>
      <c r="AJ44" s="101"/>
      <c r="AR44" s="97" t="s">
        <v>267</v>
      </c>
      <c r="AS44" s="98"/>
      <c r="AT44" s="99"/>
      <c r="AV44" s="97"/>
      <c r="AW44" s="98"/>
      <c r="AX44" s="99"/>
      <c r="AZ44" s="97"/>
      <c r="BA44" s="98"/>
      <c r="BB44" s="99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S44" s="101"/>
      <c r="BT44" s="101"/>
      <c r="BU44" s="101"/>
      <c r="BV44" s="101"/>
      <c r="BW44" s="101"/>
      <c r="BX44" s="101"/>
      <c r="BY44" s="101"/>
    </row>
    <row r="45" ht="6" customHeight="1" spans="3:77">
      <c r="C45" s="100"/>
      <c r="D45" s="101"/>
      <c r="E45" s="102"/>
      <c r="G45" s="100"/>
      <c r="H45" s="101"/>
      <c r="I45" s="102"/>
      <c r="K45" s="100"/>
      <c r="L45" s="101"/>
      <c r="M45" s="102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D45" s="101"/>
      <c r="AE45" s="101"/>
      <c r="AF45" s="101"/>
      <c r="AG45" s="101"/>
      <c r="AH45" s="101"/>
      <c r="AI45" s="101"/>
      <c r="AJ45" s="101"/>
      <c r="AR45" s="100"/>
      <c r="AS45" s="101"/>
      <c r="AT45" s="102"/>
      <c r="AV45" s="100"/>
      <c r="AW45" s="101"/>
      <c r="AX45" s="102"/>
      <c r="AZ45" s="100"/>
      <c r="BA45" s="101"/>
      <c r="BB45" s="102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S45" s="101"/>
      <c r="BT45" s="101"/>
      <c r="BU45" s="101"/>
      <c r="BV45" s="101"/>
      <c r="BW45" s="101"/>
      <c r="BX45" s="101"/>
      <c r="BY45" s="101"/>
    </row>
    <row r="46" ht="6" customHeight="1" spans="3:77">
      <c r="C46" s="100"/>
      <c r="D46" s="101"/>
      <c r="E46" s="102"/>
      <c r="G46" s="100"/>
      <c r="H46" s="101"/>
      <c r="I46" s="102"/>
      <c r="K46" s="100"/>
      <c r="L46" s="101"/>
      <c r="M46" s="102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D46" s="101"/>
      <c r="AE46" s="101"/>
      <c r="AF46" s="101"/>
      <c r="AG46" s="101"/>
      <c r="AH46" s="101"/>
      <c r="AI46" s="101"/>
      <c r="AJ46" s="101"/>
      <c r="AR46" s="100"/>
      <c r="AS46" s="101"/>
      <c r="AT46" s="102"/>
      <c r="AV46" s="100"/>
      <c r="AW46" s="101"/>
      <c r="AX46" s="102"/>
      <c r="AZ46" s="100"/>
      <c r="BA46" s="101"/>
      <c r="BB46" s="102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S46" s="101"/>
      <c r="BT46" s="101"/>
      <c r="BU46" s="101"/>
      <c r="BV46" s="101"/>
      <c r="BW46" s="101"/>
      <c r="BX46" s="101"/>
      <c r="BY46" s="101"/>
    </row>
    <row r="47" ht="6" customHeight="1" spans="3:77">
      <c r="C47" s="103"/>
      <c r="D47" s="104"/>
      <c r="E47" s="105"/>
      <c r="G47" s="103"/>
      <c r="H47" s="104"/>
      <c r="I47" s="105"/>
      <c r="K47" s="103"/>
      <c r="L47" s="104"/>
      <c r="M47" s="105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D47" s="104"/>
      <c r="AE47" s="104"/>
      <c r="AF47" s="104"/>
      <c r="AG47" s="104"/>
      <c r="AH47" s="104"/>
      <c r="AI47" s="104"/>
      <c r="AJ47" s="104"/>
      <c r="AR47" s="103"/>
      <c r="AS47" s="104"/>
      <c r="AT47" s="105"/>
      <c r="AV47" s="103"/>
      <c r="AW47" s="104"/>
      <c r="AX47" s="105"/>
      <c r="AZ47" s="103"/>
      <c r="BA47" s="104"/>
      <c r="BB47" s="105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S47" s="104"/>
      <c r="BT47" s="104"/>
      <c r="BU47" s="104"/>
      <c r="BV47" s="104"/>
      <c r="BW47" s="104"/>
      <c r="BX47" s="104"/>
      <c r="BY47" s="104"/>
    </row>
    <row r="48" ht="6" customHeight="1"/>
    <row r="49" ht="6" customHeight="1"/>
    <row r="50" ht="6" customHeight="1" spans="3:77">
      <c r="C50" s="97" t="s">
        <v>267</v>
      </c>
      <c r="D50" s="98"/>
      <c r="E50" s="99"/>
      <c r="G50" s="97"/>
      <c r="H50" s="98"/>
      <c r="I50" s="99"/>
      <c r="K50" s="97"/>
      <c r="L50" s="98"/>
      <c r="M50" s="99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D50" s="101"/>
      <c r="AE50" s="101"/>
      <c r="AF50" s="101"/>
      <c r="AG50" s="101"/>
      <c r="AH50" s="101"/>
      <c r="AI50" s="101"/>
      <c r="AJ50" s="101"/>
      <c r="AR50" s="97" t="s">
        <v>267</v>
      </c>
      <c r="AS50" s="98"/>
      <c r="AT50" s="99"/>
      <c r="AV50" s="97"/>
      <c r="AW50" s="98"/>
      <c r="AX50" s="99"/>
      <c r="AZ50" s="97"/>
      <c r="BA50" s="98"/>
      <c r="BB50" s="99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S50" s="101"/>
      <c r="BT50" s="101"/>
      <c r="BU50" s="101"/>
      <c r="BV50" s="101"/>
      <c r="BW50" s="101"/>
      <c r="BX50" s="101"/>
      <c r="BY50" s="101"/>
    </row>
    <row r="51" ht="6" customHeight="1" spans="3:77">
      <c r="C51" s="100"/>
      <c r="D51" s="101"/>
      <c r="E51" s="102"/>
      <c r="G51" s="100"/>
      <c r="H51" s="101"/>
      <c r="I51" s="102"/>
      <c r="K51" s="100"/>
      <c r="L51" s="101"/>
      <c r="M51" s="102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D51" s="101"/>
      <c r="AE51" s="101"/>
      <c r="AF51" s="101"/>
      <c r="AG51" s="101"/>
      <c r="AH51" s="101"/>
      <c r="AI51" s="101"/>
      <c r="AJ51" s="101"/>
      <c r="AR51" s="100"/>
      <c r="AS51" s="101"/>
      <c r="AT51" s="102"/>
      <c r="AV51" s="100"/>
      <c r="AW51" s="101"/>
      <c r="AX51" s="102"/>
      <c r="AZ51" s="100"/>
      <c r="BA51" s="101"/>
      <c r="BB51" s="102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S51" s="101"/>
      <c r="BT51" s="101"/>
      <c r="BU51" s="101"/>
      <c r="BV51" s="101"/>
      <c r="BW51" s="101"/>
      <c r="BX51" s="101"/>
      <c r="BY51" s="101"/>
    </row>
    <row r="52" ht="6" customHeight="1" spans="3:77">
      <c r="C52" s="100"/>
      <c r="D52" s="101"/>
      <c r="E52" s="102"/>
      <c r="G52" s="100"/>
      <c r="H52" s="101"/>
      <c r="I52" s="102"/>
      <c r="K52" s="100"/>
      <c r="L52" s="101"/>
      <c r="M52" s="102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D52" s="101"/>
      <c r="AE52" s="101"/>
      <c r="AF52" s="101"/>
      <c r="AG52" s="101"/>
      <c r="AH52" s="101"/>
      <c r="AI52" s="101"/>
      <c r="AJ52" s="101"/>
      <c r="AR52" s="100"/>
      <c r="AS52" s="101"/>
      <c r="AT52" s="102"/>
      <c r="AV52" s="100"/>
      <c r="AW52" s="101"/>
      <c r="AX52" s="102"/>
      <c r="AZ52" s="100"/>
      <c r="BA52" s="101"/>
      <c r="BB52" s="102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S52" s="101"/>
      <c r="BT52" s="101"/>
      <c r="BU52" s="101"/>
      <c r="BV52" s="101"/>
      <c r="BW52" s="101"/>
      <c r="BX52" s="101"/>
      <c r="BY52" s="101"/>
    </row>
    <row r="53" ht="6" customHeight="1" spans="3:77">
      <c r="C53" s="103"/>
      <c r="D53" s="104"/>
      <c r="E53" s="105"/>
      <c r="G53" s="103"/>
      <c r="H53" s="104"/>
      <c r="I53" s="105"/>
      <c r="K53" s="103"/>
      <c r="L53" s="104"/>
      <c r="M53" s="105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D53" s="104"/>
      <c r="AE53" s="104"/>
      <c r="AF53" s="104"/>
      <c r="AG53" s="104"/>
      <c r="AH53" s="104"/>
      <c r="AI53" s="104"/>
      <c r="AJ53" s="104"/>
      <c r="AR53" s="103"/>
      <c r="AS53" s="104"/>
      <c r="AT53" s="105"/>
      <c r="AV53" s="103"/>
      <c r="AW53" s="104"/>
      <c r="AX53" s="105"/>
      <c r="AZ53" s="103"/>
      <c r="BA53" s="104"/>
      <c r="BB53" s="105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09"/>
      <c r="BO53" s="109"/>
      <c r="BP53" s="109"/>
      <c r="BQ53" s="109"/>
      <c r="BS53" s="104"/>
      <c r="BT53" s="104"/>
      <c r="BU53" s="104"/>
      <c r="BV53" s="104"/>
      <c r="BW53" s="104"/>
      <c r="BX53" s="104"/>
      <c r="BY53" s="104"/>
    </row>
    <row r="54" ht="6" customHeight="1"/>
    <row r="55" ht="6" customHeight="1" spans="3:46">
      <c r="C55" s="93"/>
      <c r="D55" s="93"/>
      <c r="E55" s="93"/>
      <c r="AR55" s="93"/>
      <c r="AS55" s="93"/>
      <c r="AT55" s="93"/>
    </row>
    <row r="56" ht="6" customHeight="1" spans="3:77">
      <c r="C56" s="97" t="s">
        <v>267</v>
      </c>
      <c r="D56" s="98"/>
      <c r="E56" s="99"/>
      <c r="G56" s="97"/>
      <c r="H56" s="98"/>
      <c r="I56" s="99"/>
      <c r="K56" s="97"/>
      <c r="L56" s="98"/>
      <c r="M56" s="99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D56" s="101"/>
      <c r="AE56" s="101"/>
      <c r="AF56" s="101"/>
      <c r="AG56" s="101"/>
      <c r="AH56" s="101"/>
      <c r="AI56" s="101"/>
      <c r="AJ56" s="101"/>
      <c r="AR56" s="97" t="s">
        <v>267</v>
      </c>
      <c r="AS56" s="98"/>
      <c r="AT56" s="99"/>
      <c r="AV56" s="97"/>
      <c r="AW56" s="98"/>
      <c r="AX56" s="99"/>
      <c r="AZ56" s="97"/>
      <c r="BA56" s="98"/>
      <c r="BB56" s="99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S56" s="101"/>
      <c r="BT56" s="101"/>
      <c r="BU56" s="101"/>
      <c r="BV56" s="101"/>
      <c r="BW56" s="101"/>
      <c r="BX56" s="101"/>
      <c r="BY56" s="101"/>
    </row>
    <row r="57" ht="6" customHeight="1" spans="3:77">
      <c r="C57" s="100"/>
      <c r="D57" s="101"/>
      <c r="E57" s="102"/>
      <c r="G57" s="100"/>
      <c r="H57" s="101"/>
      <c r="I57" s="102"/>
      <c r="K57" s="100"/>
      <c r="L57" s="101"/>
      <c r="M57" s="102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D57" s="101"/>
      <c r="AE57" s="101"/>
      <c r="AF57" s="101"/>
      <c r="AG57" s="101"/>
      <c r="AH57" s="101"/>
      <c r="AI57" s="101"/>
      <c r="AJ57" s="101"/>
      <c r="AR57" s="100"/>
      <c r="AS57" s="101"/>
      <c r="AT57" s="102"/>
      <c r="AV57" s="100"/>
      <c r="AW57" s="101"/>
      <c r="AX57" s="102"/>
      <c r="AZ57" s="100"/>
      <c r="BA57" s="101"/>
      <c r="BB57" s="102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S57" s="101"/>
      <c r="BT57" s="101"/>
      <c r="BU57" s="101"/>
      <c r="BV57" s="101"/>
      <c r="BW57" s="101"/>
      <c r="BX57" s="101"/>
      <c r="BY57" s="101"/>
    </row>
    <row r="58" ht="6" customHeight="1" spans="3:77">
      <c r="C58" s="100"/>
      <c r="D58" s="101"/>
      <c r="E58" s="102"/>
      <c r="G58" s="100"/>
      <c r="H58" s="101"/>
      <c r="I58" s="102"/>
      <c r="K58" s="100"/>
      <c r="L58" s="101"/>
      <c r="M58" s="102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D58" s="101"/>
      <c r="AE58" s="101"/>
      <c r="AF58" s="101"/>
      <c r="AG58" s="101"/>
      <c r="AH58" s="101"/>
      <c r="AI58" s="101"/>
      <c r="AJ58" s="101"/>
      <c r="AR58" s="100"/>
      <c r="AS58" s="101"/>
      <c r="AT58" s="102"/>
      <c r="AV58" s="100"/>
      <c r="AW58" s="101"/>
      <c r="AX58" s="102"/>
      <c r="AZ58" s="100"/>
      <c r="BA58" s="101"/>
      <c r="BB58" s="102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S58" s="101"/>
      <c r="BT58" s="101"/>
      <c r="BU58" s="101"/>
      <c r="BV58" s="101"/>
      <c r="BW58" s="101"/>
      <c r="BX58" s="101"/>
      <c r="BY58" s="101"/>
    </row>
    <row r="59" ht="6" customHeight="1" spans="3:77">
      <c r="C59" s="103"/>
      <c r="D59" s="104"/>
      <c r="E59" s="105"/>
      <c r="G59" s="103"/>
      <c r="H59" s="104"/>
      <c r="I59" s="105"/>
      <c r="K59" s="103"/>
      <c r="L59" s="104"/>
      <c r="M59" s="105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D59" s="104"/>
      <c r="AE59" s="104"/>
      <c r="AF59" s="104"/>
      <c r="AG59" s="104"/>
      <c r="AH59" s="104"/>
      <c r="AI59" s="104"/>
      <c r="AJ59" s="104"/>
      <c r="AR59" s="103"/>
      <c r="AS59" s="104"/>
      <c r="AT59" s="105"/>
      <c r="AV59" s="103"/>
      <c r="AW59" s="104"/>
      <c r="AX59" s="105"/>
      <c r="AZ59" s="103"/>
      <c r="BA59" s="104"/>
      <c r="BB59" s="105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  <c r="BQ59" s="109"/>
      <c r="BS59" s="104"/>
      <c r="BT59" s="104"/>
      <c r="BU59" s="104"/>
      <c r="BV59" s="104"/>
      <c r="BW59" s="104"/>
      <c r="BX59" s="104"/>
      <c r="BY59" s="104"/>
    </row>
    <row r="60" ht="6" customHeight="1"/>
    <row r="61" ht="6" customHeight="1"/>
    <row r="62" ht="6" customHeight="1" spans="3:77">
      <c r="C62" s="97" t="s">
        <v>267</v>
      </c>
      <c r="D62" s="98"/>
      <c r="E62" s="99"/>
      <c r="G62" s="97"/>
      <c r="H62" s="98"/>
      <c r="I62" s="99"/>
      <c r="K62" s="97"/>
      <c r="L62" s="98"/>
      <c r="M62" s="99"/>
      <c r="O62" s="110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D62" s="101"/>
      <c r="AE62" s="101"/>
      <c r="AF62" s="101"/>
      <c r="AG62" s="101"/>
      <c r="AH62" s="101"/>
      <c r="AI62" s="101"/>
      <c r="AJ62" s="101"/>
      <c r="AR62" s="97" t="s">
        <v>267</v>
      </c>
      <c r="AS62" s="98"/>
      <c r="AT62" s="99"/>
      <c r="AV62" s="97"/>
      <c r="AW62" s="98"/>
      <c r="AX62" s="99"/>
      <c r="AZ62" s="97"/>
      <c r="BA62" s="98"/>
      <c r="BB62" s="99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S62" s="101"/>
      <c r="BT62" s="101"/>
      <c r="BU62" s="101"/>
      <c r="BV62" s="101"/>
      <c r="BW62" s="101"/>
      <c r="BX62" s="101"/>
      <c r="BY62" s="101"/>
    </row>
    <row r="63" ht="6" customHeight="1" spans="3:77">
      <c r="C63" s="100"/>
      <c r="D63" s="101"/>
      <c r="E63" s="102"/>
      <c r="G63" s="100"/>
      <c r="H63" s="101"/>
      <c r="I63" s="102"/>
      <c r="K63" s="100"/>
      <c r="L63" s="101"/>
      <c r="M63" s="102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D63" s="101"/>
      <c r="AE63" s="101"/>
      <c r="AF63" s="101"/>
      <c r="AG63" s="101"/>
      <c r="AH63" s="101"/>
      <c r="AI63" s="101"/>
      <c r="AJ63" s="101"/>
      <c r="AR63" s="100"/>
      <c r="AS63" s="101"/>
      <c r="AT63" s="102"/>
      <c r="AV63" s="100"/>
      <c r="AW63" s="101"/>
      <c r="AX63" s="102"/>
      <c r="AZ63" s="100"/>
      <c r="BA63" s="101"/>
      <c r="BB63" s="102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S63" s="101"/>
      <c r="BT63" s="101"/>
      <c r="BU63" s="101"/>
      <c r="BV63" s="101"/>
      <c r="BW63" s="101"/>
      <c r="BX63" s="101"/>
      <c r="BY63" s="101"/>
    </row>
    <row r="64" ht="6" customHeight="1" spans="3:77">
      <c r="C64" s="100"/>
      <c r="D64" s="101"/>
      <c r="E64" s="102"/>
      <c r="G64" s="100"/>
      <c r="H64" s="101"/>
      <c r="I64" s="102"/>
      <c r="K64" s="100"/>
      <c r="L64" s="101"/>
      <c r="M64" s="102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D64" s="101"/>
      <c r="AE64" s="101"/>
      <c r="AF64" s="101"/>
      <c r="AG64" s="101"/>
      <c r="AH64" s="101"/>
      <c r="AI64" s="101"/>
      <c r="AJ64" s="101"/>
      <c r="AR64" s="100"/>
      <c r="AS64" s="101"/>
      <c r="AT64" s="102"/>
      <c r="AV64" s="100"/>
      <c r="AW64" s="101"/>
      <c r="AX64" s="102"/>
      <c r="AZ64" s="100"/>
      <c r="BA64" s="101"/>
      <c r="BB64" s="102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S64" s="101"/>
      <c r="BT64" s="101"/>
      <c r="BU64" s="101"/>
      <c r="BV64" s="101"/>
      <c r="BW64" s="101"/>
      <c r="BX64" s="101"/>
      <c r="BY64" s="101"/>
    </row>
    <row r="65" ht="6" customHeight="1" spans="3:77">
      <c r="C65" s="103"/>
      <c r="D65" s="104"/>
      <c r="E65" s="105"/>
      <c r="G65" s="103"/>
      <c r="H65" s="104"/>
      <c r="I65" s="105"/>
      <c r="K65" s="103"/>
      <c r="L65" s="104"/>
      <c r="M65" s="105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D65" s="104"/>
      <c r="AE65" s="104"/>
      <c r="AF65" s="104"/>
      <c r="AG65" s="104"/>
      <c r="AH65" s="104"/>
      <c r="AI65" s="104"/>
      <c r="AJ65" s="104"/>
      <c r="AR65" s="103"/>
      <c r="AS65" s="104"/>
      <c r="AT65" s="105"/>
      <c r="AV65" s="103"/>
      <c r="AW65" s="104"/>
      <c r="AX65" s="105"/>
      <c r="AZ65" s="103"/>
      <c r="BA65" s="104"/>
      <c r="BB65" s="105"/>
      <c r="BD65" s="109"/>
      <c r="BE65" s="109"/>
      <c r="BF65" s="109"/>
      <c r="BG65" s="109"/>
      <c r="BH65" s="109"/>
      <c r="BI65" s="109"/>
      <c r="BJ65" s="109"/>
      <c r="BK65" s="109"/>
      <c r="BL65" s="109"/>
      <c r="BM65" s="109"/>
      <c r="BN65" s="109"/>
      <c r="BO65" s="109"/>
      <c r="BP65" s="109"/>
      <c r="BQ65" s="109"/>
      <c r="BS65" s="104"/>
      <c r="BT65" s="104"/>
      <c r="BU65" s="104"/>
      <c r="BV65" s="104"/>
      <c r="BW65" s="104"/>
      <c r="BX65" s="104"/>
      <c r="BY65" s="104"/>
    </row>
    <row r="66" ht="6" customHeight="1"/>
    <row r="67" ht="6" customHeight="1" spans="3:46">
      <c r="C67" s="93"/>
      <c r="D67" s="93"/>
      <c r="E67" s="93"/>
      <c r="AR67" s="93"/>
      <c r="AS67" s="93"/>
      <c r="AT67" s="93"/>
    </row>
    <row r="68" ht="6" customHeight="1" spans="3:77">
      <c r="C68" s="97" t="s">
        <v>267</v>
      </c>
      <c r="D68" s="98"/>
      <c r="E68" s="99"/>
      <c r="G68" s="97"/>
      <c r="H68" s="98"/>
      <c r="I68" s="99"/>
      <c r="K68" s="97"/>
      <c r="L68" s="98"/>
      <c r="M68" s="99"/>
      <c r="O68" s="110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D68" s="101"/>
      <c r="AE68" s="101"/>
      <c r="AF68" s="101"/>
      <c r="AG68" s="101"/>
      <c r="AH68" s="101"/>
      <c r="AI68" s="101"/>
      <c r="AJ68" s="101"/>
      <c r="AR68" s="97" t="s">
        <v>267</v>
      </c>
      <c r="AS68" s="98"/>
      <c r="AT68" s="99"/>
      <c r="AV68" s="97"/>
      <c r="AW68" s="98"/>
      <c r="AX68" s="99"/>
      <c r="AZ68" s="97"/>
      <c r="BA68" s="98"/>
      <c r="BB68" s="99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S68" s="101"/>
      <c r="BT68" s="101"/>
      <c r="BU68" s="101"/>
      <c r="BV68" s="101"/>
      <c r="BW68" s="101"/>
      <c r="BX68" s="101"/>
      <c r="BY68" s="101"/>
    </row>
    <row r="69" ht="6" customHeight="1" spans="3:77">
      <c r="C69" s="100"/>
      <c r="D69" s="101"/>
      <c r="E69" s="102"/>
      <c r="G69" s="100"/>
      <c r="H69" s="101"/>
      <c r="I69" s="102"/>
      <c r="K69" s="100"/>
      <c r="L69" s="101"/>
      <c r="M69" s="102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D69" s="101"/>
      <c r="AE69" s="101"/>
      <c r="AF69" s="101"/>
      <c r="AG69" s="101"/>
      <c r="AH69" s="101"/>
      <c r="AI69" s="101"/>
      <c r="AJ69" s="101"/>
      <c r="AR69" s="100"/>
      <c r="AS69" s="101"/>
      <c r="AT69" s="102"/>
      <c r="AV69" s="100"/>
      <c r="AW69" s="101"/>
      <c r="AX69" s="102"/>
      <c r="AZ69" s="100"/>
      <c r="BA69" s="101"/>
      <c r="BB69" s="102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S69" s="101"/>
      <c r="BT69" s="101"/>
      <c r="BU69" s="101"/>
      <c r="BV69" s="101"/>
      <c r="BW69" s="101"/>
      <c r="BX69" s="101"/>
      <c r="BY69" s="101"/>
    </row>
    <row r="70" ht="6" customHeight="1" spans="3:77">
      <c r="C70" s="100"/>
      <c r="D70" s="101"/>
      <c r="E70" s="102"/>
      <c r="G70" s="100"/>
      <c r="H70" s="101"/>
      <c r="I70" s="102"/>
      <c r="K70" s="100"/>
      <c r="L70" s="101"/>
      <c r="M70" s="102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D70" s="101"/>
      <c r="AE70" s="101"/>
      <c r="AF70" s="101"/>
      <c r="AG70" s="101"/>
      <c r="AH70" s="101"/>
      <c r="AI70" s="101"/>
      <c r="AJ70" s="101"/>
      <c r="AR70" s="100"/>
      <c r="AS70" s="101"/>
      <c r="AT70" s="102"/>
      <c r="AV70" s="100"/>
      <c r="AW70" s="101"/>
      <c r="AX70" s="102"/>
      <c r="AZ70" s="100"/>
      <c r="BA70" s="101"/>
      <c r="BB70" s="102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S70" s="101"/>
      <c r="BT70" s="101"/>
      <c r="BU70" s="101"/>
      <c r="BV70" s="101"/>
      <c r="BW70" s="101"/>
      <c r="BX70" s="101"/>
      <c r="BY70" s="101"/>
    </row>
    <row r="71" ht="6" customHeight="1" spans="3:77">
      <c r="C71" s="103"/>
      <c r="D71" s="104"/>
      <c r="E71" s="105"/>
      <c r="G71" s="103"/>
      <c r="H71" s="104"/>
      <c r="I71" s="105"/>
      <c r="K71" s="103"/>
      <c r="L71" s="104"/>
      <c r="M71" s="105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D71" s="104"/>
      <c r="AE71" s="104"/>
      <c r="AF71" s="104"/>
      <c r="AG71" s="104"/>
      <c r="AH71" s="104"/>
      <c r="AI71" s="104"/>
      <c r="AJ71" s="104"/>
      <c r="AR71" s="103"/>
      <c r="AS71" s="104"/>
      <c r="AT71" s="105"/>
      <c r="AV71" s="103"/>
      <c r="AW71" s="104"/>
      <c r="AX71" s="105"/>
      <c r="AZ71" s="103"/>
      <c r="BA71" s="104"/>
      <c r="BB71" s="105"/>
      <c r="BD71" s="109"/>
      <c r="BE71" s="109"/>
      <c r="BF71" s="109"/>
      <c r="BG71" s="109"/>
      <c r="BH71" s="109"/>
      <c r="BI71" s="109"/>
      <c r="BJ71" s="109"/>
      <c r="BK71" s="109"/>
      <c r="BL71" s="109"/>
      <c r="BM71" s="109"/>
      <c r="BN71" s="109"/>
      <c r="BO71" s="109"/>
      <c r="BP71" s="109"/>
      <c r="BQ71" s="109"/>
      <c r="BS71" s="104"/>
      <c r="BT71" s="104"/>
      <c r="BU71" s="104"/>
      <c r="BV71" s="104"/>
      <c r="BW71" s="104"/>
      <c r="BX71" s="104"/>
      <c r="BY71" s="104"/>
    </row>
    <row r="72" ht="6" customHeight="1"/>
    <row r="73" ht="6" customHeight="1"/>
    <row r="74" ht="6" customHeight="1" spans="3:77">
      <c r="C74" s="97" t="s">
        <v>267</v>
      </c>
      <c r="D74" s="98"/>
      <c r="E74" s="99"/>
      <c r="G74" s="97"/>
      <c r="H74" s="98"/>
      <c r="I74" s="99"/>
      <c r="K74" s="97"/>
      <c r="L74" s="98"/>
      <c r="M74" s="99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D74" s="101"/>
      <c r="AE74" s="101"/>
      <c r="AF74" s="101"/>
      <c r="AG74" s="101"/>
      <c r="AH74" s="101"/>
      <c r="AI74" s="101"/>
      <c r="AJ74" s="101"/>
      <c r="AR74" s="97" t="s">
        <v>267</v>
      </c>
      <c r="AS74" s="98"/>
      <c r="AT74" s="99"/>
      <c r="AV74" s="97"/>
      <c r="AW74" s="98"/>
      <c r="AX74" s="99"/>
      <c r="AZ74" s="97"/>
      <c r="BA74" s="98"/>
      <c r="BB74" s="99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S74" s="101"/>
      <c r="BT74" s="101"/>
      <c r="BU74" s="101"/>
      <c r="BV74" s="101"/>
      <c r="BW74" s="101"/>
      <c r="BX74" s="101"/>
      <c r="BY74" s="101"/>
    </row>
    <row r="75" ht="6" customHeight="1" spans="3:77">
      <c r="C75" s="100"/>
      <c r="D75" s="101"/>
      <c r="E75" s="102"/>
      <c r="G75" s="100"/>
      <c r="H75" s="101"/>
      <c r="I75" s="102"/>
      <c r="K75" s="100"/>
      <c r="L75" s="101"/>
      <c r="M75" s="102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D75" s="101"/>
      <c r="AE75" s="101"/>
      <c r="AF75" s="101"/>
      <c r="AG75" s="101"/>
      <c r="AH75" s="101"/>
      <c r="AI75" s="101"/>
      <c r="AJ75" s="101"/>
      <c r="AR75" s="100"/>
      <c r="AS75" s="101"/>
      <c r="AT75" s="102"/>
      <c r="AV75" s="100"/>
      <c r="AW75" s="101"/>
      <c r="AX75" s="102"/>
      <c r="AZ75" s="100"/>
      <c r="BA75" s="101"/>
      <c r="BB75" s="102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S75" s="101"/>
      <c r="BT75" s="101"/>
      <c r="BU75" s="101"/>
      <c r="BV75" s="101"/>
      <c r="BW75" s="101"/>
      <c r="BX75" s="101"/>
      <c r="BY75" s="101"/>
    </row>
    <row r="76" ht="6" customHeight="1" spans="3:77">
      <c r="C76" s="100"/>
      <c r="D76" s="101"/>
      <c r="E76" s="102"/>
      <c r="G76" s="100"/>
      <c r="H76" s="101"/>
      <c r="I76" s="102"/>
      <c r="K76" s="100"/>
      <c r="L76" s="101"/>
      <c r="M76" s="102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D76" s="101"/>
      <c r="AE76" s="101"/>
      <c r="AF76" s="101"/>
      <c r="AG76" s="101"/>
      <c r="AH76" s="101"/>
      <c r="AI76" s="101"/>
      <c r="AJ76" s="101"/>
      <c r="AR76" s="100"/>
      <c r="AS76" s="101"/>
      <c r="AT76" s="102"/>
      <c r="AV76" s="100"/>
      <c r="AW76" s="101"/>
      <c r="AX76" s="102"/>
      <c r="AZ76" s="100"/>
      <c r="BA76" s="101"/>
      <c r="BB76" s="102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95"/>
      <c r="BQ76" s="95"/>
      <c r="BS76" s="101"/>
      <c r="BT76" s="101"/>
      <c r="BU76" s="101"/>
      <c r="BV76" s="101"/>
      <c r="BW76" s="101"/>
      <c r="BX76" s="101"/>
      <c r="BY76" s="101"/>
    </row>
    <row r="77" ht="6" customHeight="1" spans="3:77">
      <c r="C77" s="103"/>
      <c r="D77" s="104"/>
      <c r="E77" s="105"/>
      <c r="G77" s="103"/>
      <c r="H77" s="104"/>
      <c r="I77" s="105"/>
      <c r="K77" s="103"/>
      <c r="L77" s="104"/>
      <c r="M77" s="105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D77" s="104"/>
      <c r="AE77" s="104"/>
      <c r="AF77" s="104"/>
      <c r="AG77" s="104"/>
      <c r="AH77" s="104"/>
      <c r="AI77" s="104"/>
      <c r="AJ77" s="104"/>
      <c r="AR77" s="103"/>
      <c r="AS77" s="104"/>
      <c r="AT77" s="105"/>
      <c r="AV77" s="103"/>
      <c r="AW77" s="104"/>
      <c r="AX77" s="105"/>
      <c r="AZ77" s="103"/>
      <c r="BA77" s="104"/>
      <c r="BB77" s="105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S77" s="104"/>
      <c r="BT77" s="104"/>
      <c r="BU77" s="104"/>
      <c r="BV77" s="104"/>
      <c r="BW77" s="104"/>
      <c r="BX77" s="104"/>
      <c r="BY77" s="104"/>
    </row>
    <row r="78" ht="6" customHeight="1"/>
    <row r="79" ht="6" customHeight="1" spans="3:46">
      <c r="C79" s="93"/>
      <c r="D79" s="93"/>
      <c r="E79" s="93"/>
      <c r="AR79" s="93"/>
      <c r="AS79" s="93"/>
      <c r="AT79" s="93"/>
    </row>
    <row r="80" ht="6" customHeight="1" spans="3:77">
      <c r="C80" s="97" t="s">
        <v>267</v>
      </c>
      <c r="D80" s="98"/>
      <c r="E80" s="99"/>
      <c r="G80" s="97"/>
      <c r="H80" s="98"/>
      <c r="I80" s="99"/>
      <c r="K80" s="97"/>
      <c r="L80" s="98"/>
      <c r="M80" s="99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D80" s="101"/>
      <c r="AE80" s="101"/>
      <c r="AF80" s="101"/>
      <c r="AG80" s="101"/>
      <c r="AH80" s="101"/>
      <c r="AI80" s="101"/>
      <c r="AJ80" s="101"/>
      <c r="AR80" s="97" t="s">
        <v>267</v>
      </c>
      <c r="AS80" s="98"/>
      <c r="AT80" s="99"/>
      <c r="AV80" s="97"/>
      <c r="AW80" s="98"/>
      <c r="AX80" s="99"/>
      <c r="AZ80" s="97"/>
      <c r="BA80" s="98"/>
      <c r="BB80" s="99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S80" s="101"/>
      <c r="BT80" s="101"/>
      <c r="BU80" s="101"/>
      <c r="BV80" s="101"/>
      <c r="BW80" s="101"/>
      <c r="BX80" s="101"/>
      <c r="BY80" s="101"/>
    </row>
    <row r="81" ht="6" customHeight="1" spans="3:77">
      <c r="C81" s="100"/>
      <c r="D81" s="101"/>
      <c r="E81" s="102"/>
      <c r="G81" s="100"/>
      <c r="H81" s="101"/>
      <c r="I81" s="102"/>
      <c r="K81" s="100"/>
      <c r="L81" s="101"/>
      <c r="M81" s="102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D81" s="101"/>
      <c r="AE81" s="101"/>
      <c r="AF81" s="101"/>
      <c r="AG81" s="101"/>
      <c r="AH81" s="101"/>
      <c r="AI81" s="101"/>
      <c r="AJ81" s="101"/>
      <c r="AR81" s="100"/>
      <c r="AS81" s="101"/>
      <c r="AT81" s="102"/>
      <c r="AV81" s="100"/>
      <c r="AW81" s="101"/>
      <c r="AX81" s="102"/>
      <c r="AZ81" s="100"/>
      <c r="BA81" s="101"/>
      <c r="BB81" s="102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S81" s="101"/>
      <c r="BT81" s="101"/>
      <c r="BU81" s="101"/>
      <c r="BV81" s="101"/>
      <c r="BW81" s="101"/>
      <c r="BX81" s="101"/>
      <c r="BY81" s="101"/>
    </row>
    <row r="82" ht="6" customHeight="1" spans="3:77">
      <c r="C82" s="100"/>
      <c r="D82" s="101"/>
      <c r="E82" s="102"/>
      <c r="G82" s="100"/>
      <c r="H82" s="101"/>
      <c r="I82" s="102"/>
      <c r="K82" s="100"/>
      <c r="L82" s="101"/>
      <c r="M82" s="102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D82" s="101"/>
      <c r="AE82" s="101"/>
      <c r="AF82" s="101"/>
      <c r="AG82" s="101"/>
      <c r="AH82" s="101"/>
      <c r="AI82" s="101"/>
      <c r="AJ82" s="101"/>
      <c r="AR82" s="100"/>
      <c r="AS82" s="101"/>
      <c r="AT82" s="102"/>
      <c r="AV82" s="100"/>
      <c r="AW82" s="101"/>
      <c r="AX82" s="102"/>
      <c r="AZ82" s="100"/>
      <c r="BA82" s="101"/>
      <c r="BB82" s="102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S82" s="101"/>
      <c r="BT82" s="101"/>
      <c r="BU82" s="101"/>
      <c r="BV82" s="101"/>
      <c r="BW82" s="101"/>
      <c r="BX82" s="101"/>
      <c r="BY82" s="101"/>
    </row>
    <row r="83" ht="6" customHeight="1" spans="3:77">
      <c r="C83" s="103"/>
      <c r="D83" s="104"/>
      <c r="E83" s="105"/>
      <c r="G83" s="103"/>
      <c r="H83" s="104"/>
      <c r="I83" s="105"/>
      <c r="K83" s="103"/>
      <c r="L83" s="104"/>
      <c r="M83" s="105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D83" s="104"/>
      <c r="AE83" s="104"/>
      <c r="AF83" s="104"/>
      <c r="AG83" s="104"/>
      <c r="AH83" s="104"/>
      <c r="AI83" s="104"/>
      <c r="AJ83" s="104"/>
      <c r="AR83" s="103"/>
      <c r="AS83" s="104"/>
      <c r="AT83" s="105"/>
      <c r="AV83" s="103"/>
      <c r="AW83" s="104"/>
      <c r="AX83" s="105"/>
      <c r="AZ83" s="103"/>
      <c r="BA83" s="104"/>
      <c r="BB83" s="105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S83" s="104"/>
      <c r="BT83" s="104"/>
      <c r="BU83" s="104"/>
      <c r="BV83" s="104"/>
      <c r="BW83" s="104"/>
      <c r="BX83" s="104"/>
      <c r="BY83" s="104"/>
    </row>
    <row r="84" ht="6" customHeight="1"/>
    <row r="85" ht="6" customHeight="1"/>
    <row r="86" ht="6" customHeight="1" spans="3:77">
      <c r="C86" s="97" t="s">
        <v>267</v>
      </c>
      <c r="D86" s="98"/>
      <c r="E86" s="99"/>
      <c r="G86" s="97"/>
      <c r="H86" s="98"/>
      <c r="I86" s="99"/>
      <c r="K86" s="97"/>
      <c r="L86" s="98"/>
      <c r="M86" s="99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D86" s="101"/>
      <c r="AE86" s="101"/>
      <c r="AF86" s="101"/>
      <c r="AG86" s="101"/>
      <c r="AH86" s="101"/>
      <c r="AI86" s="101"/>
      <c r="AJ86" s="101"/>
      <c r="AR86" s="97" t="s">
        <v>267</v>
      </c>
      <c r="AS86" s="98"/>
      <c r="AT86" s="99"/>
      <c r="AV86" s="97"/>
      <c r="AW86" s="98"/>
      <c r="AX86" s="99"/>
      <c r="AZ86" s="97"/>
      <c r="BA86" s="98"/>
      <c r="BB86" s="99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S86" s="101"/>
      <c r="BT86" s="101"/>
      <c r="BU86" s="101"/>
      <c r="BV86" s="101"/>
      <c r="BW86" s="101"/>
      <c r="BX86" s="101"/>
      <c r="BY86" s="101"/>
    </row>
    <row r="87" ht="6" customHeight="1" spans="3:77">
      <c r="C87" s="100"/>
      <c r="D87" s="101"/>
      <c r="E87" s="102"/>
      <c r="G87" s="100"/>
      <c r="H87" s="101"/>
      <c r="I87" s="102"/>
      <c r="K87" s="100"/>
      <c r="L87" s="101"/>
      <c r="M87" s="102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D87" s="101"/>
      <c r="AE87" s="101"/>
      <c r="AF87" s="101"/>
      <c r="AG87" s="101"/>
      <c r="AH87" s="101"/>
      <c r="AI87" s="101"/>
      <c r="AJ87" s="101"/>
      <c r="AR87" s="100"/>
      <c r="AS87" s="101"/>
      <c r="AT87" s="102"/>
      <c r="AV87" s="100"/>
      <c r="AW87" s="101"/>
      <c r="AX87" s="102"/>
      <c r="AZ87" s="100"/>
      <c r="BA87" s="101"/>
      <c r="BB87" s="102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S87" s="101"/>
      <c r="BT87" s="101"/>
      <c r="BU87" s="101"/>
      <c r="BV87" s="101"/>
      <c r="BW87" s="101"/>
      <c r="BX87" s="101"/>
      <c r="BY87" s="101"/>
    </row>
    <row r="88" ht="6" customHeight="1" spans="3:77">
      <c r="C88" s="100"/>
      <c r="D88" s="101"/>
      <c r="E88" s="102"/>
      <c r="G88" s="100"/>
      <c r="H88" s="101"/>
      <c r="I88" s="102"/>
      <c r="K88" s="100"/>
      <c r="L88" s="101"/>
      <c r="M88" s="102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D88" s="101"/>
      <c r="AE88" s="101"/>
      <c r="AF88" s="101"/>
      <c r="AG88" s="101"/>
      <c r="AH88" s="101"/>
      <c r="AI88" s="101"/>
      <c r="AJ88" s="101"/>
      <c r="AR88" s="100"/>
      <c r="AS88" s="101"/>
      <c r="AT88" s="102"/>
      <c r="AV88" s="100"/>
      <c r="AW88" s="101"/>
      <c r="AX88" s="102"/>
      <c r="AZ88" s="100"/>
      <c r="BA88" s="101"/>
      <c r="BB88" s="102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S88" s="101"/>
      <c r="BT88" s="101"/>
      <c r="BU88" s="101"/>
      <c r="BV88" s="101"/>
      <c r="BW88" s="101"/>
      <c r="BX88" s="101"/>
      <c r="BY88" s="101"/>
    </row>
    <row r="89" ht="6" customHeight="1" spans="3:77">
      <c r="C89" s="103"/>
      <c r="D89" s="104"/>
      <c r="E89" s="105"/>
      <c r="G89" s="103"/>
      <c r="H89" s="104"/>
      <c r="I89" s="105"/>
      <c r="K89" s="103"/>
      <c r="L89" s="104"/>
      <c r="M89" s="105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D89" s="104"/>
      <c r="AE89" s="104"/>
      <c r="AF89" s="104"/>
      <c r="AG89" s="104"/>
      <c r="AH89" s="104"/>
      <c r="AI89" s="104"/>
      <c r="AJ89" s="104"/>
      <c r="AR89" s="103"/>
      <c r="AS89" s="104"/>
      <c r="AT89" s="105"/>
      <c r="AV89" s="103"/>
      <c r="AW89" s="104"/>
      <c r="AX89" s="105"/>
      <c r="AZ89" s="103"/>
      <c r="BA89" s="104"/>
      <c r="BB89" s="105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S89" s="104"/>
      <c r="BT89" s="104"/>
      <c r="BU89" s="104"/>
      <c r="BV89" s="104"/>
      <c r="BW89" s="104"/>
      <c r="BX89" s="104"/>
      <c r="BY89" s="104"/>
    </row>
    <row r="90" ht="6" customHeight="1"/>
    <row r="91" ht="6" customHeight="1" spans="3:46">
      <c r="C91" s="93"/>
      <c r="D91" s="93"/>
      <c r="E91" s="93"/>
      <c r="AR91" s="93"/>
      <c r="AS91" s="93"/>
      <c r="AT91" s="93"/>
    </row>
    <row r="92" ht="6" customHeight="1" spans="3:77">
      <c r="C92" s="97" t="s">
        <v>267</v>
      </c>
      <c r="D92" s="98"/>
      <c r="E92" s="99"/>
      <c r="G92" s="97"/>
      <c r="H92" s="98"/>
      <c r="I92" s="99"/>
      <c r="K92" s="97"/>
      <c r="L92" s="98"/>
      <c r="M92" s="99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D92" s="101"/>
      <c r="AE92" s="101"/>
      <c r="AF92" s="101"/>
      <c r="AG92" s="101"/>
      <c r="AH92" s="101"/>
      <c r="AI92" s="101"/>
      <c r="AJ92" s="101"/>
      <c r="AR92" s="97" t="s">
        <v>267</v>
      </c>
      <c r="AS92" s="98"/>
      <c r="AT92" s="99"/>
      <c r="AV92" s="97"/>
      <c r="AW92" s="98"/>
      <c r="AX92" s="99"/>
      <c r="AZ92" s="97"/>
      <c r="BA92" s="98"/>
      <c r="BB92" s="99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S92" s="101"/>
      <c r="BT92" s="101"/>
      <c r="BU92" s="101"/>
      <c r="BV92" s="101"/>
      <c r="BW92" s="101"/>
      <c r="BX92" s="101"/>
      <c r="BY92" s="101"/>
    </row>
    <row r="93" ht="6" customHeight="1" spans="3:77">
      <c r="C93" s="100"/>
      <c r="D93" s="101"/>
      <c r="E93" s="102"/>
      <c r="G93" s="100"/>
      <c r="H93" s="101"/>
      <c r="I93" s="102"/>
      <c r="K93" s="100"/>
      <c r="L93" s="101"/>
      <c r="M93" s="102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D93" s="101"/>
      <c r="AE93" s="101"/>
      <c r="AF93" s="101"/>
      <c r="AG93" s="101"/>
      <c r="AH93" s="101"/>
      <c r="AI93" s="101"/>
      <c r="AJ93" s="101"/>
      <c r="AR93" s="100"/>
      <c r="AS93" s="101"/>
      <c r="AT93" s="102"/>
      <c r="AV93" s="100"/>
      <c r="AW93" s="101"/>
      <c r="AX93" s="102"/>
      <c r="AZ93" s="100"/>
      <c r="BA93" s="101"/>
      <c r="BB93" s="102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S93" s="101"/>
      <c r="BT93" s="101"/>
      <c r="BU93" s="101"/>
      <c r="BV93" s="101"/>
      <c r="BW93" s="101"/>
      <c r="BX93" s="101"/>
      <c r="BY93" s="101"/>
    </row>
    <row r="94" ht="6" customHeight="1" spans="3:77">
      <c r="C94" s="100"/>
      <c r="D94" s="101"/>
      <c r="E94" s="102"/>
      <c r="G94" s="100"/>
      <c r="H94" s="101"/>
      <c r="I94" s="102"/>
      <c r="K94" s="100"/>
      <c r="L94" s="101"/>
      <c r="M94" s="102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D94" s="101"/>
      <c r="AE94" s="101"/>
      <c r="AF94" s="101"/>
      <c r="AG94" s="101"/>
      <c r="AH94" s="101"/>
      <c r="AI94" s="101"/>
      <c r="AJ94" s="101"/>
      <c r="AR94" s="100"/>
      <c r="AS94" s="101"/>
      <c r="AT94" s="102"/>
      <c r="AV94" s="100"/>
      <c r="AW94" s="101"/>
      <c r="AX94" s="102"/>
      <c r="AZ94" s="100"/>
      <c r="BA94" s="101"/>
      <c r="BB94" s="102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S94" s="101"/>
      <c r="BT94" s="101"/>
      <c r="BU94" s="101"/>
      <c r="BV94" s="101"/>
      <c r="BW94" s="101"/>
      <c r="BX94" s="101"/>
      <c r="BY94" s="101"/>
    </row>
    <row r="95" ht="6" customHeight="1" spans="3:77">
      <c r="C95" s="103"/>
      <c r="D95" s="104"/>
      <c r="E95" s="105"/>
      <c r="G95" s="103"/>
      <c r="H95" s="104"/>
      <c r="I95" s="105"/>
      <c r="K95" s="103"/>
      <c r="L95" s="104"/>
      <c r="M95" s="105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D95" s="104"/>
      <c r="AE95" s="104"/>
      <c r="AF95" s="104"/>
      <c r="AG95" s="104"/>
      <c r="AH95" s="104"/>
      <c r="AI95" s="104"/>
      <c r="AJ95" s="104"/>
      <c r="AR95" s="103"/>
      <c r="AS95" s="104"/>
      <c r="AT95" s="105"/>
      <c r="AV95" s="103"/>
      <c r="AW95" s="104"/>
      <c r="AX95" s="105"/>
      <c r="AZ95" s="103"/>
      <c r="BA95" s="104"/>
      <c r="BB95" s="105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S95" s="104"/>
      <c r="BT95" s="104"/>
      <c r="BU95" s="104"/>
      <c r="BV95" s="104"/>
      <c r="BW95" s="104"/>
      <c r="BX95" s="104"/>
      <c r="BY95" s="104"/>
    </row>
    <row r="96" ht="6" customHeight="1"/>
    <row r="97" ht="6" customHeight="1"/>
    <row r="98" ht="6" customHeight="1" spans="3:77">
      <c r="C98" s="97" t="s">
        <v>267</v>
      </c>
      <c r="D98" s="98"/>
      <c r="E98" s="99"/>
      <c r="G98" s="97"/>
      <c r="H98" s="98"/>
      <c r="I98" s="99"/>
      <c r="K98" s="97"/>
      <c r="L98" s="98"/>
      <c r="M98" s="99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D98" s="101"/>
      <c r="AE98" s="101"/>
      <c r="AF98" s="101"/>
      <c r="AG98" s="101"/>
      <c r="AH98" s="101"/>
      <c r="AI98" s="101"/>
      <c r="AJ98" s="101"/>
      <c r="AR98" s="97" t="s">
        <v>267</v>
      </c>
      <c r="AS98" s="98"/>
      <c r="AT98" s="99"/>
      <c r="AV98" s="97"/>
      <c r="AW98" s="98"/>
      <c r="AX98" s="99"/>
      <c r="AZ98" s="97"/>
      <c r="BA98" s="98"/>
      <c r="BB98" s="99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S98" s="101"/>
      <c r="BT98" s="101"/>
      <c r="BU98" s="101"/>
      <c r="BV98" s="101"/>
      <c r="BW98" s="101"/>
      <c r="BX98" s="101"/>
      <c r="BY98" s="101"/>
    </row>
    <row r="99" ht="6" customHeight="1" spans="3:77">
      <c r="C99" s="100"/>
      <c r="D99" s="101"/>
      <c r="E99" s="102"/>
      <c r="G99" s="100"/>
      <c r="H99" s="101"/>
      <c r="I99" s="102"/>
      <c r="K99" s="100"/>
      <c r="L99" s="101"/>
      <c r="M99" s="102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D99" s="101"/>
      <c r="AE99" s="101"/>
      <c r="AF99" s="101"/>
      <c r="AG99" s="101"/>
      <c r="AH99" s="101"/>
      <c r="AI99" s="101"/>
      <c r="AJ99" s="101"/>
      <c r="AR99" s="100"/>
      <c r="AS99" s="101"/>
      <c r="AT99" s="102"/>
      <c r="AV99" s="100"/>
      <c r="AW99" s="101"/>
      <c r="AX99" s="102"/>
      <c r="AZ99" s="100"/>
      <c r="BA99" s="101"/>
      <c r="BB99" s="102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95"/>
      <c r="BP99" s="95"/>
      <c r="BQ99" s="95"/>
      <c r="BS99" s="101"/>
      <c r="BT99" s="101"/>
      <c r="BU99" s="101"/>
      <c r="BV99" s="101"/>
      <c r="BW99" s="101"/>
      <c r="BX99" s="101"/>
      <c r="BY99" s="101"/>
    </row>
    <row r="100" ht="6" customHeight="1" spans="3:77">
      <c r="C100" s="100"/>
      <c r="D100" s="101"/>
      <c r="E100" s="102"/>
      <c r="G100" s="100"/>
      <c r="H100" s="101"/>
      <c r="I100" s="102"/>
      <c r="K100" s="100"/>
      <c r="L100" s="101"/>
      <c r="M100" s="102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D100" s="101"/>
      <c r="AE100" s="101"/>
      <c r="AF100" s="101"/>
      <c r="AG100" s="101"/>
      <c r="AH100" s="101"/>
      <c r="AI100" s="101"/>
      <c r="AJ100" s="101"/>
      <c r="AR100" s="100"/>
      <c r="AS100" s="101"/>
      <c r="AT100" s="102"/>
      <c r="AV100" s="100"/>
      <c r="AW100" s="101"/>
      <c r="AX100" s="102"/>
      <c r="AZ100" s="100"/>
      <c r="BA100" s="101"/>
      <c r="BB100" s="102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95"/>
      <c r="BP100" s="95"/>
      <c r="BQ100" s="95"/>
      <c r="BS100" s="101"/>
      <c r="BT100" s="101"/>
      <c r="BU100" s="101"/>
      <c r="BV100" s="101"/>
      <c r="BW100" s="101"/>
      <c r="BX100" s="101"/>
      <c r="BY100" s="101"/>
    </row>
    <row r="101" ht="6" customHeight="1" spans="3:77">
      <c r="C101" s="103"/>
      <c r="D101" s="104"/>
      <c r="E101" s="105"/>
      <c r="G101" s="103"/>
      <c r="H101" s="104"/>
      <c r="I101" s="105"/>
      <c r="K101" s="103"/>
      <c r="L101" s="104"/>
      <c r="M101" s="105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D101" s="104"/>
      <c r="AE101" s="104"/>
      <c r="AF101" s="104"/>
      <c r="AG101" s="104"/>
      <c r="AH101" s="104"/>
      <c r="AI101" s="104"/>
      <c r="AJ101" s="104"/>
      <c r="AR101" s="103"/>
      <c r="AS101" s="104"/>
      <c r="AT101" s="105"/>
      <c r="AV101" s="103"/>
      <c r="AW101" s="104"/>
      <c r="AX101" s="105"/>
      <c r="AZ101" s="103"/>
      <c r="BA101" s="104"/>
      <c r="BB101" s="105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S101" s="104"/>
      <c r="BT101" s="104"/>
      <c r="BU101" s="104"/>
      <c r="BV101" s="104"/>
      <c r="BW101" s="104"/>
      <c r="BX101" s="104"/>
      <c r="BY101" s="104"/>
    </row>
    <row r="102" ht="6" customHeight="1"/>
    <row r="103" ht="6" customHeight="1" spans="3:46">
      <c r="C103" s="93"/>
      <c r="D103" s="93"/>
      <c r="E103" s="93"/>
      <c r="AR103" s="93"/>
      <c r="AS103" s="93"/>
      <c r="AT103" s="93"/>
    </row>
    <row r="104" ht="6" customHeight="1" spans="3:77">
      <c r="C104" s="97" t="s">
        <v>267</v>
      </c>
      <c r="D104" s="98"/>
      <c r="E104" s="99"/>
      <c r="G104" s="97"/>
      <c r="H104" s="98"/>
      <c r="I104" s="99"/>
      <c r="K104" s="97"/>
      <c r="L104" s="98"/>
      <c r="M104" s="99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D104" s="101"/>
      <c r="AE104" s="101"/>
      <c r="AF104" s="101"/>
      <c r="AG104" s="101"/>
      <c r="AH104" s="101"/>
      <c r="AI104" s="101"/>
      <c r="AJ104" s="101"/>
      <c r="AR104" s="97" t="s">
        <v>267</v>
      </c>
      <c r="AS104" s="98"/>
      <c r="AT104" s="99"/>
      <c r="AV104" s="97"/>
      <c r="AW104" s="98"/>
      <c r="AX104" s="99"/>
      <c r="AZ104" s="97"/>
      <c r="BA104" s="98"/>
      <c r="BB104" s="99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S104" s="101"/>
      <c r="BT104" s="101"/>
      <c r="BU104" s="101"/>
      <c r="BV104" s="101"/>
      <c r="BW104" s="101"/>
      <c r="BX104" s="101"/>
      <c r="BY104" s="101"/>
    </row>
    <row r="105" ht="6" customHeight="1" spans="3:77">
      <c r="C105" s="100"/>
      <c r="D105" s="101"/>
      <c r="E105" s="102"/>
      <c r="G105" s="100"/>
      <c r="H105" s="101"/>
      <c r="I105" s="102"/>
      <c r="K105" s="100"/>
      <c r="L105" s="101"/>
      <c r="M105" s="102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D105" s="101"/>
      <c r="AE105" s="101"/>
      <c r="AF105" s="101"/>
      <c r="AG105" s="101"/>
      <c r="AH105" s="101"/>
      <c r="AI105" s="101"/>
      <c r="AJ105" s="101"/>
      <c r="AR105" s="100"/>
      <c r="AS105" s="101"/>
      <c r="AT105" s="102"/>
      <c r="AV105" s="100"/>
      <c r="AW105" s="101"/>
      <c r="AX105" s="102"/>
      <c r="AZ105" s="100"/>
      <c r="BA105" s="101"/>
      <c r="BB105" s="102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S105" s="101"/>
      <c r="BT105" s="101"/>
      <c r="BU105" s="101"/>
      <c r="BV105" s="101"/>
      <c r="BW105" s="101"/>
      <c r="BX105" s="101"/>
      <c r="BY105" s="101"/>
    </row>
    <row r="106" ht="6" customHeight="1" spans="3:77">
      <c r="C106" s="100"/>
      <c r="D106" s="101"/>
      <c r="E106" s="102"/>
      <c r="G106" s="100"/>
      <c r="H106" s="101"/>
      <c r="I106" s="102"/>
      <c r="K106" s="100"/>
      <c r="L106" s="101"/>
      <c r="M106" s="102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D106" s="101"/>
      <c r="AE106" s="101"/>
      <c r="AF106" s="101"/>
      <c r="AG106" s="101"/>
      <c r="AH106" s="101"/>
      <c r="AI106" s="101"/>
      <c r="AJ106" s="101"/>
      <c r="AR106" s="100"/>
      <c r="AS106" s="101"/>
      <c r="AT106" s="102"/>
      <c r="AV106" s="100"/>
      <c r="AW106" s="101"/>
      <c r="AX106" s="102"/>
      <c r="AZ106" s="100"/>
      <c r="BA106" s="101"/>
      <c r="BB106" s="102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S106" s="101"/>
      <c r="BT106" s="101"/>
      <c r="BU106" s="101"/>
      <c r="BV106" s="101"/>
      <c r="BW106" s="101"/>
      <c r="BX106" s="101"/>
      <c r="BY106" s="101"/>
    </row>
    <row r="107" ht="6" customHeight="1" spans="3:77">
      <c r="C107" s="103"/>
      <c r="D107" s="104"/>
      <c r="E107" s="105"/>
      <c r="G107" s="103"/>
      <c r="H107" s="104"/>
      <c r="I107" s="105"/>
      <c r="K107" s="103"/>
      <c r="L107" s="104"/>
      <c r="M107" s="105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D107" s="104"/>
      <c r="AE107" s="104"/>
      <c r="AF107" s="104"/>
      <c r="AG107" s="104"/>
      <c r="AH107" s="104"/>
      <c r="AI107" s="104"/>
      <c r="AJ107" s="104"/>
      <c r="AR107" s="103"/>
      <c r="AS107" s="104"/>
      <c r="AT107" s="105"/>
      <c r="AV107" s="103"/>
      <c r="AW107" s="104"/>
      <c r="AX107" s="105"/>
      <c r="AZ107" s="103"/>
      <c r="BA107" s="104"/>
      <c r="BB107" s="105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S107" s="104"/>
      <c r="BT107" s="104"/>
      <c r="BU107" s="104"/>
      <c r="BV107" s="104"/>
      <c r="BW107" s="104"/>
      <c r="BX107" s="104"/>
      <c r="BY107" s="104"/>
    </row>
    <row r="108" ht="6" customHeight="1"/>
    <row r="109" ht="6" customHeight="1"/>
    <row r="110" ht="6" customHeight="1" spans="3:77">
      <c r="C110" s="97" t="s">
        <v>267</v>
      </c>
      <c r="D110" s="98"/>
      <c r="E110" s="99"/>
      <c r="G110" s="97"/>
      <c r="H110" s="98"/>
      <c r="I110" s="99"/>
      <c r="K110" s="97"/>
      <c r="L110" s="98"/>
      <c r="M110" s="99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D110" s="101"/>
      <c r="AE110" s="101"/>
      <c r="AF110" s="101"/>
      <c r="AG110" s="101"/>
      <c r="AH110" s="101"/>
      <c r="AI110" s="101"/>
      <c r="AJ110" s="101"/>
      <c r="AR110" s="97" t="s">
        <v>267</v>
      </c>
      <c r="AS110" s="98"/>
      <c r="AT110" s="99"/>
      <c r="AV110" s="97"/>
      <c r="AW110" s="98"/>
      <c r="AX110" s="99"/>
      <c r="AZ110" s="97"/>
      <c r="BA110" s="98"/>
      <c r="BB110" s="99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95"/>
      <c r="BO110" s="95"/>
      <c r="BP110" s="95"/>
      <c r="BQ110" s="95"/>
      <c r="BS110" s="101"/>
      <c r="BT110" s="101"/>
      <c r="BU110" s="101"/>
      <c r="BV110" s="101"/>
      <c r="BW110" s="101"/>
      <c r="BX110" s="101"/>
      <c r="BY110" s="101"/>
    </row>
    <row r="111" ht="6" customHeight="1" spans="3:77">
      <c r="C111" s="100"/>
      <c r="D111" s="101"/>
      <c r="E111" s="102"/>
      <c r="G111" s="100"/>
      <c r="H111" s="101"/>
      <c r="I111" s="102"/>
      <c r="K111" s="100"/>
      <c r="L111" s="101"/>
      <c r="M111" s="102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D111" s="101"/>
      <c r="AE111" s="101"/>
      <c r="AF111" s="101"/>
      <c r="AG111" s="101"/>
      <c r="AH111" s="101"/>
      <c r="AI111" s="101"/>
      <c r="AJ111" s="101"/>
      <c r="AR111" s="100"/>
      <c r="AS111" s="101"/>
      <c r="AT111" s="102"/>
      <c r="AV111" s="100"/>
      <c r="AW111" s="101"/>
      <c r="AX111" s="102"/>
      <c r="AZ111" s="100"/>
      <c r="BA111" s="101"/>
      <c r="BB111" s="102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S111" s="101"/>
      <c r="BT111" s="101"/>
      <c r="BU111" s="101"/>
      <c r="BV111" s="101"/>
      <c r="BW111" s="101"/>
      <c r="BX111" s="101"/>
      <c r="BY111" s="101"/>
    </row>
    <row r="112" ht="6" customHeight="1" spans="3:77">
      <c r="C112" s="100"/>
      <c r="D112" s="101"/>
      <c r="E112" s="102"/>
      <c r="G112" s="100"/>
      <c r="H112" s="101"/>
      <c r="I112" s="102"/>
      <c r="K112" s="100"/>
      <c r="L112" s="101"/>
      <c r="M112" s="102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D112" s="101"/>
      <c r="AE112" s="101"/>
      <c r="AF112" s="101"/>
      <c r="AG112" s="101"/>
      <c r="AH112" s="101"/>
      <c r="AI112" s="101"/>
      <c r="AJ112" s="101"/>
      <c r="AR112" s="100"/>
      <c r="AS112" s="101"/>
      <c r="AT112" s="102"/>
      <c r="AV112" s="100"/>
      <c r="AW112" s="101"/>
      <c r="AX112" s="102"/>
      <c r="AZ112" s="100"/>
      <c r="BA112" s="101"/>
      <c r="BB112" s="102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S112" s="101"/>
      <c r="BT112" s="101"/>
      <c r="BU112" s="101"/>
      <c r="BV112" s="101"/>
      <c r="BW112" s="101"/>
      <c r="BX112" s="101"/>
      <c r="BY112" s="101"/>
    </row>
    <row r="113" ht="6" customHeight="1" spans="3:77">
      <c r="C113" s="103"/>
      <c r="D113" s="104"/>
      <c r="E113" s="105"/>
      <c r="G113" s="103"/>
      <c r="H113" s="104"/>
      <c r="I113" s="105"/>
      <c r="K113" s="103"/>
      <c r="L113" s="104"/>
      <c r="M113" s="105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D113" s="104"/>
      <c r="AE113" s="104"/>
      <c r="AF113" s="104"/>
      <c r="AG113" s="104"/>
      <c r="AH113" s="104"/>
      <c r="AI113" s="104"/>
      <c r="AJ113" s="104"/>
      <c r="AR113" s="103"/>
      <c r="AS113" s="104"/>
      <c r="AT113" s="105"/>
      <c r="AV113" s="103"/>
      <c r="AW113" s="104"/>
      <c r="AX113" s="105"/>
      <c r="AZ113" s="103"/>
      <c r="BA113" s="104"/>
      <c r="BB113" s="105"/>
      <c r="BD113" s="109"/>
      <c r="BE113" s="109"/>
      <c r="BF113" s="109"/>
      <c r="BG113" s="109"/>
      <c r="BH113" s="109"/>
      <c r="BI113" s="109"/>
      <c r="BJ113" s="109"/>
      <c r="BK113" s="109"/>
      <c r="BL113" s="109"/>
      <c r="BM113" s="109"/>
      <c r="BN113" s="109"/>
      <c r="BO113" s="109"/>
      <c r="BP113" s="109"/>
      <c r="BQ113" s="109"/>
      <c r="BS113" s="104"/>
      <c r="BT113" s="104"/>
      <c r="BU113" s="104"/>
      <c r="BV113" s="104"/>
      <c r="BW113" s="104"/>
      <c r="BX113" s="104"/>
      <c r="BY113" s="104"/>
    </row>
    <row r="114" ht="6" customHeight="1"/>
    <row r="115" ht="6" customHeight="1" spans="3:46">
      <c r="C115" s="93"/>
      <c r="D115" s="93"/>
      <c r="E115" s="93"/>
      <c r="AR115" s="93"/>
      <c r="AS115" s="93"/>
      <c r="AT115" s="93"/>
    </row>
    <row r="116" ht="6" customHeight="1" spans="3:77">
      <c r="C116" s="97" t="s">
        <v>267</v>
      </c>
      <c r="D116" s="98"/>
      <c r="E116" s="99"/>
      <c r="G116" s="97"/>
      <c r="H116" s="98"/>
      <c r="I116" s="99"/>
      <c r="K116" s="97"/>
      <c r="L116" s="98"/>
      <c r="M116" s="99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D116" s="101"/>
      <c r="AE116" s="101"/>
      <c r="AF116" s="101"/>
      <c r="AG116" s="101"/>
      <c r="AH116" s="101"/>
      <c r="AI116" s="101"/>
      <c r="AJ116" s="101"/>
      <c r="AR116" s="97" t="s">
        <v>267</v>
      </c>
      <c r="AS116" s="98"/>
      <c r="AT116" s="99"/>
      <c r="AV116" s="97"/>
      <c r="AW116" s="98"/>
      <c r="AX116" s="99"/>
      <c r="AZ116" s="97"/>
      <c r="BA116" s="98"/>
      <c r="BB116" s="99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95"/>
      <c r="BO116" s="95"/>
      <c r="BP116" s="95"/>
      <c r="BQ116" s="95"/>
      <c r="BS116" s="101"/>
      <c r="BT116" s="101"/>
      <c r="BU116" s="101"/>
      <c r="BV116" s="101"/>
      <c r="BW116" s="101"/>
      <c r="BX116" s="101"/>
      <c r="BY116" s="101"/>
    </row>
    <row r="117" ht="6" customHeight="1" spans="3:77">
      <c r="C117" s="100"/>
      <c r="D117" s="101"/>
      <c r="E117" s="102"/>
      <c r="G117" s="100"/>
      <c r="H117" s="101"/>
      <c r="I117" s="102"/>
      <c r="K117" s="100"/>
      <c r="L117" s="101"/>
      <c r="M117" s="102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D117" s="101"/>
      <c r="AE117" s="101"/>
      <c r="AF117" s="101"/>
      <c r="AG117" s="101"/>
      <c r="AH117" s="101"/>
      <c r="AI117" s="101"/>
      <c r="AJ117" s="101"/>
      <c r="AR117" s="100"/>
      <c r="AS117" s="101"/>
      <c r="AT117" s="102"/>
      <c r="AV117" s="100"/>
      <c r="AW117" s="101"/>
      <c r="AX117" s="102"/>
      <c r="AZ117" s="100"/>
      <c r="BA117" s="101"/>
      <c r="BB117" s="102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S117" s="101"/>
      <c r="BT117" s="101"/>
      <c r="BU117" s="101"/>
      <c r="BV117" s="101"/>
      <c r="BW117" s="101"/>
      <c r="BX117" s="101"/>
      <c r="BY117" s="101"/>
    </row>
    <row r="118" ht="6" customHeight="1" spans="3:77">
      <c r="C118" s="100"/>
      <c r="D118" s="101"/>
      <c r="E118" s="102"/>
      <c r="G118" s="100"/>
      <c r="H118" s="101"/>
      <c r="I118" s="102"/>
      <c r="K118" s="100"/>
      <c r="L118" s="101"/>
      <c r="M118" s="102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D118" s="101"/>
      <c r="AE118" s="101"/>
      <c r="AF118" s="101"/>
      <c r="AG118" s="101"/>
      <c r="AH118" s="101"/>
      <c r="AI118" s="101"/>
      <c r="AJ118" s="101"/>
      <c r="AR118" s="100"/>
      <c r="AS118" s="101"/>
      <c r="AT118" s="102"/>
      <c r="AV118" s="100"/>
      <c r="AW118" s="101"/>
      <c r="AX118" s="102"/>
      <c r="AZ118" s="100"/>
      <c r="BA118" s="101"/>
      <c r="BB118" s="102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5"/>
      <c r="BO118" s="95"/>
      <c r="BP118" s="95"/>
      <c r="BQ118" s="95"/>
      <c r="BS118" s="101"/>
      <c r="BT118" s="101"/>
      <c r="BU118" s="101"/>
      <c r="BV118" s="101"/>
      <c r="BW118" s="101"/>
      <c r="BX118" s="101"/>
      <c r="BY118" s="101"/>
    </row>
    <row r="119" ht="6" customHeight="1" spans="3:77">
      <c r="C119" s="103"/>
      <c r="D119" s="104"/>
      <c r="E119" s="105"/>
      <c r="G119" s="103"/>
      <c r="H119" s="104"/>
      <c r="I119" s="105"/>
      <c r="K119" s="103"/>
      <c r="L119" s="104"/>
      <c r="M119" s="105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D119" s="104"/>
      <c r="AE119" s="104"/>
      <c r="AF119" s="104"/>
      <c r="AG119" s="104"/>
      <c r="AH119" s="104"/>
      <c r="AI119" s="104"/>
      <c r="AJ119" s="104"/>
      <c r="AR119" s="103"/>
      <c r="AS119" s="104"/>
      <c r="AT119" s="105"/>
      <c r="AV119" s="103"/>
      <c r="AW119" s="104"/>
      <c r="AX119" s="105"/>
      <c r="AZ119" s="103"/>
      <c r="BA119" s="104"/>
      <c r="BB119" s="105"/>
      <c r="BD119" s="109"/>
      <c r="BE119" s="109"/>
      <c r="BF119" s="109"/>
      <c r="BG119" s="109"/>
      <c r="BH119" s="109"/>
      <c r="BI119" s="109"/>
      <c r="BJ119" s="109"/>
      <c r="BK119" s="109"/>
      <c r="BL119" s="109"/>
      <c r="BM119" s="109"/>
      <c r="BN119" s="109"/>
      <c r="BO119" s="109"/>
      <c r="BP119" s="109"/>
      <c r="BQ119" s="109"/>
      <c r="BS119" s="104"/>
      <c r="BT119" s="104"/>
      <c r="BU119" s="104"/>
      <c r="BV119" s="104"/>
      <c r="BW119" s="104"/>
      <c r="BX119" s="104"/>
      <c r="BY119" s="104"/>
    </row>
    <row r="120" ht="6" customHeight="1"/>
    <row r="121" ht="6" customHeight="1"/>
    <row r="122" ht="6" customHeight="1" spans="3:77">
      <c r="C122" s="97" t="s">
        <v>267</v>
      </c>
      <c r="D122" s="98"/>
      <c r="E122" s="99"/>
      <c r="G122" s="97"/>
      <c r="H122" s="98"/>
      <c r="I122" s="99"/>
      <c r="K122" s="97"/>
      <c r="L122" s="98"/>
      <c r="M122" s="99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D122" s="101"/>
      <c r="AE122" s="101"/>
      <c r="AF122" s="101"/>
      <c r="AG122" s="101"/>
      <c r="AH122" s="101"/>
      <c r="AI122" s="101"/>
      <c r="AJ122" s="101"/>
      <c r="AR122" s="97" t="s">
        <v>267</v>
      </c>
      <c r="AS122" s="98"/>
      <c r="AT122" s="99"/>
      <c r="AV122" s="97"/>
      <c r="AW122" s="98"/>
      <c r="AX122" s="99"/>
      <c r="AZ122" s="97"/>
      <c r="BA122" s="98"/>
      <c r="BB122" s="99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95"/>
      <c r="BP122" s="95"/>
      <c r="BQ122" s="95"/>
      <c r="BS122" s="101"/>
      <c r="BT122" s="101"/>
      <c r="BU122" s="101"/>
      <c r="BV122" s="101"/>
      <c r="BW122" s="101"/>
      <c r="BX122" s="101"/>
      <c r="BY122" s="101"/>
    </row>
    <row r="123" ht="6" customHeight="1" spans="3:77">
      <c r="C123" s="100"/>
      <c r="D123" s="101"/>
      <c r="E123" s="102"/>
      <c r="G123" s="100"/>
      <c r="H123" s="101"/>
      <c r="I123" s="102"/>
      <c r="K123" s="100"/>
      <c r="L123" s="101"/>
      <c r="M123" s="102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D123" s="101"/>
      <c r="AE123" s="101"/>
      <c r="AF123" s="101"/>
      <c r="AG123" s="101"/>
      <c r="AH123" s="101"/>
      <c r="AI123" s="101"/>
      <c r="AJ123" s="101"/>
      <c r="AR123" s="100"/>
      <c r="AS123" s="101"/>
      <c r="AT123" s="102"/>
      <c r="AV123" s="100"/>
      <c r="AW123" s="101"/>
      <c r="AX123" s="102"/>
      <c r="AZ123" s="100"/>
      <c r="BA123" s="101"/>
      <c r="BB123" s="102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95"/>
      <c r="BO123" s="95"/>
      <c r="BP123" s="95"/>
      <c r="BQ123" s="95"/>
      <c r="BS123" s="101"/>
      <c r="BT123" s="101"/>
      <c r="BU123" s="101"/>
      <c r="BV123" s="101"/>
      <c r="BW123" s="101"/>
      <c r="BX123" s="101"/>
      <c r="BY123" s="101"/>
    </row>
    <row r="124" ht="6" customHeight="1" spans="3:77">
      <c r="C124" s="100"/>
      <c r="D124" s="101"/>
      <c r="E124" s="102"/>
      <c r="G124" s="100"/>
      <c r="H124" s="101"/>
      <c r="I124" s="102"/>
      <c r="K124" s="100"/>
      <c r="L124" s="101"/>
      <c r="M124" s="102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D124" s="101"/>
      <c r="AE124" s="101"/>
      <c r="AF124" s="101"/>
      <c r="AG124" s="101"/>
      <c r="AH124" s="101"/>
      <c r="AI124" s="101"/>
      <c r="AJ124" s="101"/>
      <c r="AR124" s="100"/>
      <c r="AS124" s="101"/>
      <c r="AT124" s="102"/>
      <c r="AV124" s="100"/>
      <c r="AW124" s="101"/>
      <c r="AX124" s="102"/>
      <c r="AZ124" s="100"/>
      <c r="BA124" s="101"/>
      <c r="BB124" s="102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95"/>
      <c r="BO124" s="95"/>
      <c r="BP124" s="95"/>
      <c r="BQ124" s="95"/>
      <c r="BS124" s="101"/>
      <c r="BT124" s="101"/>
      <c r="BU124" s="101"/>
      <c r="BV124" s="101"/>
      <c r="BW124" s="101"/>
      <c r="BX124" s="101"/>
      <c r="BY124" s="101"/>
    </row>
    <row r="125" ht="6" customHeight="1" spans="3:77">
      <c r="C125" s="103"/>
      <c r="D125" s="104"/>
      <c r="E125" s="105"/>
      <c r="G125" s="103"/>
      <c r="H125" s="104"/>
      <c r="I125" s="105"/>
      <c r="K125" s="103"/>
      <c r="L125" s="104"/>
      <c r="M125" s="105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D125" s="104"/>
      <c r="AE125" s="104"/>
      <c r="AF125" s="104"/>
      <c r="AG125" s="104"/>
      <c r="AH125" s="104"/>
      <c r="AI125" s="104"/>
      <c r="AJ125" s="104"/>
      <c r="AR125" s="103"/>
      <c r="AS125" s="104"/>
      <c r="AT125" s="105"/>
      <c r="AV125" s="103"/>
      <c r="AW125" s="104"/>
      <c r="AX125" s="105"/>
      <c r="AZ125" s="103"/>
      <c r="BA125" s="104"/>
      <c r="BB125" s="105"/>
      <c r="BD125" s="109"/>
      <c r="BE125" s="109"/>
      <c r="BF125" s="109"/>
      <c r="BG125" s="109"/>
      <c r="BH125" s="109"/>
      <c r="BI125" s="109"/>
      <c r="BJ125" s="109"/>
      <c r="BK125" s="109"/>
      <c r="BL125" s="109"/>
      <c r="BM125" s="109"/>
      <c r="BN125" s="109"/>
      <c r="BO125" s="109"/>
      <c r="BP125" s="109"/>
      <c r="BQ125" s="109"/>
      <c r="BS125" s="104"/>
      <c r="BT125" s="104"/>
      <c r="BU125" s="104"/>
      <c r="BV125" s="104"/>
      <c r="BW125" s="104"/>
      <c r="BX125" s="104"/>
      <c r="BY125" s="104"/>
    </row>
    <row r="126" ht="6" customHeight="1"/>
    <row r="127" ht="6" customHeight="1" spans="3:46">
      <c r="C127" s="93"/>
      <c r="D127" s="93"/>
      <c r="E127" s="93"/>
      <c r="AR127" s="93"/>
      <c r="AS127" s="93"/>
      <c r="AT127" s="93"/>
    </row>
    <row r="128" ht="6" customHeight="1" spans="3:77">
      <c r="C128" s="97" t="s">
        <v>267</v>
      </c>
      <c r="D128" s="98"/>
      <c r="E128" s="99"/>
      <c r="G128" s="97"/>
      <c r="H128" s="98"/>
      <c r="I128" s="99"/>
      <c r="K128" s="97"/>
      <c r="L128" s="98"/>
      <c r="M128" s="99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D128" s="101"/>
      <c r="AE128" s="101"/>
      <c r="AF128" s="101"/>
      <c r="AG128" s="101"/>
      <c r="AH128" s="101"/>
      <c r="AI128" s="101"/>
      <c r="AJ128" s="101"/>
      <c r="AR128" s="97" t="s">
        <v>267</v>
      </c>
      <c r="AS128" s="98"/>
      <c r="AT128" s="99"/>
      <c r="AV128" s="97"/>
      <c r="AW128" s="98"/>
      <c r="AX128" s="99"/>
      <c r="AZ128" s="97"/>
      <c r="BA128" s="98"/>
      <c r="BB128" s="99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95"/>
      <c r="BO128" s="95"/>
      <c r="BP128" s="95"/>
      <c r="BQ128" s="95"/>
      <c r="BS128" s="101"/>
      <c r="BT128" s="101"/>
      <c r="BU128" s="101"/>
      <c r="BV128" s="101"/>
      <c r="BW128" s="101"/>
      <c r="BX128" s="101"/>
      <c r="BY128" s="101"/>
    </row>
    <row r="129" ht="6" customHeight="1" spans="3:77">
      <c r="C129" s="100"/>
      <c r="D129" s="101"/>
      <c r="E129" s="102"/>
      <c r="G129" s="100"/>
      <c r="H129" s="101"/>
      <c r="I129" s="102"/>
      <c r="K129" s="100"/>
      <c r="L129" s="101"/>
      <c r="M129" s="102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D129" s="101"/>
      <c r="AE129" s="101"/>
      <c r="AF129" s="101"/>
      <c r="AG129" s="101"/>
      <c r="AH129" s="101"/>
      <c r="AI129" s="101"/>
      <c r="AJ129" s="101"/>
      <c r="AR129" s="100"/>
      <c r="AS129" s="101"/>
      <c r="AT129" s="102"/>
      <c r="AV129" s="100"/>
      <c r="AW129" s="101"/>
      <c r="AX129" s="102"/>
      <c r="AZ129" s="100"/>
      <c r="BA129" s="101"/>
      <c r="BB129" s="102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S129" s="101"/>
      <c r="BT129" s="101"/>
      <c r="BU129" s="101"/>
      <c r="BV129" s="101"/>
      <c r="BW129" s="101"/>
      <c r="BX129" s="101"/>
      <c r="BY129" s="101"/>
    </row>
    <row r="130" ht="6" customHeight="1" spans="3:77">
      <c r="C130" s="100"/>
      <c r="D130" s="101"/>
      <c r="E130" s="102"/>
      <c r="G130" s="100"/>
      <c r="H130" s="101"/>
      <c r="I130" s="102"/>
      <c r="K130" s="100"/>
      <c r="L130" s="101"/>
      <c r="M130" s="102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D130" s="101"/>
      <c r="AE130" s="101"/>
      <c r="AF130" s="101"/>
      <c r="AG130" s="101"/>
      <c r="AH130" s="101"/>
      <c r="AI130" s="101"/>
      <c r="AJ130" s="101"/>
      <c r="AR130" s="100"/>
      <c r="AS130" s="101"/>
      <c r="AT130" s="102"/>
      <c r="AV130" s="100"/>
      <c r="AW130" s="101"/>
      <c r="AX130" s="102"/>
      <c r="AZ130" s="100"/>
      <c r="BA130" s="101"/>
      <c r="BB130" s="102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95"/>
      <c r="BO130" s="95"/>
      <c r="BP130" s="95"/>
      <c r="BQ130" s="95"/>
      <c r="BS130" s="101"/>
      <c r="BT130" s="101"/>
      <c r="BU130" s="101"/>
      <c r="BV130" s="101"/>
      <c r="BW130" s="101"/>
      <c r="BX130" s="101"/>
      <c r="BY130" s="101"/>
    </row>
    <row r="131" ht="6" customHeight="1" spans="3:77">
      <c r="C131" s="103"/>
      <c r="D131" s="104"/>
      <c r="E131" s="105"/>
      <c r="G131" s="103"/>
      <c r="H131" s="104"/>
      <c r="I131" s="105"/>
      <c r="K131" s="103"/>
      <c r="L131" s="104"/>
      <c r="M131" s="105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D131" s="104"/>
      <c r="AE131" s="104"/>
      <c r="AF131" s="104"/>
      <c r="AG131" s="104"/>
      <c r="AH131" s="104"/>
      <c r="AI131" s="104"/>
      <c r="AJ131" s="104"/>
      <c r="AR131" s="103"/>
      <c r="AS131" s="104"/>
      <c r="AT131" s="105"/>
      <c r="AV131" s="103"/>
      <c r="AW131" s="104"/>
      <c r="AX131" s="105"/>
      <c r="AZ131" s="103"/>
      <c r="BA131" s="104"/>
      <c r="BB131" s="105"/>
      <c r="BD131" s="109"/>
      <c r="BE131" s="109"/>
      <c r="BF131" s="109"/>
      <c r="BG131" s="109"/>
      <c r="BH131" s="109"/>
      <c r="BI131" s="109"/>
      <c r="BJ131" s="109"/>
      <c r="BK131" s="109"/>
      <c r="BL131" s="109"/>
      <c r="BM131" s="109"/>
      <c r="BN131" s="109"/>
      <c r="BO131" s="109"/>
      <c r="BP131" s="109"/>
      <c r="BQ131" s="109"/>
      <c r="BS131" s="104"/>
      <c r="BT131" s="104"/>
      <c r="BU131" s="104"/>
      <c r="BV131" s="104"/>
      <c r="BW131" s="104"/>
      <c r="BX131" s="104"/>
      <c r="BY131" s="104"/>
    </row>
    <row r="132" ht="6" customHeight="1"/>
    <row r="133" ht="6" customHeight="1"/>
    <row r="134" ht="6" customHeight="1" spans="3:77">
      <c r="C134" s="97" t="s">
        <v>267</v>
      </c>
      <c r="D134" s="98"/>
      <c r="E134" s="99"/>
      <c r="G134" s="97"/>
      <c r="H134" s="98"/>
      <c r="I134" s="99"/>
      <c r="K134" s="97"/>
      <c r="L134" s="98"/>
      <c r="M134" s="99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D134" s="101"/>
      <c r="AE134" s="101"/>
      <c r="AF134" s="101"/>
      <c r="AG134" s="101"/>
      <c r="AH134" s="101"/>
      <c r="AI134" s="101"/>
      <c r="AJ134" s="101"/>
      <c r="AR134" s="97" t="s">
        <v>267</v>
      </c>
      <c r="AS134" s="98"/>
      <c r="AT134" s="99"/>
      <c r="AV134" s="97"/>
      <c r="AW134" s="98"/>
      <c r="AX134" s="99"/>
      <c r="AZ134" s="97"/>
      <c r="BA134" s="98"/>
      <c r="BB134" s="99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95"/>
      <c r="BO134" s="95"/>
      <c r="BP134" s="95"/>
      <c r="BQ134" s="95"/>
      <c r="BS134" s="101"/>
      <c r="BT134" s="101"/>
      <c r="BU134" s="101"/>
      <c r="BV134" s="101"/>
      <c r="BW134" s="101"/>
      <c r="BX134" s="101"/>
      <c r="BY134" s="101"/>
    </row>
    <row r="135" ht="6" customHeight="1" spans="3:77">
      <c r="C135" s="100"/>
      <c r="D135" s="101"/>
      <c r="E135" s="102"/>
      <c r="G135" s="100"/>
      <c r="H135" s="101"/>
      <c r="I135" s="102"/>
      <c r="K135" s="100"/>
      <c r="L135" s="101"/>
      <c r="M135" s="102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D135" s="101"/>
      <c r="AE135" s="101"/>
      <c r="AF135" s="101"/>
      <c r="AG135" s="101"/>
      <c r="AH135" s="101"/>
      <c r="AI135" s="101"/>
      <c r="AJ135" s="101"/>
      <c r="AR135" s="100"/>
      <c r="AS135" s="101"/>
      <c r="AT135" s="102"/>
      <c r="AV135" s="100"/>
      <c r="AW135" s="101"/>
      <c r="AX135" s="102"/>
      <c r="AZ135" s="100"/>
      <c r="BA135" s="101"/>
      <c r="BB135" s="102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S135" s="101"/>
      <c r="BT135" s="101"/>
      <c r="BU135" s="101"/>
      <c r="BV135" s="101"/>
      <c r="BW135" s="101"/>
      <c r="BX135" s="101"/>
      <c r="BY135" s="101"/>
    </row>
    <row r="136" ht="6" customHeight="1" spans="3:77">
      <c r="C136" s="100"/>
      <c r="D136" s="101"/>
      <c r="E136" s="102"/>
      <c r="G136" s="100"/>
      <c r="H136" s="101"/>
      <c r="I136" s="102"/>
      <c r="K136" s="100"/>
      <c r="L136" s="101"/>
      <c r="M136" s="102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D136" s="101"/>
      <c r="AE136" s="101"/>
      <c r="AF136" s="101"/>
      <c r="AG136" s="101"/>
      <c r="AH136" s="101"/>
      <c r="AI136" s="101"/>
      <c r="AJ136" s="101"/>
      <c r="AR136" s="100"/>
      <c r="AS136" s="101"/>
      <c r="AT136" s="102"/>
      <c r="AV136" s="100"/>
      <c r="AW136" s="101"/>
      <c r="AX136" s="102"/>
      <c r="AZ136" s="100"/>
      <c r="BA136" s="101"/>
      <c r="BB136" s="102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95"/>
      <c r="BO136" s="95"/>
      <c r="BP136" s="95"/>
      <c r="BQ136" s="95"/>
      <c r="BS136" s="101"/>
      <c r="BT136" s="101"/>
      <c r="BU136" s="101"/>
      <c r="BV136" s="101"/>
      <c r="BW136" s="101"/>
      <c r="BX136" s="101"/>
      <c r="BY136" s="101"/>
    </row>
    <row r="137" ht="6" customHeight="1" spans="3:77">
      <c r="C137" s="103"/>
      <c r="D137" s="104"/>
      <c r="E137" s="105"/>
      <c r="G137" s="103"/>
      <c r="H137" s="104"/>
      <c r="I137" s="105"/>
      <c r="K137" s="103"/>
      <c r="L137" s="104"/>
      <c r="M137" s="105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D137" s="104"/>
      <c r="AE137" s="104"/>
      <c r="AF137" s="104"/>
      <c r="AG137" s="104"/>
      <c r="AH137" s="104"/>
      <c r="AI137" s="104"/>
      <c r="AJ137" s="104"/>
      <c r="AR137" s="103"/>
      <c r="AS137" s="104"/>
      <c r="AT137" s="105"/>
      <c r="AV137" s="103"/>
      <c r="AW137" s="104"/>
      <c r="AX137" s="105"/>
      <c r="AZ137" s="103"/>
      <c r="BA137" s="104"/>
      <c r="BB137" s="105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S137" s="104"/>
      <c r="BT137" s="104"/>
      <c r="BU137" s="104"/>
      <c r="BV137" s="104"/>
      <c r="BW137" s="104"/>
      <c r="BX137" s="104"/>
      <c r="BY137" s="104"/>
    </row>
    <row r="138" ht="6" customHeight="1"/>
    <row r="139" ht="6" customHeight="1" spans="3:46">
      <c r="C139" s="93"/>
      <c r="D139" s="93"/>
      <c r="E139" s="93"/>
      <c r="AR139" s="93"/>
      <c r="AS139" s="93"/>
      <c r="AT139" s="93"/>
    </row>
    <row r="140" ht="6" customHeight="1" spans="3:77">
      <c r="C140" s="97" t="s">
        <v>267</v>
      </c>
      <c r="D140" s="98"/>
      <c r="E140" s="99"/>
      <c r="G140" s="97"/>
      <c r="H140" s="98"/>
      <c r="I140" s="99"/>
      <c r="K140" s="97"/>
      <c r="L140" s="98"/>
      <c r="M140" s="99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D140" s="101"/>
      <c r="AE140" s="101"/>
      <c r="AF140" s="101"/>
      <c r="AG140" s="101"/>
      <c r="AH140" s="101"/>
      <c r="AI140" s="101"/>
      <c r="AJ140" s="101"/>
      <c r="AR140" s="97" t="s">
        <v>267</v>
      </c>
      <c r="AS140" s="98"/>
      <c r="AT140" s="99"/>
      <c r="AV140" s="97"/>
      <c r="AW140" s="98"/>
      <c r="AX140" s="99"/>
      <c r="AZ140" s="97"/>
      <c r="BA140" s="98"/>
      <c r="BB140" s="99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95"/>
      <c r="BO140" s="95"/>
      <c r="BP140" s="95"/>
      <c r="BQ140" s="95"/>
      <c r="BS140" s="101"/>
      <c r="BT140" s="101"/>
      <c r="BU140" s="101"/>
      <c r="BV140" s="101"/>
      <c r="BW140" s="101"/>
      <c r="BX140" s="101"/>
      <c r="BY140" s="101"/>
    </row>
    <row r="141" ht="6" customHeight="1" spans="3:77">
      <c r="C141" s="100"/>
      <c r="D141" s="101"/>
      <c r="E141" s="102"/>
      <c r="G141" s="100"/>
      <c r="H141" s="101"/>
      <c r="I141" s="102"/>
      <c r="K141" s="100"/>
      <c r="L141" s="101"/>
      <c r="M141" s="102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D141" s="101"/>
      <c r="AE141" s="101"/>
      <c r="AF141" s="101"/>
      <c r="AG141" s="101"/>
      <c r="AH141" s="101"/>
      <c r="AI141" s="101"/>
      <c r="AJ141" s="101"/>
      <c r="AR141" s="100"/>
      <c r="AS141" s="101"/>
      <c r="AT141" s="102"/>
      <c r="AV141" s="100"/>
      <c r="AW141" s="101"/>
      <c r="AX141" s="102"/>
      <c r="AZ141" s="100"/>
      <c r="BA141" s="101"/>
      <c r="BB141" s="102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S141" s="101"/>
      <c r="BT141" s="101"/>
      <c r="BU141" s="101"/>
      <c r="BV141" s="101"/>
      <c r="BW141" s="101"/>
      <c r="BX141" s="101"/>
      <c r="BY141" s="101"/>
    </row>
    <row r="142" ht="6" customHeight="1" spans="3:77">
      <c r="C142" s="100"/>
      <c r="D142" s="101"/>
      <c r="E142" s="102"/>
      <c r="G142" s="100"/>
      <c r="H142" s="101"/>
      <c r="I142" s="102"/>
      <c r="K142" s="100"/>
      <c r="L142" s="101"/>
      <c r="M142" s="102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D142" s="101"/>
      <c r="AE142" s="101"/>
      <c r="AF142" s="101"/>
      <c r="AG142" s="101"/>
      <c r="AH142" s="101"/>
      <c r="AI142" s="101"/>
      <c r="AJ142" s="101"/>
      <c r="AR142" s="100"/>
      <c r="AS142" s="101"/>
      <c r="AT142" s="102"/>
      <c r="AV142" s="100"/>
      <c r="AW142" s="101"/>
      <c r="AX142" s="102"/>
      <c r="AZ142" s="100"/>
      <c r="BA142" s="101"/>
      <c r="BB142" s="102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95"/>
      <c r="BO142" s="95"/>
      <c r="BP142" s="95"/>
      <c r="BQ142" s="95"/>
      <c r="BS142" s="101"/>
      <c r="BT142" s="101"/>
      <c r="BU142" s="101"/>
      <c r="BV142" s="101"/>
      <c r="BW142" s="101"/>
      <c r="BX142" s="101"/>
      <c r="BY142" s="101"/>
    </row>
    <row r="143" ht="6" customHeight="1" spans="3:77">
      <c r="C143" s="103"/>
      <c r="D143" s="104"/>
      <c r="E143" s="105"/>
      <c r="G143" s="103"/>
      <c r="H143" s="104"/>
      <c r="I143" s="105"/>
      <c r="K143" s="103"/>
      <c r="L143" s="104"/>
      <c r="M143" s="105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D143" s="104"/>
      <c r="AE143" s="104"/>
      <c r="AF143" s="104"/>
      <c r="AG143" s="104"/>
      <c r="AH143" s="104"/>
      <c r="AI143" s="104"/>
      <c r="AJ143" s="104"/>
      <c r="AR143" s="103"/>
      <c r="AS143" s="104"/>
      <c r="AT143" s="105"/>
      <c r="AV143" s="103"/>
      <c r="AW143" s="104"/>
      <c r="AX143" s="105"/>
      <c r="AZ143" s="103"/>
      <c r="BA143" s="104"/>
      <c r="BB143" s="105"/>
      <c r="BD143" s="109"/>
      <c r="BE143" s="109"/>
      <c r="BF143" s="109"/>
      <c r="BG143" s="109"/>
      <c r="BH143" s="109"/>
      <c r="BI143" s="109"/>
      <c r="BJ143" s="109"/>
      <c r="BK143" s="109"/>
      <c r="BL143" s="109"/>
      <c r="BM143" s="109"/>
      <c r="BN143" s="109"/>
      <c r="BO143" s="109"/>
      <c r="BP143" s="109"/>
      <c r="BQ143" s="109"/>
      <c r="BS143" s="104"/>
      <c r="BT143" s="104"/>
      <c r="BU143" s="104"/>
      <c r="BV143" s="104"/>
      <c r="BW143" s="104"/>
      <c r="BX143" s="104"/>
      <c r="BY143" s="104"/>
    </row>
    <row r="144" ht="6" customHeight="1"/>
    <row r="145" ht="6" customHeight="1"/>
    <row r="146" ht="6" customHeight="1" spans="3:77">
      <c r="C146" s="97" t="s">
        <v>267</v>
      </c>
      <c r="D146" s="98"/>
      <c r="E146" s="99"/>
      <c r="G146" s="97"/>
      <c r="H146" s="98"/>
      <c r="I146" s="99"/>
      <c r="K146" s="97"/>
      <c r="L146" s="98"/>
      <c r="M146" s="99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D146" s="101"/>
      <c r="AE146" s="101"/>
      <c r="AF146" s="101"/>
      <c r="AG146" s="101"/>
      <c r="AH146" s="101"/>
      <c r="AI146" s="101"/>
      <c r="AJ146" s="101"/>
      <c r="AR146" s="97" t="s">
        <v>267</v>
      </c>
      <c r="AS146" s="98"/>
      <c r="AT146" s="99"/>
      <c r="AV146" s="97"/>
      <c r="AW146" s="98"/>
      <c r="AX146" s="99"/>
      <c r="AZ146" s="97"/>
      <c r="BA146" s="98"/>
      <c r="BB146" s="99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95"/>
      <c r="BO146" s="95"/>
      <c r="BP146" s="95"/>
      <c r="BQ146" s="95"/>
      <c r="BS146" s="101"/>
      <c r="BT146" s="101"/>
      <c r="BU146" s="101"/>
      <c r="BV146" s="101"/>
      <c r="BW146" s="101"/>
      <c r="BX146" s="101"/>
      <c r="BY146" s="101"/>
    </row>
    <row r="147" ht="6" customHeight="1" spans="3:77">
      <c r="C147" s="100"/>
      <c r="D147" s="101"/>
      <c r="E147" s="102"/>
      <c r="G147" s="100"/>
      <c r="H147" s="101"/>
      <c r="I147" s="102"/>
      <c r="K147" s="100"/>
      <c r="L147" s="101"/>
      <c r="M147" s="102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D147" s="101"/>
      <c r="AE147" s="101"/>
      <c r="AF147" s="101"/>
      <c r="AG147" s="101"/>
      <c r="AH147" s="101"/>
      <c r="AI147" s="101"/>
      <c r="AJ147" s="101"/>
      <c r="AR147" s="100"/>
      <c r="AS147" s="101"/>
      <c r="AT147" s="102"/>
      <c r="AV147" s="100"/>
      <c r="AW147" s="101"/>
      <c r="AX147" s="102"/>
      <c r="AZ147" s="100"/>
      <c r="BA147" s="101"/>
      <c r="BB147" s="102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95"/>
      <c r="BO147" s="95"/>
      <c r="BP147" s="95"/>
      <c r="BQ147" s="95"/>
      <c r="BS147" s="101"/>
      <c r="BT147" s="101"/>
      <c r="BU147" s="101"/>
      <c r="BV147" s="101"/>
      <c r="BW147" s="101"/>
      <c r="BX147" s="101"/>
      <c r="BY147" s="101"/>
    </row>
    <row r="148" ht="6" customHeight="1" spans="3:77">
      <c r="C148" s="100"/>
      <c r="D148" s="101"/>
      <c r="E148" s="102"/>
      <c r="G148" s="100"/>
      <c r="H148" s="101"/>
      <c r="I148" s="102"/>
      <c r="K148" s="100"/>
      <c r="L148" s="101"/>
      <c r="M148" s="102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D148" s="101"/>
      <c r="AE148" s="101"/>
      <c r="AF148" s="101"/>
      <c r="AG148" s="101"/>
      <c r="AH148" s="101"/>
      <c r="AI148" s="101"/>
      <c r="AJ148" s="101"/>
      <c r="AR148" s="100"/>
      <c r="AS148" s="101"/>
      <c r="AT148" s="102"/>
      <c r="AV148" s="100"/>
      <c r="AW148" s="101"/>
      <c r="AX148" s="102"/>
      <c r="AZ148" s="100"/>
      <c r="BA148" s="101"/>
      <c r="BB148" s="102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95"/>
      <c r="BO148" s="95"/>
      <c r="BP148" s="95"/>
      <c r="BQ148" s="95"/>
      <c r="BS148" s="101"/>
      <c r="BT148" s="101"/>
      <c r="BU148" s="101"/>
      <c r="BV148" s="101"/>
      <c r="BW148" s="101"/>
      <c r="BX148" s="101"/>
      <c r="BY148" s="101"/>
    </row>
    <row r="149" ht="6" customHeight="1" spans="3:77">
      <c r="C149" s="103"/>
      <c r="D149" s="104"/>
      <c r="E149" s="105"/>
      <c r="G149" s="103"/>
      <c r="H149" s="104"/>
      <c r="I149" s="105"/>
      <c r="K149" s="103"/>
      <c r="L149" s="104"/>
      <c r="M149" s="105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D149" s="104"/>
      <c r="AE149" s="104"/>
      <c r="AF149" s="104"/>
      <c r="AG149" s="104"/>
      <c r="AH149" s="104"/>
      <c r="AI149" s="104"/>
      <c r="AJ149" s="104"/>
      <c r="AR149" s="103"/>
      <c r="AS149" s="104"/>
      <c r="AT149" s="105"/>
      <c r="AV149" s="103"/>
      <c r="AW149" s="104"/>
      <c r="AX149" s="105"/>
      <c r="AZ149" s="103"/>
      <c r="BA149" s="104"/>
      <c r="BB149" s="105"/>
      <c r="BD149" s="109"/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9"/>
      <c r="BO149" s="109"/>
      <c r="BP149" s="109"/>
      <c r="BQ149" s="109"/>
      <c r="BS149" s="104"/>
      <c r="BT149" s="104"/>
      <c r="BU149" s="104"/>
      <c r="BV149" s="104"/>
      <c r="BW149" s="104"/>
      <c r="BX149" s="104"/>
      <c r="BY149" s="104"/>
    </row>
    <row r="150" ht="6" customHeight="1"/>
    <row r="151" ht="6" customHeight="1"/>
    <row r="152" ht="6" customHeight="1" spans="3:77"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  <c r="BK152" s="137"/>
      <c r="BL152" s="137"/>
      <c r="BM152" s="137"/>
      <c r="BN152" s="137"/>
      <c r="BO152" s="137"/>
      <c r="BP152" s="137"/>
      <c r="BQ152" s="137"/>
      <c r="BR152" s="137"/>
      <c r="BS152" s="137"/>
      <c r="BT152" s="137"/>
      <c r="BU152" s="137"/>
      <c r="BV152" s="137"/>
      <c r="BW152" s="137"/>
      <c r="BX152" s="137"/>
      <c r="BY152" s="137"/>
    </row>
    <row r="153" ht="6" customHeight="1" spans="26:36"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</row>
    <row r="154" ht="6" customHeight="1" spans="3:77">
      <c r="C154" s="95" t="s">
        <v>280</v>
      </c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81"/>
      <c r="V154"/>
      <c r="W154"/>
      <c r="X154"/>
      <c r="Z154"/>
      <c r="AA154"/>
      <c r="AB154"/>
      <c r="AJ154"/>
      <c r="AK154" s="139" t="s">
        <v>274</v>
      </c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</row>
    <row r="155" ht="6" customHeight="1" spans="3:77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81"/>
      <c r="V155"/>
      <c r="W155"/>
      <c r="X155"/>
      <c r="Z155"/>
      <c r="AA155"/>
      <c r="AB155"/>
      <c r="AJ155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</row>
    <row r="156" ht="6" customHeight="1" spans="3:77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81"/>
      <c r="V156"/>
      <c r="W156"/>
      <c r="X156"/>
      <c r="Z156"/>
      <c r="AA156"/>
      <c r="AB156"/>
      <c r="AC156" s="52" t="s">
        <v>279</v>
      </c>
      <c r="AJ156"/>
      <c r="AK156" s="96" t="s">
        <v>275</v>
      </c>
      <c r="AL156" s="96"/>
      <c r="AM156" s="96"/>
      <c r="AO156" s="96" t="s">
        <v>276</v>
      </c>
      <c r="AP156" s="96"/>
      <c r="AQ156" s="96"/>
      <c r="AS156" s="96" t="s">
        <v>277</v>
      </c>
      <c r="AT156" s="96"/>
      <c r="AU156" s="9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</row>
    <row r="157" ht="6" customHeight="1" spans="3:77"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Z157"/>
      <c r="AA157"/>
      <c r="AB157"/>
      <c r="AJ157"/>
      <c r="AK157" s="96"/>
      <c r="AL157" s="96"/>
      <c r="AM157" s="96"/>
      <c r="AO157" s="96"/>
      <c r="AP157" s="96"/>
      <c r="AQ157" s="96"/>
      <c r="AS157" s="96"/>
      <c r="AT157" s="96"/>
      <c r="AU157" s="96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</row>
    <row r="158" ht="6" customHeight="1" spans="3:77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Y158"/>
      <c r="Z158"/>
      <c r="AA158"/>
      <c r="AB158"/>
      <c r="AF158"/>
      <c r="AG158"/>
      <c r="AH158"/>
      <c r="AI158"/>
      <c r="AJ158"/>
      <c r="AK158" s="96"/>
      <c r="AL158" s="96"/>
      <c r="AM158" s="96"/>
      <c r="AO158" s="96"/>
      <c r="AP158" s="96"/>
      <c r="AQ158" s="96"/>
      <c r="AS158" s="96"/>
      <c r="AT158" s="96"/>
      <c r="AU158" s="96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</row>
    <row r="159" ht="6" customHeight="1" spans="3:77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/>
      <c r="AC159" s="101"/>
      <c r="AD159" s="101"/>
      <c r="AE159" s="101"/>
      <c r="AF159" s="101"/>
      <c r="AG159" s="101"/>
      <c r="AH159" s="101"/>
      <c r="AI159" s="101"/>
      <c r="AJ159"/>
      <c r="AK159" s="97" t="s">
        <v>267</v>
      </c>
      <c r="AL159" s="98"/>
      <c r="AM159" s="99"/>
      <c r="AO159" s="97"/>
      <c r="AP159" s="98"/>
      <c r="AQ159" s="99"/>
      <c r="AS159" s="97"/>
      <c r="AT159" s="98"/>
      <c r="AU159" s="99"/>
      <c r="AV159"/>
      <c r="AW159" s="140"/>
      <c r="AX159" s="140"/>
      <c r="AY159" s="140"/>
      <c r="AZ159" s="140"/>
      <c r="BA159" s="140"/>
      <c r="BB159"/>
      <c r="BC159" s="140"/>
      <c r="BD159" s="140"/>
      <c r="BE159" s="140"/>
      <c r="BF159" s="140"/>
      <c r="BG159" s="140"/>
      <c r="BH159"/>
      <c r="BI159" s="140"/>
      <c r="BJ159" s="140"/>
      <c r="BK159" s="140"/>
      <c r="BL159" s="140"/>
      <c r="BM159" s="140"/>
      <c r="BN159"/>
      <c r="BO159" s="140"/>
      <c r="BP159" s="140"/>
      <c r="BQ159" s="140"/>
      <c r="BR159" s="140"/>
      <c r="BS159" s="140"/>
      <c r="BU159" s="140"/>
      <c r="BV159" s="140"/>
      <c r="BW159" s="140"/>
      <c r="BX159" s="140"/>
      <c r="BY159" s="140"/>
    </row>
    <row r="160" ht="6" customHeight="1" spans="3:77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/>
      <c r="AC160" s="101"/>
      <c r="AD160" s="101"/>
      <c r="AE160" s="101"/>
      <c r="AF160" s="101"/>
      <c r="AG160" s="101"/>
      <c r="AH160" s="101"/>
      <c r="AI160" s="101"/>
      <c r="AJ160"/>
      <c r="AK160" s="100"/>
      <c r="AL160" s="101"/>
      <c r="AM160" s="102"/>
      <c r="AO160" s="100"/>
      <c r="AP160" s="101"/>
      <c r="AQ160" s="102"/>
      <c r="AS160" s="100"/>
      <c r="AT160" s="101"/>
      <c r="AU160" s="102"/>
      <c r="AV160"/>
      <c r="AW160" s="141"/>
      <c r="AX160" s="141"/>
      <c r="AY160" s="141"/>
      <c r="AZ160" s="141"/>
      <c r="BA160" s="141"/>
      <c r="BB160"/>
      <c r="BC160" s="141"/>
      <c r="BD160" s="141"/>
      <c r="BE160" s="141"/>
      <c r="BF160" s="141"/>
      <c r="BG160" s="141"/>
      <c r="BH160"/>
      <c r="BI160" s="141"/>
      <c r="BJ160" s="141"/>
      <c r="BK160" s="141"/>
      <c r="BL160" s="141"/>
      <c r="BM160" s="141"/>
      <c r="BN160"/>
      <c r="BO160" s="141"/>
      <c r="BP160" s="141"/>
      <c r="BQ160" s="141"/>
      <c r="BR160" s="141"/>
      <c r="BS160" s="141"/>
      <c r="BU160" s="141"/>
      <c r="BV160" s="141"/>
      <c r="BW160" s="141"/>
      <c r="BX160" s="141"/>
      <c r="BY160" s="141"/>
    </row>
    <row r="161" ht="6" customHeight="1" spans="3:77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/>
      <c r="AC161" s="101"/>
      <c r="AD161" s="101"/>
      <c r="AE161" s="101"/>
      <c r="AF161" s="101"/>
      <c r="AG161" s="101"/>
      <c r="AH161" s="101"/>
      <c r="AI161" s="101"/>
      <c r="AJ161"/>
      <c r="AK161" s="100"/>
      <c r="AL161" s="101"/>
      <c r="AM161" s="102"/>
      <c r="AO161" s="100"/>
      <c r="AP161" s="101"/>
      <c r="AQ161" s="102"/>
      <c r="AS161" s="100"/>
      <c r="AT161" s="101"/>
      <c r="AU161" s="102"/>
      <c r="AV161"/>
      <c r="AW161" s="140"/>
      <c r="AX161" s="140"/>
      <c r="AY161" s="140"/>
      <c r="AZ161" s="140"/>
      <c r="BA161" s="140"/>
      <c r="BB161"/>
      <c r="BC161" s="140"/>
      <c r="BD161" s="140"/>
      <c r="BE161" s="140"/>
      <c r="BF161" s="140"/>
      <c r="BG161" s="140"/>
      <c r="BH161"/>
      <c r="BI161" s="140"/>
      <c r="BJ161" s="140"/>
      <c r="BK161" s="140"/>
      <c r="BL161" s="140"/>
      <c r="BM161" s="140"/>
      <c r="BN161"/>
      <c r="BO161" s="140"/>
      <c r="BP161" s="140"/>
      <c r="BQ161" s="140"/>
      <c r="BR161" s="140"/>
      <c r="BS161" s="140"/>
      <c r="BU161" s="140"/>
      <c r="BV161" s="140"/>
      <c r="BW161" s="140"/>
      <c r="BX161" s="140"/>
      <c r="BY161" s="140"/>
    </row>
    <row r="162" ht="6" customHeight="1" spans="3:77"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/>
      <c r="AC162" s="104"/>
      <c r="AD162" s="104"/>
      <c r="AE162" s="104"/>
      <c r="AF162" s="104"/>
      <c r="AG162" s="104"/>
      <c r="AH162" s="104"/>
      <c r="AI162" s="104"/>
      <c r="AJ162"/>
      <c r="AK162" s="103"/>
      <c r="AL162" s="104"/>
      <c r="AM162" s="105"/>
      <c r="AO162" s="103"/>
      <c r="AP162" s="104"/>
      <c r="AQ162" s="105"/>
      <c r="AS162" s="103"/>
      <c r="AT162" s="104"/>
      <c r="AU162" s="105"/>
      <c r="AV162"/>
      <c r="AW162" s="141"/>
      <c r="AX162" s="141"/>
      <c r="AY162" s="141"/>
      <c r="AZ162" s="141"/>
      <c r="BA162" s="141"/>
      <c r="BB162"/>
      <c r="BC162" s="141"/>
      <c r="BD162" s="141"/>
      <c r="BE162" s="141"/>
      <c r="BF162" s="141"/>
      <c r="BG162" s="141"/>
      <c r="BH162"/>
      <c r="BI162" s="141"/>
      <c r="BJ162" s="141"/>
      <c r="BK162" s="141"/>
      <c r="BL162" s="141"/>
      <c r="BM162" s="141"/>
      <c r="BN162"/>
      <c r="BO162" s="141"/>
      <c r="BP162" s="141"/>
      <c r="BQ162" s="141"/>
      <c r="BR162" s="141"/>
      <c r="BS162" s="141"/>
      <c r="BU162" s="141"/>
      <c r="BV162" s="141"/>
      <c r="BW162" s="141"/>
      <c r="BX162" s="141"/>
      <c r="BY162" s="141"/>
    </row>
    <row r="163" ht="6" customHeight="1" spans="26:77">
      <c r="Z163"/>
      <c r="AA163"/>
      <c r="AB163"/>
      <c r="AJ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</row>
    <row r="164" ht="6" customHeight="1" spans="26:77">
      <c r="Z164"/>
      <c r="AA164"/>
      <c r="AB164"/>
      <c r="AJ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</row>
    <row r="165" ht="6" customHeight="1" spans="3:77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/>
      <c r="AC165" s="101"/>
      <c r="AD165" s="101"/>
      <c r="AE165" s="101"/>
      <c r="AF165" s="101"/>
      <c r="AG165" s="101"/>
      <c r="AH165" s="101"/>
      <c r="AI165" s="101"/>
      <c r="AJ165"/>
      <c r="AK165" s="97" t="s">
        <v>267</v>
      </c>
      <c r="AL165" s="98"/>
      <c r="AM165" s="99"/>
      <c r="AO165" s="97"/>
      <c r="AP165" s="98"/>
      <c r="AQ165" s="99"/>
      <c r="AS165" s="97"/>
      <c r="AT165" s="98"/>
      <c r="AU165" s="99"/>
      <c r="AV165"/>
      <c r="AW165" s="140"/>
      <c r="AX165" s="140"/>
      <c r="AY165" s="140"/>
      <c r="AZ165" s="140"/>
      <c r="BA165" s="140"/>
      <c r="BB165"/>
      <c r="BC165" s="140"/>
      <c r="BD165" s="140"/>
      <c r="BE165" s="140"/>
      <c r="BF165" s="140"/>
      <c r="BG165" s="140"/>
      <c r="BH165"/>
      <c r="BI165" s="140"/>
      <c r="BJ165" s="140"/>
      <c r="BK165" s="140"/>
      <c r="BL165" s="140"/>
      <c r="BM165" s="140"/>
      <c r="BN165"/>
      <c r="BO165" s="140"/>
      <c r="BP165" s="140"/>
      <c r="BQ165" s="140"/>
      <c r="BR165" s="140"/>
      <c r="BS165" s="140"/>
      <c r="BU165" s="140"/>
      <c r="BV165" s="140"/>
      <c r="BW165" s="140"/>
      <c r="BX165" s="140"/>
      <c r="BY165" s="140"/>
    </row>
    <row r="166" ht="6" customHeight="1" spans="3:77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/>
      <c r="AC166" s="101"/>
      <c r="AD166" s="101"/>
      <c r="AE166" s="101"/>
      <c r="AF166" s="101"/>
      <c r="AG166" s="101"/>
      <c r="AH166" s="101"/>
      <c r="AI166" s="101"/>
      <c r="AJ166"/>
      <c r="AK166" s="100"/>
      <c r="AL166" s="101"/>
      <c r="AM166" s="102"/>
      <c r="AO166" s="100"/>
      <c r="AP166" s="101"/>
      <c r="AQ166" s="102"/>
      <c r="AS166" s="100"/>
      <c r="AT166" s="101"/>
      <c r="AU166" s="102"/>
      <c r="AV166"/>
      <c r="AW166" s="141"/>
      <c r="AX166" s="141"/>
      <c r="AY166" s="141"/>
      <c r="AZ166" s="141"/>
      <c r="BA166" s="141"/>
      <c r="BB166"/>
      <c r="BC166" s="141"/>
      <c r="BD166" s="141"/>
      <c r="BE166" s="141"/>
      <c r="BF166" s="141"/>
      <c r="BG166" s="141"/>
      <c r="BH166"/>
      <c r="BI166" s="141"/>
      <c r="BJ166" s="141"/>
      <c r="BK166" s="141"/>
      <c r="BL166" s="141"/>
      <c r="BM166" s="141"/>
      <c r="BN166"/>
      <c r="BO166" s="141"/>
      <c r="BP166" s="141"/>
      <c r="BQ166" s="141"/>
      <c r="BR166" s="141"/>
      <c r="BS166" s="141"/>
      <c r="BU166" s="141"/>
      <c r="BV166" s="141"/>
      <c r="BW166" s="141"/>
      <c r="BX166" s="141"/>
      <c r="BY166" s="141"/>
    </row>
    <row r="167" ht="6" customHeight="1" spans="3:77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/>
      <c r="AC167" s="101"/>
      <c r="AD167" s="101"/>
      <c r="AE167" s="101"/>
      <c r="AF167" s="101"/>
      <c r="AG167" s="101"/>
      <c r="AH167" s="101"/>
      <c r="AI167" s="101"/>
      <c r="AJ167"/>
      <c r="AK167" s="100"/>
      <c r="AL167" s="101"/>
      <c r="AM167" s="102"/>
      <c r="AO167" s="100"/>
      <c r="AP167" s="101"/>
      <c r="AQ167" s="102"/>
      <c r="AS167" s="100"/>
      <c r="AT167" s="101"/>
      <c r="AU167" s="102"/>
      <c r="AV167"/>
      <c r="AW167" s="140"/>
      <c r="AX167" s="140"/>
      <c r="AY167" s="140"/>
      <c r="AZ167" s="140"/>
      <c r="BA167" s="140"/>
      <c r="BB167"/>
      <c r="BC167" s="140"/>
      <c r="BD167" s="140"/>
      <c r="BE167" s="140"/>
      <c r="BF167" s="140"/>
      <c r="BG167" s="140"/>
      <c r="BH167"/>
      <c r="BI167" s="140"/>
      <c r="BJ167" s="140"/>
      <c r="BK167" s="140"/>
      <c r="BL167" s="140"/>
      <c r="BM167" s="140"/>
      <c r="BN167"/>
      <c r="BO167" s="140"/>
      <c r="BP167" s="140"/>
      <c r="BQ167" s="140"/>
      <c r="BR167" s="140"/>
      <c r="BS167" s="140"/>
      <c r="BU167" s="140"/>
      <c r="BV167" s="140"/>
      <c r="BW167" s="140"/>
      <c r="BX167" s="140"/>
      <c r="BY167" s="140"/>
    </row>
    <row r="168" ht="6" customHeight="1" spans="3:77"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/>
      <c r="AC168" s="104"/>
      <c r="AD168" s="104"/>
      <c r="AE168" s="104"/>
      <c r="AF168" s="104"/>
      <c r="AG168" s="104"/>
      <c r="AH168" s="104"/>
      <c r="AI168" s="104"/>
      <c r="AJ168"/>
      <c r="AK168" s="103"/>
      <c r="AL168" s="104"/>
      <c r="AM168" s="105"/>
      <c r="AO168" s="103"/>
      <c r="AP168" s="104"/>
      <c r="AQ168" s="105"/>
      <c r="AS168" s="103"/>
      <c r="AT168" s="104"/>
      <c r="AU168" s="105"/>
      <c r="AV168"/>
      <c r="AW168" s="141"/>
      <c r="AX168" s="141"/>
      <c r="AY168" s="141"/>
      <c r="AZ168" s="141"/>
      <c r="BA168" s="141"/>
      <c r="BB168"/>
      <c r="BC168" s="141"/>
      <c r="BD168" s="141"/>
      <c r="BE168" s="141"/>
      <c r="BF168" s="141"/>
      <c r="BG168" s="141"/>
      <c r="BH168"/>
      <c r="BI168" s="141"/>
      <c r="BJ168" s="141"/>
      <c r="BK168" s="141"/>
      <c r="BL168" s="141"/>
      <c r="BM168" s="141"/>
      <c r="BN168"/>
      <c r="BO168" s="141"/>
      <c r="BP168" s="141"/>
      <c r="BQ168" s="141"/>
      <c r="BR168" s="141"/>
      <c r="BS168" s="141"/>
      <c r="BU168" s="141"/>
      <c r="BV168" s="141"/>
      <c r="BW168" s="141"/>
      <c r="BX168" s="141"/>
      <c r="BY168" s="141"/>
    </row>
    <row r="169" ht="6" customHeight="1" spans="3:77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J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</row>
    <row r="170" ht="6" customHeight="1" spans="3:77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J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</row>
    <row r="171" ht="6" customHeight="1" spans="3:77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/>
      <c r="AC171" s="101"/>
      <c r="AD171" s="101"/>
      <c r="AE171" s="101"/>
      <c r="AF171" s="101"/>
      <c r="AG171" s="101"/>
      <c r="AH171" s="101"/>
      <c r="AI171" s="101"/>
      <c r="AJ171"/>
      <c r="AK171" s="97" t="s">
        <v>267</v>
      </c>
      <c r="AL171" s="98"/>
      <c r="AM171" s="99"/>
      <c r="AO171" s="97"/>
      <c r="AP171" s="98"/>
      <c r="AQ171" s="99"/>
      <c r="AS171" s="97"/>
      <c r="AT171" s="98"/>
      <c r="AU171" s="99"/>
      <c r="AV171"/>
      <c r="AW171" s="140"/>
      <c r="AX171" s="140"/>
      <c r="AY171" s="140"/>
      <c r="AZ171" s="140"/>
      <c r="BA171" s="140"/>
      <c r="BB171"/>
      <c r="BC171" s="140"/>
      <c r="BD171" s="140"/>
      <c r="BE171" s="140"/>
      <c r="BF171" s="140"/>
      <c r="BG171" s="140"/>
      <c r="BH171"/>
      <c r="BI171" s="140"/>
      <c r="BJ171" s="140"/>
      <c r="BK171" s="140"/>
      <c r="BL171" s="140"/>
      <c r="BM171" s="140"/>
      <c r="BN171"/>
      <c r="BO171" s="140"/>
      <c r="BP171" s="140"/>
      <c r="BQ171" s="140"/>
      <c r="BR171" s="140"/>
      <c r="BS171" s="140"/>
      <c r="BU171" s="140"/>
      <c r="BV171" s="140"/>
      <c r="BW171" s="140"/>
      <c r="BX171" s="140"/>
      <c r="BY171" s="140"/>
    </row>
    <row r="172" ht="6" customHeight="1" spans="3:77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/>
      <c r="AC172" s="101"/>
      <c r="AD172" s="101"/>
      <c r="AE172" s="101"/>
      <c r="AF172" s="101"/>
      <c r="AG172" s="101"/>
      <c r="AH172" s="101"/>
      <c r="AI172" s="101"/>
      <c r="AJ172"/>
      <c r="AK172" s="100"/>
      <c r="AL172" s="101"/>
      <c r="AM172" s="102"/>
      <c r="AO172" s="100"/>
      <c r="AP172" s="101"/>
      <c r="AQ172" s="102"/>
      <c r="AS172" s="100"/>
      <c r="AT172" s="101"/>
      <c r="AU172" s="102"/>
      <c r="AV172"/>
      <c r="AW172" s="141"/>
      <c r="AX172" s="141"/>
      <c r="AY172" s="141"/>
      <c r="AZ172" s="141"/>
      <c r="BA172" s="141"/>
      <c r="BB172"/>
      <c r="BC172" s="141"/>
      <c r="BD172" s="141"/>
      <c r="BE172" s="141"/>
      <c r="BF172" s="141"/>
      <c r="BG172" s="141"/>
      <c r="BH172"/>
      <c r="BI172" s="141"/>
      <c r="BJ172" s="141"/>
      <c r="BK172" s="141"/>
      <c r="BL172" s="141"/>
      <c r="BM172" s="141"/>
      <c r="BN172"/>
      <c r="BO172" s="141"/>
      <c r="BP172" s="141"/>
      <c r="BQ172" s="141"/>
      <c r="BR172" s="141"/>
      <c r="BS172" s="141"/>
      <c r="BU172" s="141"/>
      <c r="BV172" s="141"/>
      <c r="BW172" s="141"/>
      <c r="BX172" s="141"/>
      <c r="BY172" s="141"/>
    </row>
    <row r="173" ht="6" customHeight="1" spans="3:77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/>
      <c r="AC173" s="101"/>
      <c r="AD173" s="101"/>
      <c r="AE173" s="101"/>
      <c r="AF173" s="101"/>
      <c r="AG173" s="101"/>
      <c r="AH173" s="101"/>
      <c r="AI173" s="101"/>
      <c r="AJ173"/>
      <c r="AK173" s="100"/>
      <c r="AL173" s="101"/>
      <c r="AM173" s="102"/>
      <c r="AO173" s="100"/>
      <c r="AP173" s="101"/>
      <c r="AQ173" s="102"/>
      <c r="AS173" s="100"/>
      <c r="AT173" s="101"/>
      <c r="AU173" s="102"/>
      <c r="AV173"/>
      <c r="AW173" s="140"/>
      <c r="AX173" s="140"/>
      <c r="AY173" s="140"/>
      <c r="AZ173" s="140"/>
      <c r="BA173" s="140"/>
      <c r="BB173"/>
      <c r="BC173" s="140"/>
      <c r="BD173" s="140"/>
      <c r="BE173" s="140"/>
      <c r="BF173" s="140"/>
      <c r="BG173" s="140"/>
      <c r="BH173"/>
      <c r="BI173" s="140"/>
      <c r="BJ173" s="140"/>
      <c r="BK173" s="140"/>
      <c r="BL173" s="140"/>
      <c r="BM173" s="140"/>
      <c r="BN173"/>
      <c r="BO173" s="140"/>
      <c r="BP173" s="140"/>
      <c r="BQ173" s="140"/>
      <c r="BR173" s="140"/>
      <c r="BS173" s="140"/>
      <c r="BU173" s="140"/>
      <c r="BV173" s="140"/>
      <c r="BW173" s="140"/>
      <c r="BX173" s="140"/>
      <c r="BY173" s="140"/>
    </row>
    <row r="174" ht="6" customHeight="1" spans="3:77"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/>
      <c r="AC174" s="104"/>
      <c r="AD174" s="104"/>
      <c r="AE174" s="104"/>
      <c r="AF174" s="104"/>
      <c r="AG174" s="104"/>
      <c r="AH174" s="104"/>
      <c r="AI174" s="104"/>
      <c r="AJ174"/>
      <c r="AK174" s="103"/>
      <c r="AL174" s="104"/>
      <c r="AM174" s="105"/>
      <c r="AO174" s="103"/>
      <c r="AP174" s="104"/>
      <c r="AQ174" s="105"/>
      <c r="AS174" s="103"/>
      <c r="AT174" s="104"/>
      <c r="AU174" s="105"/>
      <c r="AV174"/>
      <c r="AW174" s="141"/>
      <c r="AX174" s="141"/>
      <c r="AY174" s="141"/>
      <c r="AZ174" s="141"/>
      <c r="BA174" s="141"/>
      <c r="BB174"/>
      <c r="BC174" s="141"/>
      <c r="BD174" s="141"/>
      <c r="BE174" s="141"/>
      <c r="BF174" s="141"/>
      <c r="BG174" s="141"/>
      <c r="BH174"/>
      <c r="BI174" s="141"/>
      <c r="BJ174" s="141"/>
      <c r="BK174" s="141"/>
      <c r="BL174" s="141"/>
      <c r="BM174" s="141"/>
      <c r="BN174"/>
      <c r="BO174" s="141"/>
      <c r="BP174" s="141"/>
      <c r="BQ174" s="141"/>
      <c r="BR174" s="141"/>
      <c r="BS174" s="141"/>
      <c r="BU174" s="141"/>
      <c r="BV174" s="141"/>
      <c r="BW174" s="141"/>
      <c r="BX174" s="141"/>
      <c r="BY174" s="141"/>
    </row>
    <row r="175" ht="6" customHeight="1" spans="3:77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J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</row>
    <row r="176" ht="6" customHeight="1" spans="3:77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J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</row>
    <row r="177" ht="6" customHeight="1" spans="3:77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/>
      <c r="AC177" s="101"/>
      <c r="AD177" s="101"/>
      <c r="AE177" s="101"/>
      <c r="AF177" s="101"/>
      <c r="AG177" s="101"/>
      <c r="AH177" s="101"/>
      <c r="AI177" s="101"/>
      <c r="AJ177"/>
      <c r="AK177" s="97" t="s">
        <v>267</v>
      </c>
      <c r="AL177" s="98"/>
      <c r="AM177" s="99"/>
      <c r="AO177" s="97"/>
      <c r="AP177" s="98"/>
      <c r="AQ177" s="99"/>
      <c r="AS177" s="97"/>
      <c r="AT177" s="98"/>
      <c r="AU177" s="99"/>
      <c r="AV177"/>
      <c r="AW177" s="140"/>
      <c r="AX177" s="140"/>
      <c r="AY177" s="140"/>
      <c r="AZ177" s="140"/>
      <c r="BA177" s="140"/>
      <c r="BB177"/>
      <c r="BC177" s="140"/>
      <c r="BD177" s="140"/>
      <c r="BE177" s="140"/>
      <c r="BF177" s="140"/>
      <c r="BG177" s="140"/>
      <c r="BH177"/>
      <c r="BI177" s="140"/>
      <c r="BJ177" s="140"/>
      <c r="BK177" s="140"/>
      <c r="BL177" s="140"/>
      <c r="BM177" s="140"/>
      <c r="BN177"/>
      <c r="BO177" s="140"/>
      <c r="BP177" s="140"/>
      <c r="BQ177" s="140"/>
      <c r="BR177" s="140"/>
      <c r="BS177" s="140"/>
      <c r="BU177" s="140"/>
      <c r="BV177" s="140"/>
      <c r="BW177" s="140"/>
      <c r="BX177" s="140"/>
      <c r="BY177" s="140"/>
    </row>
    <row r="178" ht="6" customHeight="1" spans="3:77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/>
      <c r="AC178" s="101"/>
      <c r="AD178" s="101"/>
      <c r="AE178" s="101"/>
      <c r="AF178" s="101"/>
      <c r="AG178" s="101"/>
      <c r="AH178" s="101"/>
      <c r="AI178" s="101"/>
      <c r="AJ178"/>
      <c r="AK178" s="100"/>
      <c r="AL178" s="101"/>
      <c r="AM178" s="102"/>
      <c r="AO178" s="100"/>
      <c r="AP178" s="101"/>
      <c r="AQ178" s="102"/>
      <c r="AS178" s="100"/>
      <c r="AT178" s="101"/>
      <c r="AU178" s="102"/>
      <c r="AV178"/>
      <c r="AW178" s="141"/>
      <c r="AX178" s="141"/>
      <c r="AY178" s="141"/>
      <c r="AZ178" s="141"/>
      <c r="BA178" s="141"/>
      <c r="BB178"/>
      <c r="BC178" s="141"/>
      <c r="BD178" s="141"/>
      <c r="BE178" s="141"/>
      <c r="BF178" s="141"/>
      <c r="BG178" s="141"/>
      <c r="BH178"/>
      <c r="BI178" s="141"/>
      <c r="BJ178" s="141"/>
      <c r="BK178" s="141"/>
      <c r="BL178" s="141"/>
      <c r="BM178" s="141"/>
      <c r="BN178"/>
      <c r="BO178" s="141"/>
      <c r="BP178" s="141"/>
      <c r="BQ178" s="141"/>
      <c r="BR178" s="141"/>
      <c r="BS178" s="141"/>
      <c r="BU178" s="141"/>
      <c r="BV178" s="141"/>
      <c r="BW178" s="141"/>
      <c r="BX178" s="141"/>
      <c r="BY178" s="141"/>
    </row>
    <row r="179" ht="6" customHeight="1" spans="3:77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/>
      <c r="AC179" s="101"/>
      <c r="AD179" s="101"/>
      <c r="AE179" s="101"/>
      <c r="AF179" s="101"/>
      <c r="AG179" s="101"/>
      <c r="AH179" s="101"/>
      <c r="AI179" s="101"/>
      <c r="AJ179"/>
      <c r="AK179" s="100"/>
      <c r="AL179" s="101"/>
      <c r="AM179" s="102"/>
      <c r="AO179" s="100"/>
      <c r="AP179" s="101"/>
      <c r="AQ179" s="102"/>
      <c r="AS179" s="100"/>
      <c r="AT179" s="101"/>
      <c r="AU179" s="102"/>
      <c r="AV179"/>
      <c r="AW179" s="140"/>
      <c r="AX179" s="140"/>
      <c r="AY179" s="140"/>
      <c r="AZ179" s="140"/>
      <c r="BA179" s="140"/>
      <c r="BB179"/>
      <c r="BC179" s="140"/>
      <c r="BD179" s="140"/>
      <c r="BE179" s="140"/>
      <c r="BF179" s="140"/>
      <c r="BG179" s="140"/>
      <c r="BH179"/>
      <c r="BI179" s="140"/>
      <c r="BJ179" s="140"/>
      <c r="BK179" s="140"/>
      <c r="BL179" s="140"/>
      <c r="BM179" s="140"/>
      <c r="BN179"/>
      <c r="BO179" s="140"/>
      <c r="BP179" s="140"/>
      <c r="BQ179" s="140"/>
      <c r="BR179" s="140"/>
      <c r="BS179" s="140"/>
      <c r="BU179" s="140"/>
      <c r="BV179" s="140"/>
      <c r="BW179" s="140"/>
      <c r="BX179" s="140"/>
      <c r="BY179" s="140"/>
    </row>
    <row r="180" ht="6" customHeight="1" spans="3:77"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/>
      <c r="AC180" s="104"/>
      <c r="AD180" s="104"/>
      <c r="AE180" s="104"/>
      <c r="AF180" s="104"/>
      <c r="AG180" s="104"/>
      <c r="AH180" s="104"/>
      <c r="AI180" s="104"/>
      <c r="AJ180"/>
      <c r="AK180" s="103"/>
      <c r="AL180" s="104"/>
      <c r="AM180" s="105"/>
      <c r="AO180" s="103"/>
      <c r="AP180" s="104"/>
      <c r="AQ180" s="105"/>
      <c r="AS180" s="103"/>
      <c r="AT180" s="104"/>
      <c r="AU180" s="105"/>
      <c r="AV180"/>
      <c r="AW180" s="141"/>
      <c r="AX180" s="141"/>
      <c r="AY180" s="141"/>
      <c r="AZ180" s="141"/>
      <c r="BA180" s="141"/>
      <c r="BB180"/>
      <c r="BC180" s="141"/>
      <c r="BD180" s="141"/>
      <c r="BE180" s="141"/>
      <c r="BF180" s="141"/>
      <c r="BG180" s="141"/>
      <c r="BH180"/>
      <c r="BI180" s="141"/>
      <c r="BJ180" s="141"/>
      <c r="BK180" s="141"/>
      <c r="BL180" s="141"/>
      <c r="BM180" s="141"/>
      <c r="BN180"/>
      <c r="BO180" s="141"/>
      <c r="BP180" s="141"/>
      <c r="BQ180" s="141"/>
      <c r="BR180" s="141"/>
      <c r="BS180" s="141"/>
      <c r="BU180" s="141"/>
      <c r="BV180" s="141"/>
      <c r="BW180" s="141"/>
      <c r="BX180" s="141"/>
      <c r="BY180" s="141"/>
    </row>
    <row r="181" ht="6" customHeight="1" spans="26:77">
      <c r="Z181"/>
      <c r="AA181"/>
      <c r="AB181"/>
      <c r="AJ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</row>
    <row r="182" ht="6" customHeight="1" spans="26:77">
      <c r="Z182"/>
      <c r="AA182"/>
      <c r="AB182"/>
      <c r="AJ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</row>
    <row r="183" ht="6" customHeight="1" spans="3:77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/>
      <c r="AC183" s="101"/>
      <c r="AD183" s="101"/>
      <c r="AE183" s="101"/>
      <c r="AF183" s="101"/>
      <c r="AG183" s="101"/>
      <c r="AH183" s="101"/>
      <c r="AI183" s="101"/>
      <c r="AJ183"/>
      <c r="AK183" s="97" t="s">
        <v>267</v>
      </c>
      <c r="AL183" s="98"/>
      <c r="AM183" s="99"/>
      <c r="AO183" s="97"/>
      <c r="AP183" s="98"/>
      <c r="AQ183" s="99"/>
      <c r="AS183" s="97"/>
      <c r="AT183" s="98"/>
      <c r="AU183" s="99"/>
      <c r="AV183"/>
      <c r="AW183" s="140"/>
      <c r="AX183" s="140"/>
      <c r="AY183" s="140"/>
      <c r="AZ183" s="140"/>
      <c r="BA183" s="140"/>
      <c r="BB183"/>
      <c r="BC183" s="140"/>
      <c r="BD183" s="140"/>
      <c r="BE183" s="140"/>
      <c r="BF183" s="140"/>
      <c r="BG183" s="140"/>
      <c r="BH183"/>
      <c r="BI183" s="140"/>
      <c r="BJ183" s="140"/>
      <c r="BK183" s="140"/>
      <c r="BL183" s="140"/>
      <c r="BM183" s="140"/>
      <c r="BN183"/>
      <c r="BO183" s="140"/>
      <c r="BP183" s="140"/>
      <c r="BQ183" s="140"/>
      <c r="BR183" s="140"/>
      <c r="BS183" s="140"/>
      <c r="BU183" s="140"/>
      <c r="BV183" s="140"/>
      <c r="BW183" s="140"/>
      <c r="BX183" s="140"/>
      <c r="BY183" s="140"/>
    </row>
    <row r="184" ht="6" customHeight="1" spans="3:77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/>
      <c r="AC184" s="101"/>
      <c r="AD184" s="101"/>
      <c r="AE184" s="101"/>
      <c r="AF184" s="101"/>
      <c r="AG184" s="101"/>
      <c r="AH184" s="101"/>
      <c r="AI184" s="101"/>
      <c r="AJ184"/>
      <c r="AK184" s="100"/>
      <c r="AL184" s="101"/>
      <c r="AM184" s="102"/>
      <c r="AO184" s="100"/>
      <c r="AP184" s="101"/>
      <c r="AQ184" s="102"/>
      <c r="AS184" s="100"/>
      <c r="AT184" s="101"/>
      <c r="AU184" s="102"/>
      <c r="AV184"/>
      <c r="AW184" s="141"/>
      <c r="AX184" s="141"/>
      <c r="AY184" s="141"/>
      <c r="AZ184" s="141"/>
      <c r="BA184" s="141"/>
      <c r="BB184"/>
      <c r="BC184" s="141"/>
      <c r="BD184" s="141"/>
      <c r="BE184" s="141"/>
      <c r="BF184" s="141"/>
      <c r="BG184" s="141"/>
      <c r="BH184"/>
      <c r="BI184" s="141"/>
      <c r="BJ184" s="141"/>
      <c r="BK184" s="141"/>
      <c r="BL184" s="141"/>
      <c r="BM184" s="141"/>
      <c r="BN184"/>
      <c r="BO184" s="141"/>
      <c r="BP184" s="141"/>
      <c r="BQ184" s="141"/>
      <c r="BR184" s="141"/>
      <c r="BS184" s="141"/>
      <c r="BU184" s="141"/>
      <c r="BV184" s="141"/>
      <c r="BW184" s="141"/>
      <c r="BX184" s="141"/>
      <c r="BY184" s="141"/>
    </row>
    <row r="185" ht="6" customHeight="1" spans="3:77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/>
      <c r="AC185" s="101"/>
      <c r="AD185" s="101"/>
      <c r="AE185" s="101"/>
      <c r="AF185" s="101"/>
      <c r="AG185" s="101"/>
      <c r="AH185" s="101"/>
      <c r="AI185" s="101"/>
      <c r="AJ185"/>
      <c r="AK185" s="100"/>
      <c r="AL185" s="101"/>
      <c r="AM185" s="102"/>
      <c r="AO185" s="100"/>
      <c r="AP185" s="101"/>
      <c r="AQ185" s="102"/>
      <c r="AS185" s="100"/>
      <c r="AT185" s="101"/>
      <c r="AU185" s="102"/>
      <c r="AV185"/>
      <c r="AW185" s="140"/>
      <c r="AX185" s="140"/>
      <c r="AY185" s="140"/>
      <c r="AZ185" s="140"/>
      <c r="BA185" s="140"/>
      <c r="BB185"/>
      <c r="BC185" s="140"/>
      <c r="BD185" s="140"/>
      <c r="BE185" s="140"/>
      <c r="BF185" s="140"/>
      <c r="BG185" s="140"/>
      <c r="BH185"/>
      <c r="BI185" s="140"/>
      <c r="BJ185" s="140"/>
      <c r="BK185" s="140"/>
      <c r="BL185" s="140"/>
      <c r="BM185" s="140"/>
      <c r="BN185"/>
      <c r="BO185" s="140"/>
      <c r="BP185" s="140"/>
      <c r="BQ185" s="140"/>
      <c r="BR185" s="140"/>
      <c r="BS185" s="140"/>
      <c r="BU185" s="140"/>
      <c r="BV185" s="140"/>
      <c r="BW185" s="140"/>
      <c r="BX185" s="140"/>
      <c r="BY185" s="140"/>
    </row>
    <row r="186" ht="6" customHeight="1" spans="3:77"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/>
      <c r="AC186" s="104"/>
      <c r="AD186" s="104"/>
      <c r="AE186" s="104"/>
      <c r="AF186" s="104"/>
      <c r="AG186" s="104"/>
      <c r="AH186" s="104"/>
      <c r="AI186" s="104"/>
      <c r="AJ186"/>
      <c r="AK186" s="103"/>
      <c r="AL186" s="104"/>
      <c r="AM186" s="105"/>
      <c r="AO186" s="103"/>
      <c r="AP186" s="104"/>
      <c r="AQ186" s="105"/>
      <c r="AS186" s="103"/>
      <c r="AT186" s="104"/>
      <c r="AU186" s="105"/>
      <c r="AV186"/>
      <c r="AW186" s="141"/>
      <c r="AX186" s="141"/>
      <c r="AY186" s="141"/>
      <c r="AZ186" s="141"/>
      <c r="BA186" s="141"/>
      <c r="BB186"/>
      <c r="BC186" s="141"/>
      <c r="BD186" s="141"/>
      <c r="BE186" s="141"/>
      <c r="BF186" s="141"/>
      <c r="BG186" s="141"/>
      <c r="BH186"/>
      <c r="BI186" s="141"/>
      <c r="BJ186" s="141"/>
      <c r="BK186" s="141"/>
      <c r="BL186" s="141"/>
      <c r="BM186" s="141"/>
      <c r="BN186"/>
      <c r="BO186" s="141"/>
      <c r="BP186" s="141"/>
      <c r="BQ186" s="141"/>
      <c r="BR186" s="141"/>
      <c r="BS186" s="141"/>
      <c r="BU186" s="141"/>
      <c r="BV186" s="141"/>
      <c r="BW186" s="141"/>
      <c r="BX186" s="141"/>
      <c r="BY186" s="141"/>
    </row>
    <row r="187" ht="6" customHeight="1" spans="3:77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J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</row>
    <row r="188" ht="6" customHeight="1" spans="3:77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J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</row>
    <row r="189" ht="6" customHeight="1" spans="3:77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/>
      <c r="AC189" s="101"/>
      <c r="AD189" s="101"/>
      <c r="AE189" s="101"/>
      <c r="AF189" s="101"/>
      <c r="AG189" s="101"/>
      <c r="AH189" s="101"/>
      <c r="AI189" s="101"/>
      <c r="AJ189"/>
      <c r="AK189" s="97" t="s">
        <v>267</v>
      </c>
      <c r="AL189" s="98"/>
      <c r="AM189" s="99"/>
      <c r="AO189" s="97"/>
      <c r="AP189" s="98"/>
      <c r="AQ189" s="99"/>
      <c r="AS189" s="97"/>
      <c r="AT189" s="98"/>
      <c r="AU189" s="99"/>
      <c r="AV189"/>
      <c r="AW189" s="140"/>
      <c r="AX189" s="140"/>
      <c r="AY189" s="140"/>
      <c r="AZ189" s="140"/>
      <c r="BA189" s="140"/>
      <c r="BB189"/>
      <c r="BC189" s="140"/>
      <c r="BD189" s="140"/>
      <c r="BE189" s="140"/>
      <c r="BF189" s="140"/>
      <c r="BG189" s="140"/>
      <c r="BH189"/>
      <c r="BI189" s="140"/>
      <c r="BJ189" s="140"/>
      <c r="BK189" s="140"/>
      <c r="BL189" s="140"/>
      <c r="BM189" s="140"/>
      <c r="BN189"/>
      <c r="BO189" s="140"/>
      <c r="BP189" s="140"/>
      <c r="BQ189" s="140"/>
      <c r="BR189" s="140"/>
      <c r="BS189" s="140"/>
      <c r="BU189" s="140"/>
      <c r="BV189" s="140"/>
      <c r="BW189" s="140"/>
      <c r="BX189" s="140"/>
      <c r="BY189" s="140"/>
    </row>
    <row r="190" ht="6" customHeight="1" spans="3:77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/>
      <c r="AC190" s="101"/>
      <c r="AD190" s="101"/>
      <c r="AE190" s="101"/>
      <c r="AF190" s="101"/>
      <c r="AG190" s="101"/>
      <c r="AH190" s="101"/>
      <c r="AI190" s="101"/>
      <c r="AJ190"/>
      <c r="AK190" s="100"/>
      <c r="AL190" s="101"/>
      <c r="AM190" s="102"/>
      <c r="AO190" s="100"/>
      <c r="AP190" s="101"/>
      <c r="AQ190" s="102"/>
      <c r="AS190" s="100"/>
      <c r="AT190" s="101"/>
      <c r="AU190" s="102"/>
      <c r="AV190"/>
      <c r="AW190" s="141"/>
      <c r="AX190" s="141"/>
      <c r="AY190" s="141"/>
      <c r="AZ190" s="141"/>
      <c r="BA190" s="141"/>
      <c r="BB190"/>
      <c r="BC190" s="141"/>
      <c r="BD190" s="141"/>
      <c r="BE190" s="141"/>
      <c r="BF190" s="141"/>
      <c r="BG190" s="141"/>
      <c r="BH190"/>
      <c r="BI190" s="141"/>
      <c r="BJ190" s="141"/>
      <c r="BK190" s="141"/>
      <c r="BL190" s="141"/>
      <c r="BM190" s="141"/>
      <c r="BN190"/>
      <c r="BO190" s="141"/>
      <c r="BP190" s="141"/>
      <c r="BQ190" s="141"/>
      <c r="BR190" s="141"/>
      <c r="BS190" s="141"/>
      <c r="BU190" s="141"/>
      <c r="BV190" s="141"/>
      <c r="BW190" s="141"/>
      <c r="BX190" s="141"/>
      <c r="BY190" s="141"/>
    </row>
    <row r="191" ht="6" customHeight="1" spans="3:77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/>
      <c r="AC191" s="101"/>
      <c r="AD191" s="101"/>
      <c r="AE191" s="101"/>
      <c r="AF191" s="101"/>
      <c r="AG191" s="101"/>
      <c r="AH191" s="101"/>
      <c r="AI191" s="101"/>
      <c r="AJ191"/>
      <c r="AK191" s="100"/>
      <c r="AL191" s="101"/>
      <c r="AM191" s="102"/>
      <c r="AO191" s="100"/>
      <c r="AP191" s="101"/>
      <c r="AQ191" s="102"/>
      <c r="AS191" s="100"/>
      <c r="AT191" s="101"/>
      <c r="AU191" s="102"/>
      <c r="AV191"/>
      <c r="AW191" s="140"/>
      <c r="AX191" s="140"/>
      <c r="AY191" s="140"/>
      <c r="AZ191" s="140"/>
      <c r="BA191" s="140"/>
      <c r="BB191"/>
      <c r="BC191" s="140"/>
      <c r="BD191" s="140"/>
      <c r="BE191" s="140"/>
      <c r="BF191" s="140"/>
      <c r="BG191" s="140"/>
      <c r="BH191"/>
      <c r="BI191" s="140"/>
      <c r="BJ191" s="140"/>
      <c r="BK191" s="140"/>
      <c r="BL191" s="140"/>
      <c r="BM191" s="140"/>
      <c r="BN191"/>
      <c r="BO191" s="140"/>
      <c r="BP191" s="140"/>
      <c r="BQ191" s="140"/>
      <c r="BR191" s="140"/>
      <c r="BS191" s="140"/>
      <c r="BU191" s="140"/>
      <c r="BV191" s="140"/>
      <c r="BW191" s="140"/>
      <c r="BX191" s="140"/>
      <c r="BY191" s="140"/>
    </row>
    <row r="192" ht="6" customHeight="1" spans="3:77"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/>
      <c r="AC192" s="104"/>
      <c r="AD192" s="104"/>
      <c r="AE192" s="104"/>
      <c r="AF192" s="104"/>
      <c r="AG192" s="104"/>
      <c r="AH192" s="104"/>
      <c r="AI192" s="104"/>
      <c r="AJ192"/>
      <c r="AK192" s="103"/>
      <c r="AL192" s="104"/>
      <c r="AM192" s="105"/>
      <c r="AO192" s="103"/>
      <c r="AP192" s="104"/>
      <c r="AQ192" s="105"/>
      <c r="AS192" s="103"/>
      <c r="AT192" s="104"/>
      <c r="AU192" s="105"/>
      <c r="AV192"/>
      <c r="AW192" s="141"/>
      <c r="AX192" s="141"/>
      <c r="AY192" s="141"/>
      <c r="AZ192" s="141"/>
      <c r="BA192" s="141"/>
      <c r="BB192"/>
      <c r="BC192" s="141"/>
      <c r="BD192" s="141"/>
      <c r="BE192" s="141"/>
      <c r="BF192" s="141"/>
      <c r="BG192" s="141"/>
      <c r="BH192"/>
      <c r="BI192" s="141"/>
      <c r="BJ192" s="141"/>
      <c r="BK192" s="141"/>
      <c r="BL192" s="141"/>
      <c r="BM192" s="141"/>
      <c r="BN192"/>
      <c r="BO192" s="141"/>
      <c r="BP192" s="141"/>
      <c r="BQ192" s="141"/>
      <c r="BR192" s="141"/>
      <c r="BS192" s="141"/>
      <c r="BU192" s="141"/>
      <c r="BV192" s="141"/>
      <c r="BW192" s="141"/>
      <c r="BX192" s="141"/>
      <c r="BY192" s="141"/>
    </row>
    <row r="193" ht="6" customHeight="1" spans="3:77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J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</row>
    <row r="194" ht="6" customHeight="1" spans="3:77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J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</row>
    <row r="195" ht="6" customHeight="1" spans="3:77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/>
      <c r="AC195" s="101"/>
      <c r="AD195" s="101"/>
      <c r="AE195" s="101"/>
      <c r="AF195" s="101"/>
      <c r="AG195" s="101"/>
      <c r="AH195" s="101"/>
      <c r="AI195" s="101"/>
      <c r="AJ195"/>
      <c r="AK195" s="97" t="s">
        <v>267</v>
      </c>
      <c r="AL195" s="98"/>
      <c r="AM195" s="99"/>
      <c r="AO195" s="97"/>
      <c r="AP195" s="98"/>
      <c r="AQ195" s="99"/>
      <c r="AS195" s="97"/>
      <c r="AT195" s="98"/>
      <c r="AU195" s="99"/>
      <c r="AV195"/>
      <c r="AW195" s="140"/>
      <c r="AX195" s="140"/>
      <c r="AY195" s="140"/>
      <c r="AZ195" s="140"/>
      <c r="BA195" s="140"/>
      <c r="BB195"/>
      <c r="BC195" s="140"/>
      <c r="BD195" s="140"/>
      <c r="BE195" s="140"/>
      <c r="BF195" s="140"/>
      <c r="BG195" s="140"/>
      <c r="BH195"/>
      <c r="BI195" s="140"/>
      <c r="BJ195" s="140"/>
      <c r="BK195" s="140"/>
      <c r="BL195" s="140"/>
      <c r="BM195" s="140"/>
      <c r="BN195"/>
      <c r="BO195" s="140"/>
      <c r="BP195" s="140"/>
      <c r="BQ195" s="140"/>
      <c r="BR195" s="140"/>
      <c r="BS195" s="140"/>
      <c r="BU195" s="140"/>
      <c r="BV195" s="140"/>
      <c r="BW195" s="140"/>
      <c r="BX195" s="140"/>
      <c r="BY195" s="140"/>
    </row>
    <row r="196" ht="6" customHeight="1" spans="3:77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/>
      <c r="AC196" s="101"/>
      <c r="AD196" s="101"/>
      <c r="AE196" s="101"/>
      <c r="AF196" s="101"/>
      <c r="AG196" s="101"/>
      <c r="AH196" s="101"/>
      <c r="AI196" s="101"/>
      <c r="AJ196"/>
      <c r="AK196" s="100"/>
      <c r="AL196" s="101"/>
      <c r="AM196" s="102"/>
      <c r="AO196" s="100"/>
      <c r="AP196" s="101"/>
      <c r="AQ196" s="102"/>
      <c r="AS196" s="100"/>
      <c r="AT196" s="101"/>
      <c r="AU196" s="102"/>
      <c r="AV196"/>
      <c r="AW196" s="141"/>
      <c r="AX196" s="141"/>
      <c r="AY196" s="141"/>
      <c r="AZ196" s="141"/>
      <c r="BA196" s="141"/>
      <c r="BB196"/>
      <c r="BC196" s="141"/>
      <c r="BD196" s="141"/>
      <c r="BE196" s="141"/>
      <c r="BF196" s="141"/>
      <c r="BG196" s="141"/>
      <c r="BH196"/>
      <c r="BI196" s="141"/>
      <c r="BJ196" s="141"/>
      <c r="BK196" s="141"/>
      <c r="BL196" s="141"/>
      <c r="BM196" s="141"/>
      <c r="BN196"/>
      <c r="BO196" s="141"/>
      <c r="BP196" s="141"/>
      <c r="BQ196" s="141"/>
      <c r="BR196" s="141"/>
      <c r="BS196" s="141"/>
      <c r="BU196" s="141"/>
      <c r="BV196" s="141"/>
      <c r="BW196" s="141"/>
      <c r="BX196" s="141"/>
      <c r="BY196" s="141"/>
    </row>
    <row r="197" ht="6" customHeight="1" spans="3:77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/>
      <c r="AC197" s="101"/>
      <c r="AD197" s="101"/>
      <c r="AE197" s="101"/>
      <c r="AF197" s="101"/>
      <c r="AG197" s="101"/>
      <c r="AH197" s="101"/>
      <c r="AI197" s="101"/>
      <c r="AJ197"/>
      <c r="AK197" s="100"/>
      <c r="AL197" s="101"/>
      <c r="AM197" s="102"/>
      <c r="AO197" s="100"/>
      <c r="AP197" s="101"/>
      <c r="AQ197" s="102"/>
      <c r="AS197" s="100"/>
      <c r="AT197" s="101"/>
      <c r="AU197" s="102"/>
      <c r="AV197"/>
      <c r="AW197" s="140"/>
      <c r="AX197" s="140"/>
      <c r="AY197" s="140"/>
      <c r="AZ197" s="140"/>
      <c r="BA197" s="140"/>
      <c r="BB197"/>
      <c r="BC197" s="140"/>
      <c r="BD197" s="140"/>
      <c r="BE197" s="140"/>
      <c r="BF197" s="140"/>
      <c r="BG197" s="140"/>
      <c r="BH197"/>
      <c r="BI197" s="140"/>
      <c r="BJ197" s="140"/>
      <c r="BK197" s="140"/>
      <c r="BL197" s="140"/>
      <c r="BM197" s="140"/>
      <c r="BN197"/>
      <c r="BO197" s="140"/>
      <c r="BP197" s="140"/>
      <c r="BQ197" s="140"/>
      <c r="BR197" s="140"/>
      <c r="BS197" s="140"/>
      <c r="BU197" s="140"/>
      <c r="BV197" s="140"/>
      <c r="BW197" s="140"/>
      <c r="BX197" s="140"/>
      <c r="BY197" s="140"/>
    </row>
    <row r="198" ht="6" customHeight="1" spans="3:77"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/>
      <c r="AC198" s="104"/>
      <c r="AD198" s="104"/>
      <c r="AE198" s="104"/>
      <c r="AF198" s="104"/>
      <c r="AG198" s="104"/>
      <c r="AH198" s="104"/>
      <c r="AI198" s="104"/>
      <c r="AJ198"/>
      <c r="AK198" s="103"/>
      <c r="AL198" s="104"/>
      <c r="AM198" s="105"/>
      <c r="AO198" s="103"/>
      <c r="AP198" s="104"/>
      <c r="AQ198" s="105"/>
      <c r="AS198" s="103"/>
      <c r="AT198" s="104"/>
      <c r="AU198" s="105"/>
      <c r="AV198"/>
      <c r="AW198" s="141"/>
      <c r="AX198" s="141"/>
      <c r="AY198" s="141"/>
      <c r="AZ198" s="141"/>
      <c r="BA198" s="141"/>
      <c r="BB198"/>
      <c r="BC198" s="141"/>
      <c r="BD198" s="141"/>
      <c r="BE198" s="141"/>
      <c r="BF198" s="141"/>
      <c r="BG198" s="141"/>
      <c r="BH198"/>
      <c r="BI198" s="141"/>
      <c r="BJ198" s="141"/>
      <c r="BK198" s="141"/>
      <c r="BL198" s="141"/>
      <c r="BM198" s="141"/>
      <c r="BN198"/>
      <c r="BO198" s="141"/>
      <c r="BP198" s="141"/>
      <c r="BQ198" s="141"/>
      <c r="BR198" s="141"/>
      <c r="BS198" s="141"/>
      <c r="BU198" s="141"/>
      <c r="BV198" s="141"/>
      <c r="BW198" s="141"/>
      <c r="BX198" s="141"/>
      <c r="BY198" s="141"/>
    </row>
    <row r="199" ht="6" customHeight="1" spans="26:77">
      <c r="Z199"/>
      <c r="AA199"/>
      <c r="AB199"/>
      <c r="AJ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</row>
    <row r="200" ht="6" customHeight="1" spans="26:77">
      <c r="Z200"/>
      <c r="AA200"/>
      <c r="AB200"/>
      <c r="AJ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</row>
    <row r="201" ht="6" customHeight="1" spans="3:77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/>
      <c r="AC201" s="101"/>
      <c r="AD201" s="101"/>
      <c r="AE201" s="101"/>
      <c r="AF201" s="101"/>
      <c r="AG201" s="101"/>
      <c r="AH201" s="101"/>
      <c r="AI201" s="101"/>
      <c r="AJ201"/>
      <c r="AK201" s="97" t="s">
        <v>267</v>
      </c>
      <c r="AL201" s="98"/>
      <c r="AM201" s="99"/>
      <c r="AO201" s="97"/>
      <c r="AP201" s="98"/>
      <c r="AQ201" s="99"/>
      <c r="AS201" s="97"/>
      <c r="AT201" s="98"/>
      <c r="AU201" s="99"/>
      <c r="AV201"/>
      <c r="AW201" s="140"/>
      <c r="AX201" s="140"/>
      <c r="AY201" s="140"/>
      <c r="AZ201" s="140"/>
      <c r="BA201" s="140"/>
      <c r="BB201"/>
      <c r="BC201" s="140"/>
      <c r="BD201" s="140"/>
      <c r="BE201" s="140"/>
      <c r="BF201" s="140"/>
      <c r="BG201" s="140"/>
      <c r="BH201"/>
      <c r="BI201" s="140"/>
      <c r="BJ201" s="140"/>
      <c r="BK201" s="140"/>
      <c r="BL201" s="140"/>
      <c r="BM201" s="140"/>
      <c r="BN201"/>
      <c r="BO201" s="140"/>
      <c r="BP201" s="140"/>
      <c r="BQ201" s="140"/>
      <c r="BR201" s="140"/>
      <c r="BS201" s="140"/>
      <c r="BU201" s="140"/>
      <c r="BV201" s="140"/>
      <c r="BW201" s="140"/>
      <c r="BX201" s="140"/>
      <c r="BY201" s="140"/>
    </row>
    <row r="202" ht="6" customHeight="1" spans="3:77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/>
      <c r="AC202" s="101"/>
      <c r="AD202" s="101"/>
      <c r="AE202" s="101"/>
      <c r="AF202" s="101"/>
      <c r="AG202" s="101"/>
      <c r="AH202" s="101"/>
      <c r="AI202" s="101"/>
      <c r="AJ202"/>
      <c r="AK202" s="100"/>
      <c r="AL202" s="101"/>
      <c r="AM202" s="102"/>
      <c r="AO202" s="100"/>
      <c r="AP202" s="101"/>
      <c r="AQ202" s="102"/>
      <c r="AS202" s="100"/>
      <c r="AT202" s="101"/>
      <c r="AU202" s="102"/>
      <c r="AV202"/>
      <c r="AW202" s="141"/>
      <c r="AX202" s="141"/>
      <c r="AY202" s="141"/>
      <c r="AZ202" s="141"/>
      <c r="BA202" s="141"/>
      <c r="BB202"/>
      <c r="BC202" s="141"/>
      <c r="BD202" s="141"/>
      <c r="BE202" s="141"/>
      <c r="BF202" s="141"/>
      <c r="BG202" s="141"/>
      <c r="BH202"/>
      <c r="BI202" s="141"/>
      <c r="BJ202" s="141"/>
      <c r="BK202" s="141"/>
      <c r="BL202" s="141"/>
      <c r="BM202" s="141"/>
      <c r="BN202"/>
      <c r="BO202" s="141"/>
      <c r="BP202" s="141"/>
      <c r="BQ202" s="141"/>
      <c r="BR202" s="141"/>
      <c r="BS202" s="141"/>
      <c r="BU202" s="141"/>
      <c r="BV202" s="141"/>
      <c r="BW202" s="141"/>
      <c r="BX202" s="141"/>
      <c r="BY202" s="141"/>
    </row>
    <row r="203" ht="6" customHeight="1" spans="3:77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/>
      <c r="AC203" s="101"/>
      <c r="AD203" s="101"/>
      <c r="AE203" s="101"/>
      <c r="AF203" s="101"/>
      <c r="AG203" s="101"/>
      <c r="AH203" s="101"/>
      <c r="AI203" s="101"/>
      <c r="AJ203"/>
      <c r="AK203" s="100"/>
      <c r="AL203" s="101"/>
      <c r="AM203" s="102"/>
      <c r="AO203" s="100"/>
      <c r="AP203" s="101"/>
      <c r="AQ203" s="102"/>
      <c r="AS203" s="100"/>
      <c r="AT203" s="101"/>
      <c r="AU203" s="102"/>
      <c r="AV203"/>
      <c r="AW203" s="140"/>
      <c r="AX203" s="140"/>
      <c r="AY203" s="140"/>
      <c r="AZ203" s="140"/>
      <c r="BA203" s="140"/>
      <c r="BB203"/>
      <c r="BC203" s="140"/>
      <c r="BD203" s="140"/>
      <c r="BE203" s="140"/>
      <c r="BF203" s="140"/>
      <c r="BG203" s="140"/>
      <c r="BH203"/>
      <c r="BI203" s="140"/>
      <c r="BJ203" s="140"/>
      <c r="BK203" s="140"/>
      <c r="BL203" s="140"/>
      <c r="BM203" s="140"/>
      <c r="BN203"/>
      <c r="BO203" s="140"/>
      <c r="BP203" s="140"/>
      <c r="BQ203" s="140"/>
      <c r="BR203" s="140"/>
      <c r="BS203" s="140"/>
      <c r="BU203" s="140"/>
      <c r="BV203" s="140"/>
      <c r="BW203" s="140"/>
      <c r="BX203" s="140"/>
      <c r="BY203" s="140"/>
    </row>
    <row r="204" ht="6" customHeight="1" spans="3:77"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/>
      <c r="AC204" s="104"/>
      <c r="AD204" s="104"/>
      <c r="AE204" s="104"/>
      <c r="AF204" s="104"/>
      <c r="AG204" s="104"/>
      <c r="AH204" s="104"/>
      <c r="AI204" s="104"/>
      <c r="AJ204"/>
      <c r="AK204" s="103"/>
      <c r="AL204" s="104"/>
      <c r="AM204" s="105"/>
      <c r="AO204" s="103"/>
      <c r="AP204" s="104"/>
      <c r="AQ204" s="105"/>
      <c r="AS204" s="103"/>
      <c r="AT204" s="104"/>
      <c r="AU204" s="105"/>
      <c r="AV204"/>
      <c r="AW204" s="141"/>
      <c r="AX204" s="141"/>
      <c r="AY204" s="141"/>
      <c r="AZ204" s="141"/>
      <c r="BA204" s="141"/>
      <c r="BB204"/>
      <c r="BC204" s="141"/>
      <c r="BD204" s="141"/>
      <c r="BE204" s="141"/>
      <c r="BF204" s="141"/>
      <c r="BG204" s="141"/>
      <c r="BH204"/>
      <c r="BI204" s="141"/>
      <c r="BJ204" s="141"/>
      <c r="BK204" s="141"/>
      <c r="BL204" s="141"/>
      <c r="BM204" s="141"/>
      <c r="BN204"/>
      <c r="BO204" s="141"/>
      <c r="BP204" s="141"/>
      <c r="BQ204" s="141"/>
      <c r="BR204" s="141"/>
      <c r="BS204" s="141"/>
      <c r="BU204" s="141"/>
      <c r="BV204" s="141"/>
      <c r="BW204" s="141"/>
      <c r="BX204" s="141"/>
      <c r="BY204" s="141"/>
    </row>
    <row r="205" ht="6" customHeight="1" spans="3:77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J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</row>
    <row r="206" ht="6" customHeight="1" spans="3:77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J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</row>
    <row r="207" ht="6" customHeight="1" spans="3:77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/>
      <c r="AC207" s="101"/>
      <c r="AD207" s="101"/>
      <c r="AE207" s="101"/>
      <c r="AF207" s="101"/>
      <c r="AG207" s="101"/>
      <c r="AH207" s="101"/>
      <c r="AI207" s="101"/>
      <c r="AJ207"/>
      <c r="AK207" s="97" t="s">
        <v>267</v>
      </c>
      <c r="AL207" s="98"/>
      <c r="AM207" s="99"/>
      <c r="AO207" s="97"/>
      <c r="AP207" s="98"/>
      <c r="AQ207" s="99"/>
      <c r="AS207" s="97"/>
      <c r="AT207" s="98"/>
      <c r="AU207" s="99"/>
      <c r="AV207"/>
      <c r="AW207" s="140"/>
      <c r="AX207" s="140"/>
      <c r="AY207" s="140"/>
      <c r="AZ207" s="140"/>
      <c r="BA207" s="140"/>
      <c r="BB207"/>
      <c r="BC207" s="140"/>
      <c r="BD207" s="140"/>
      <c r="BE207" s="140"/>
      <c r="BF207" s="140"/>
      <c r="BG207" s="140"/>
      <c r="BH207"/>
      <c r="BI207" s="140"/>
      <c r="BJ207" s="140"/>
      <c r="BK207" s="140"/>
      <c r="BL207" s="140"/>
      <c r="BM207" s="140"/>
      <c r="BN207"/>
      <c r="BO207" s="140"/>
      <c r="BP207" s="140"/>
      <c r="BQ207" s="140"/>
      <c r="BR207" s="140"/>
      <c r="BS207" s="140"/>
      <c r="BU207" s="140"/>
      <c r="BV207" s="140"/>
      <c r="BW207" s="140"/>
      <c r="BX207" s="140"/>
      <c r="BY207" s="140"/>
    </row>
    <row r="208" ht="6" customHeight="1" spans="3:77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/>
      <c r="AC208" s="101"/>
      <c r="AD208" s="101"/>
      <c r="AE208" s="101"/>
      <c r="AF208" s="101"/>
      <c r="AG208" s="101"/>
      <c r="AH208" s="101"/>
      <c r="AI208" s="101"/>
      <c r="AJ208"/>
      <c r="AK208" s="100"/>
      <c r="AL208" s="101"/>
      <c r="AM208" s="102"/>
      <c r="AO208" s="100"/>
      <c r="AP208" s="101"/>
      <c r="AQ208" s="102"/>
      <c r="AS208" s="100"/>
      <c r="AT208" s="101"/>
      <c r="AU208" s="102"/>
      <c r="AV208"/>
      <c r="AW208" s="141"/>
      <c r="AX208" s="141"/>
      <c r="AY208" s="141"/>
      <c r="AZ208" s="141"/>
      <c r="BA208" s="141"/>
      <c r="BB208"/>
      <c r="BC208" s="141"/>
      <c r="BD208" s="141"/>
      <c r="BE208" s="141"/>
      <c r="BF208" s="141"/>
      <c r="BG208" s="141"/>
      <c r="BH208"/>
      <c r="BI208" s="141"/>
      <c r="BJ208" s="141"/>
      <c r="BK208" s="141"/>
      <c r="BL208" s="141"/>
      <c r="BM208" s="141"/>
      <c r="BN208"/>
      <c r="BO208" s="141"/>
      <c r="BP208" s="141"/>
      <c r="BQ208" s="141"/>
      <c r="BR208" s="141"/>
      <c r="BS208" s="141"/>
      <c r="BU208" s="141"/>
      <c r="BV208" s="141"/>
      <c r="BW208" s="141"/>
      <c r="BX208" s="141"/>
      <c r="BY208" s="141"/>
    </row>
    <row r="209" ht="6" customHeight="1" spans="3:77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/>
      <c r="AC209" s="101"/>
      <c r="AD209" s="101"/>
      <c r="AE209" s="101"/>
      <c r="AF209" s="101"/>
      <c r="AG209" s="101"/>
      <c r="AH209" s="101"/>
      <c r="AI209" s="101"/>
      <c r="AJ209"/>
      <c r="AK209" s="100"/>
      <c r="AL209" s="101"/>
      <c r="AM209" s="102"/>
      <c r="AO209" s="100"/>
      <c r="AP209" s="101"/>
      <c r="AQ209" s="102"/>
      <c r="AS209" s="100"/>
      <c r="AT209" s="101"/>
      <c r="AU209" s="102"/>
      <c r="AV209"/>
      <c r="AW209" s="140"/>
      <c r="AX209" s="140"/>
      <c r="AY209" s="140"/>
      <c r="AZ209" s="140"/>
      <c r="BA209" s="140"/>
      <c r="BB209"/>
      <c r="BC209" s="140"/>
      <c r="BD209" s="140"/>
      <c r="BE209" s="140"/>
      <c r="BF209" s="140"/>
      <c r="BG209" s="140"/>
      <c r="BH209"/>
      <c r="BI209" s="140"/>
      <c r="BJ209" s="140"/>
      <c r="BK209" s="140"/>
      <c r="BL209" s="140"/>
      <c r="BM209" s="140"/>
      <c r="BN209"/>
      <c r="BO209" s="140"/>
      <c r="BP209" s="140"/>
      <c r="BQ209" s="140"/>
      <c r="BR209" s="140"/>
      <c r="BS209" s="140"/>
      <c r="BU209" s="140"/>
      <c r="BV209" s="140"/>
      <c r="BW209" s="140"/>
      <c r="BX209" s="140"/>
      <c r="BY209" s="140"/>
    </row>
    <row r="210" ht="6" customHeight="1" spans="3:77"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/>
      <c r="AC210" s="104"/>
      <c r="AD210" s="104"/>
      <c r="AE210" s="104"/>
      <c r="AF210" s="104"/>
      <c r="AG210" s="104"/>
      <c r="AH210" s="104"/>
      <c r="AI210" s="104"/>
      <c r="AJ210"/>
      <c r="AK210" s="103"/>
      <c r="AL210" s="104"/>
      <c r="AM210" s="105"/>
      <c r="AO210" s="103"/>
      <c r="AP210" s="104"/>
      <c r="AQ210" s="105"/>
      <c r="AS210" s="103"/>
      <c r="AT210" s="104"/>
      <c r="AU210" s="105"/>
      <c r="AV210"/>
      <c r="AW210" s="141"/>
      <c r="AX210" s="141"/>
      <c r="AY210" s="141"/>
      <c r="AZ210" s="141"/>
      <c r="BA210" s="141"/>
      <c r="BB210"/>
      <c r="BC210" s="141"/>
      <c r="BD210" s="141"/>
      <c r="BE210" s="141"/>
      <c r="BF210" s="141"/>
      <c r="BG210" s="141"/>
      <c r="BH210"/>
      <c r="BI210" s="141"/>
      <c r="BJ210" s="141"/>
      <c r="BK210" s="141"/>
      <c r="BL210" s="141"/>
      <c r="BM210" s="141"/>
      <c r="BN210"/>
      <c r="BO210" s="141"/>
      <c r="BP210" s="141"/>
      <c r="BQ210" s="141"/>
      <c r="BR210" s="141"/>
      <c r="BS210" s="141"/>
      <c r="BU210" s="141"/>
      <c r="BV210" s="141"/>
      <c r="BW210" s="141"/>
      <c r="BX210" s="141"/>
      <c r="BY210" s="141"/>
    </row>
    <row r="211" ht="6" customHeight="1" spans="3:77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J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</row>
    <row r="212" ht="6" customHeight="1" spans="3:77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J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</row>
    <row r="213" ht="6" customHeight="1" spans="3:77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/>
      <c r="AC213" s="101"/>
      <c r="AD213" s="101"/>
      <c r="AE213" s="101"/>
      <c r="AF213" s="101"/>
      <c r="AG213" s="101"/>
      <c r="AH213" s="101"/>
      <c r="AI213" s="101"/>
      <c r="AJ213"/>
      <c r="AK213" s="97" t="s">
        <v>267</v>
      </c>
      <c r="AL213" s="98"/>
      <c r="AM213" s="99"/>
      <c r="AO213" s="97"/>
      <c r="AP213" s="98"/>
      <c r="AQ213" s="99"/>
      <c r="AS213" s="97"/>
      <c r="AT213" s="98"/>
      <c r="AU213" s="99"/>
      <c r="AV213"/>
      <c r="AW213" s="140"/>
      <c r="AX213" s="140"/>
      <c r="AY213" s="140"/>
      <c r="AZ213" s="140"/>
      <c r="BA213" s="140"/>
      <c r="BB213"/>
      <c r="BC213" s="140"/>
      <c r="BD213" s="140"/>
      <c r="BE213" s="140"/>
      <c r="BF213" s="140"/>
      <c r="BG213" s="140"/>
      <c r="BH213"/>
      <c r="BI213" s="140"/>
      <c r="BJ213" s="140"/>
      <c r="BK213" s="140"/>
      <c r="BL213" s="140"/>
      <c r="BM213" s="140"/>
      <c r="BN213"/>
      <c r="BO213" s="140"/>
      <c r="BP213" s="140"/>
      <c r="BQ213" s="140"/>
      <c r="BR213" s="140"/>
      <c r="BS213" s="140"/>
      <c r="BU213" s="140"/>
      <c r="BV213" s="140"/>
      <c r="BW213" s="140"/>
      <c r="BX213" s="140"/>
      <c r="BY213" s="140"/>
    </row>
    <row r="214" ht="6" customHeight="1" spans="3:77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/>
      <c r="AC214" s="101"/>
      <c r="AD214" s="101"/>
      <c r="AE214" s="101"/>
      <c r="AF214" s="101"/>
      <c r="AG214" s="101"/>
      <c r="AH214" s="101"/>
      <c r="AI214" s="101"/>
      <c r="AJ214"/>
      <c r="AK214" s="100"/>
      <c r="AL214" s="101"/>
      <c r="AM214" s="102"/>
      <c r="AO214" s="100"/>
      <c r="AP214" s="101"/>
      <c r="AQ214" s="102"/>
      <c r="AS214" s="100"/>
      <c r="AT214" s="101"/>
      <c r="AU214" s="102"/>
      <c r="AV214"/>
      <c r="AW214" s="141"/>
      <c r="AX214" s="141"/>
      <c r="AY214" s="141"/>
      <c r="AZ214" s="141"/>
      <c r="BA214" s="141"/>
      <c r="BB214"/>
      <c r="BC214" s="141"/>
      <c r="BD214" s="141"/>
      <c r="BE214" s="141"/>
      <c r="BF214" s="141"/>
      <c r="BG214" s="141"/>
      <c r="BH214"/>
      <c r="BI214" s="141"/>
      <c r="BJ214" s="141"/>
      <c r="BK214" s="141"/>
      <c r="BL214" s="141"/>
      <c r="BM214" s="141"/>
      <c r="BN214"/>
      <c r="BO214" s="141"/>
      <c r="BP214" s="141"/>
      <c r="BQ214" s="141"/>
      <c r="BR214" s="141"/>
      <c r="BS214" s="141"/>
      <c r="BU214" s="141"/>
      <c r="BV214" s="141"/>
      <c r="BW214" s="141"/>
      <c r="BX214" s="141"/>
      <c r="BY214" s="141"/>
    </row>
    <row r="215" ht="6" customHeight="1" spans="3:77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/>
      <c r="AC215" s="101"/>
      <c r="AD215" s="101"/>
      <c r="AE215" s="101"/>
      <c r="AF215" s="101"/>
      <c r="AG215" s="101"/>
      <c r="AH215" s="101"/>
      <c r="AI215" s="101"/>
      <c r="AJ215"/>
      <c r="AK215" s="100"/>
      <c r="AL215" s="101"/>
      <c r="AM215" s="102"/>
      <c r="AO215" s="100"/>
      <c r="AP215" s="101"/>
      <c r="AQ215" s="102"/>
      <c r="AS215" s="100"/>
      <c r="AT215" s="101"/>
      <c r="AU215" s="102"/>
      <c r="AV215"/>
      <c r="AW215" s="140"/>
      <c r="AX215" s="140"/>
      <c r="AY215" s="140"/>
      <c r="AZ215" s="140"/>
      <c r="BA215" s="140"/>
      <c r="BB215"/>
      <c r="BC215" s="140"/>
      <c r="BD215" s="140"/>
      <c r="BE215" s="140"/>
      <c r="BF215" s="140"/>
      <c r="BG215" s="140"/>
      <c r="BH215"/>
      <c r="BI215" s="140"/>
      <c r="BJ215" s="140"/>
      <c r="BK215" s="140"/>
      <c r="BL215" s="140"/>
      <c r="BM215" s="140"/>
      <c r="BN215"/>
      <c r="BO215" s="140"/>
      <c r="BP215" s="140"/>
      <c r="BQ215" s="140"/>
      <c r="BR215" s="140"/>
      <c r="BS215" s="140"/>
      <c r="BU215" s="140"/>
      <c r="BV215" s="140"/>
      <c r="BW215" s="140"/>
      <c r="BX215" s="140"/>
      <c r="BY215" s="140"/>
    </row>
    <row r="216" ht="6" customHeight="1" spans="3:77"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/>
      <c r="AC216" s="104"/>
      <c r="AD216" s="104"/>
      <c r="AE216" s="104"/>
      <c r="AF216" s="104"/>
      <c r="AG216" s="104"/>
      <c r="AH216" s="104"/>
      <c r="AI216" s="104"/>
      <c r="AJ216"/>
      <c r="AK216" s="103"/>
      <c r="AL216" s="104"/>
      <c r="AM216" s="105"/>
      <c r="AO216" s="103"/>
      <c r="AP216" s="104"/>
      <c r="AQ216" s="105"/>
      <c r="AS216" s="103"/>
      <c r="AT216" s="104"/>
      <c r="AU216" s="105"/>
      <c r="AV216"/>
      <c r="AW216" s="141"/>
      <c r="AX216" s="141"/>
      <c r="AY216" s="141"/>
      <c r="AZ216" s="141"/>
      <c r="BA216" s="141"/>
      <c r="BB216"/>
      <c r="BC216" s="141"/>
      <c r="BD216" s="141"/>
      <c r="BE216" s="141"/>
      <c r="BF216" s="141"/>
      <c r="BG216" s="141"/>
      <c r="BH216"/>
      <c r="BI216" s="141"/>
      <c r="BJ216" s="141"/>
      <c r="BK216" s="141"/>
      <c r="BL216" s="141"/>
      <c r="BM216" s="141"/>
      <c r="BN216"/>
      <c r="BO216" s="141"/>
      <c r="BP216" s="141"/>
      <c r="BQ216" s="141"/>
      <c r="BR216" s="141"/>
      <c r="BS216" s="141"/>
      <c r="BU216" s="141"/>
      <c r="BV216" s="141"/>
      <c r="BW216" s="141"/>
      <c r="BX216" s="141"/>
      <c r="BY216" s="141"/>
    </row>
    <row r="217" ht="6" customHeight="1" spans="26:77">
      <c r="Z217"/>
      <c r="AA217"/>
      <c r="AB217"/>
      <c r="AJ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</row>
    <row r="218" ht="6" customHeight="1" spans="26:77">
      <c r="Z218"/>
      <c r="AA218"/>
      <c r="AB218"/>
      <c r="AJ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</row>
    <row r="219" ht="6" customHeight="1" spans="3:77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/>
      <c r="AC219" s="101"/>
      <c r="AD219" s="101"/>
      <c r="AE219" s="101"/>
      <c r="AF219" s="101"/>
      <c r="AG219" s="101"/>
      <c r="AH219" s="101"/>
      <c r="AI219" s="101"/>
      <c r="AJ219"/>
      <c r="AK219" s="97" t="s">
        <v>267</v>
      </c>
      <c r="AL219" s="98"/>
      <c r="AM219" s="99"/>
      <c r="AO219" s="97"/>
      <c r="AP219" s="98"/>
      <c r="AQ219" s="99"/>
      <c r="AS219" s="97"/>
      <c r="AT219" s="98"/>
      <c r="AU219" s="99"/>
      <c r="AV219"/>
      <c r="AW219" s="140"/>
      <c r="AX219" s="140"/>
      <c r="AY219" s="140"/>
      <c r="AZ219" s="140"/>
      <c r="BA219" s="140"/>
      <c r="BB219"/>
      <c r="BC219" s="140"/>
      <c r="BD219" s="140"/>
      <c r="BE219" s="140"/>
      <c r="BF219" s="140"/>
      <c r="BG219" s="140"/>
      <c r="BH219"/>
      <c r="BI219" s="140"/>
      <c r="BJ219" s="140"/>
      <c r="BK219" s="140"/>
      <c r="BL219" s="140"/>
      <c r="BM219" s="140"/>
      <c r="BN219"/>
      <c r="BO219" s="140"/>
      <c r="BP219" s="140"/>
      <c r="BQ219" s="140"/>
      <c r="BR219" s="140"/>
      <c r="BS219" s="140"/>
      <c r="BU219" s="140"/>
      <c r="BV219" s="140"/>
      <c r="BW219" s="140"/>
      <c r="BX219" s="140"/>
      <c r="BY219" s="140"/>
    </row>
    <row r="220" ht="6" customHeight="1" spans="3:77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/>
      <c r="AC220" s="101"/>
      <c r="AD220" s="101"/>
      <c r="AE220" s="101"/>
      <c r="AF220" s="101"/>
      <c r="AG220" s="101"/>
      <c r="AH220" s="101"/>
      <c r="AI220" s="101"/>
      <c r="AJ220"/>
      <c r="AK220" s="100"/>
      <c r="AL220" s="101"/>
      <c r="AM220" s="102"/>
      <c r="AO220" s="100"/>
      <c r="AP220" s="101"/>
      <c r="AQ220" s="102"/>
      <c r="AS220" s="100"/>
      <c r="AT220" s="101"/>
      <c r="AU220" s="102"/>
      <c r="AV220"/>
      <c r="AW220" s="141"/>
      <c r="AX220" s="141"/>
      <c r="AY220" s="141"/>
      <c r="AZ220" s="141"/>
      <c r="BA220" s="141"/>
      <c r="BB220"/>
      <c r="BC220" s="141"/>
      <c r="BD220" s="141"/>
      <c r="BE220" s="141"/>
      <c r="BF220" s="141"/>
      <c r="BG220" s="141"/>
      <c r="BH220"/>
      <c r="BI220" s="141"/>
      <c r="BJ220" s="141"/>
      <c r="BK220" s="141"/>
      <c r="BL220" s="141"/>
      <c r="BM220" s="141"/>
      <c r="BN220"/>
      <c r="BO220" s="141"/>
      <c r="BP220" s="141"/>
      <c r="BQ220" s="141"/>
      <c r="BR220" s="141"/>
      <c r="BS220" s="141"/>
      <c r="BU220" s="141"/>
      <c r="BV220" s="141"/>
      <c r="BW220" s="141"/>
      <c r="BX220" s="141"/>
      <c r="BY220" s="141"/>
    </row>
    <row r="221" ht="6" customHeight="1" spans="3:77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/>
      <c r="AC221" s="101"/>
      <c r="AD221" s="101"/>
      <c r="AE221" s="101"/>
      <c r="AF221" s="101"/>
      <c r="AG221" s="101"/>
      <c r="AH221" s="101"/>
      <c r="AI221" s="101"/>
      <c r="AJ221"/>
      <c r="AK221" s="100"/>
      <c r="AL221" s="101"/>
      <c r="AM221" s="102"/>
      <c r="AO221" s="100"/>
      <c r="AP221" s="101"/>
      <c r="AQ221" s="102"/>
      <c r="AS221" s="100"/>
      <c r="AT221" s="101"/>
      <c r="AU221" s="102"/>
      <c r="AV221"/>
      <c r="AW221" s="140"/>
      <c r="AX221" s="140"/>
      <c r="AY221" s="140"/>
      <c r="AZ221" s="140"/>
      <c r="BA221" s="140"/>
      <c r="BB221"/>
      <c r="BC221" s="140"/>
      <c r="BD221" s="140"/>
      <c r="BE221" s="140"/>
      <c r="BF221" s="140"/>
      <c r="BG221" s="140"/>
      <c r="BH221"/>
      <c r="BI221" s="140"/>
      <c r="BJ221" s="140"/>
      <c r="BK221" s="140"/>
      <c r="BL221" s="140"/>
      <c r="BM221" s="140"/>
      <c r="BN221"/>
      <c r="BO221" s="140"/>
      <c r="BP221" s="140"/>
      <c r="BQ221" s="140"/>
      <c r="BR221" s="140"/>
      <c r="BS221" s="140"/>
      <c r="BU221" s="140"/>
      <c r="BV221" s="140"/>
      <c r="BW221" s="140"/>
      <c r="BX221" s="140"/>
      <c r="BY221" s="140"/>
    </row>
    <row r="222" ht="6" customHeight="1" spans="3:77"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/>
      <c r="AC222" s="104"/>
      <c r="AD222" s="104"/>
      <c r="AE222" s="104"/>
      <c r="AF222" s="104"/>
      <c r="AG222" s="104"/>
      <c r="AH222" s="104"/>
      <c r="AI222" s="104"/>
      <c r="AJ222"/>
      <c r="AK222" s="103"/>
      <c r="AL222" s="104"/>
      <c r="AM222" s="105"/>
      <c r="AO222" s="103"/>
      <c r="AP222" s="104"/>
      <c r="AQ222" s="105"/>
      <c r="AS222" s="103"/>
      <c r="AT222" s="104"/>
      <c r="AU222" s="105"/>
      <c r="AV222"/>
      <c r="AW222" s="141"/>
      <c r="AX222" s="141"/>
      <c r="AY222" s="141"/>
      <c r="AZ222" s="141"/>
      <c r="BA222" s="141"/>
      <c r="BB222"/>
      <c r="BC222" s="141"/>
      <c r="BD222" s="141"/>
      <c r="BE222" s="141"/>
      <c r="BF222" s="141"/>
      <c r="BG222" s="141"/>
      <c r="BH222"/>
      <c r="BI222" s="141"/>
      <c r="BJ222" s="141"/>
      <c r="BK222" s="141"/>
      <c r="BL222" s="141"/>
      <c r="BM222" s="141"/>
      <c r="BN222"/>
      <c r="BO222" s="141"/>
      <c r="BP222" s="141"/>
      <c r="BQ222" s="141"/>
      <c r="BR222" s="141"/>
      <c r="BS222" s="141"/>
      <c r="BU222" s="141"/>
      <c r="BV222" s="141"/>
      <c r="BW222" s="141"/>
      <c r="BX222" s="141"/>
      <c r="BY222" s="141"/>
    </row>
    <row r="223" ht="6" customHeight="1" spans="3:77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J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</row>
    <row r="224" ht="6" customHeight="1" spans="3:77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J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</row>
    <row r="225" ht="6" customHeight="1" spans="3:77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/>
      <c r="AC225" s="101"/>
      <c r="AD225" s="101"/>
      <c r="AE225" s="101"/>
      <c r="AF225" s="101"/>
      <c r="AG225" s="101"/>
      <c r="AH225" s="101"/>
      <c r="AI225" s="101"/>
      <c r="AJ225"/>
      <c r="AK225" s="97" t="s">
        <v>267</v>
      </c>
      <c r="AL225" s="98"/>
      <c r="AM225" s="99"/>
      <c r="AO225" s="97"/>
      <c r="AP225" s="98"/>
      <c r="AQ225" s="99"/>
      <c r="AS225" s="97"/>
      <c r="AT225" s="98"/>
      <c r="AU225" s="99"/>
      <c r="AV225"/>
      <c r="AW225" s="140"/>
      <c r="AX225" s="140"/>
      <c r="AY225" s="140"/>
      <c r="AZ225" s="140"/>
      <c r="BA225" s="140"/>
      <c r="BB225"/>
      <c r="BC225" s="140"/>
      <c r="BD225" s="140"/>
      <c r="BE225" s="140"/>
      <c r="BF225" s="140"/>
      <c r="BG225" s="140"/>
      <c r="BH225"/>
      <c r="BI225" s="140"/>
      <c r="BJ225" s="140"/>
      <c r="BK225" s="140"/>
      <c r="BL225" s="140"/>
      <c r="BM225" s="140"/>
      <c r="BN225"/>
      <c r="BO225" s="140"/>
      <c r="BP225" s="140"/>
      <c r="BQ225" s="140"/>
      <c r="BR225" s="140"/>
      <c r="BS225" s="140"/>
      <c r="BU225" s="140"/>
      <c r="BV225" s="140"/>
      <c r="BW225" s="140"/>
      <c r="BX225" s="140"/>
      <c r="BY225" s="140"/>
    </row>
    <row r="226" ht="6" customHeight="1" spans="3:77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/>
      <c r="AC226" s="101"/>
      <c r="AD226" s="101"/>
      <c r="AE226" s="101"/>
      <c r="AF226" s="101"/>
      <c r="AG226" s="101"/>
      <c r="AH226" s="101"/>
      <c r="AI226" s="101"/>
      <c r="AJ226"/>
      <c r="AK226" s="100"/>
      <c r="AL226" s="101"/>
      <c r="AM226" s="102"/>
      <c r="AO226" s="100"/>
      <c r="AP226" s="101"/>
      <c r="AQ226" s="102"/>
      <c r="AS226" s="100"/>
      <c r="AT226" s="101"/>
      <c r="AU226" s="102"/>
      <c r="AV226"/>
      <c r="AW226" s="141"/>
      <c r="AX226" s="141"/>
      <c r="AY226" s="141"/>
      <c r="AZ226" s="141"/>
      <c r="BA226" s="141"/>
      <c r="BB226"/>
      <c r="BC226" s="141"/>
      <c r="BD226" s="141"/>
      <c r="BE226" s="141"/>
      <c r="BF226" s="141"/>
      <c r="BG226" s="141"/>
      <c r="BH226"/>
      <c r="BI226" s="141"/>
      <c r="BJ226" s="141"/>
      <c r="BK226" s="141"/>
      <c r="BL226" s="141"/>
      <c r="BM226" s="141"/>
      <c r="BN226"/>
      <c r="BO226" s="141"/>
      <c r="BP226" s="141"/>
      <c r="BQ226" s="141"/>
      <c r="BR226" s="141"/>
      <c r="BS226" s="141"/>
      <c r="BU226" s="141"/>
      <c r="BV226" s="141"/>
      <c r="BW226" s="141"/>
      <c r="BX226" s="141"/>
      <c r="BY226" s="141"/>
    </row>
    <row r="227" ht="6" customHeight="1" spans="3:77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/>
      <c r="AC227" s="101"/>
      <c r="AD227" s="101"/>
      <c r="AE227" s="101"/>
      <c r="AF227" s="101"/>
      <c r="AG227" s="101"/>
      <c r="AH227" s="101"/>
      <c r="AI227" s="101"/>
      <c r="AJ227"/>
      <c r="AK227" s="100"/>
      <c r="AL227" s="101"/>
      <c r="AM227" s="102"/>
      <c r="AO227" s="100"/>
      <c r="AP227" s="101"/>
      <c r="AQ227" s="102"/>
      <c r="AS227" s="100"/>
      <c r="AT227" s="101"/>
      <c r="AU227" s="102"/>
      <c r="AV227"/>
      <c r="AW227" s="140"/>
      <c r="AX227" s="140"/>
      <c r="AY227" s="140"/>
      <c r="AZ227" s="140"/>
      <c r="BA227" s="140"/>
      <c r="BB227"/>
      <c r="BC227" s="140"/>
      <c r="BD227" s="140"/>
      <c r="BE227" s="140"/>
      <c r="BF227" s="140"/>
      <c r="BG227" s="140"/>
      <c r="BH227"/>
      <c r="BI227" s="140"/>
      <c r="BJ227" s="140"/>
      <c r="BK227" s="140"/>
      <c r="BL227" s="140"/>
      <c r="BM227" s="140"/>
      <c r="BN227"/>
      <c r="BO227" s="140"/>
      <c r="BP227" s="140"/>
      <c r="BQ227" s="140"/>
      <c r="BR227" s="140"/>
      <c r="BS227" s="140"/>
      <c r="BU227" s="140"/>
      <c r="BV227" s="140"/>
      <c r="BW227" s="140"/>
      <c r="BX227" s="140"/>
      <c r="BY227" s="140"/>
    </row>
    <row r="228" ht="6" customHeight="1" spans="3:77"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/>
      <c r="AC228" s="104"/>
      <c r="AD228" s="104"/>
      <c r="AE228" s="104"/>
      <c r="AF228" s="104"/>
      <c r="AG228" s="104"/>
      <c r="AH228" s="104"/>
      <c r="AI228" s="104"/>
      <c r="AJ228"/>
      <c r="AK228" s="103"/>
      <c r="AL228" s="104"/>
      <c r="AM228" s="105"/>
      <c r="AO228" s="103"/>
      <c r="AP228" s="104"/>
      <c r="AQ228" s="105"/>
      <c r="AS228" s="103"/>
      <c r="AT228" s="104"/>
      <c r="AU228" s="105"/>
      <c r="AV228"/>
      <c r="AW228" s="141"/>
      <c r="AX228" s="141"/>
      <c r="AY228" s="141"/>
      <c r="AZ228" s="141"/>
      <c r="BA228" s="141"/>
      <c r="BB228"/>
      <c r="BC228" s="141"/>
      <c r="BD228" s="141"/>
      <c r="BE228" s="141"/>
      <c r="BF228" s="141"/>
      <c r="BG228" s="141"/>
      <c r="BH228"/>
      <c r="BI228" s="141"/>
      <c r="BJ228" s="141"/>
      <c r="BK228" s="141"/>
      <c r="BL228" s="141"/>
      <c r="BM228" s="141"/>
      <c r="BN228"/>
      <c r="BO228" s="141"/>
      <c r="BP228" s="141"/>
      <c r="BQ228" s="141"/>
      <c r="BR228" s="141"/>
      <c r="BS228" s="141"/>
      <c r="BU228" s="141"/>
      <c r="BV228" s="141"/>
      <c r="BW228" s="141"/>
      <c r="BX228" s="141"/>
      <c r="BY228" s="141"/>
    </row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  <row r="237" ht="6" customHeight="1"/>
    <row r="238" ht="6" customHeight="1"/>
    <row r="239" ht="6" customHeight="1"/>
    <row r="240" ht="6" customHeight="1"/>
    <row r="241" ht="6" customHeight="1"/>
  </sheetData>
  <mergeCells count="895">
    <mergeCell ref="AW159:AW160"/>
    <mergeCell ref="AW161:AW162"/>
    <mergeCell ref="AW165:AW166"/>
    <mergeCell ref="AW167:AW168"/>
    <mergeCell ref="AW171:AW172"/>
    <mergeCell ref="AW173:AW174"/>
    <mergeCell ref="AW177:AW178"/>
    <mergeCell ref="AW179:AW180"/>
    <mergeCell ref="AW183:AW184"/>
    <mergeCell ref="AW185:AW186"/>
    <mergeCell ref="AW189:AW190"/>
    <mergeCell ref="AW191:AW192"/>
    <mergeCell ref="AW195:AW196"/>
    <mergeCell ref="AW197:AW198"/>
    <mergeCell ref="AW201:AW202"/>
    <mergeCell ref="AW203:AW204"/>
    <mergeCell ref="AW207:AW208"/>
    <mergeCell ref="AW209:AW210"/>
    <mergeCell ref="AW213:AW214"/>
    <mergeCell ref="AW215:AW216"/>
    <mergeCell ref="AW219:AW220"/>
    <mergeCell ref="AW221:AW222"/>
    <mergeCell ref="AW225:AW226"/>
    <mergeCell ref="AW227:AW228"/>
    <mergeCell ref="AX159:AX160"/>
    <mergeCell ref="AX161:AX162"/>
    <mergeCell ref="AX165:AX166"/>
    <mergeCell ref="AX167:AX168"/>
    <mergeCell ref="AX171:AX172"/>
    <mergeCell ref="AX173:AX174"/>
    <mergeCell ref="AX177:AX178"/>
    <mergeCell ref="AX179:AX180"/>
    <mergeCell ref="AX183:AX184"/>
    <mergeCell ref="AX185:AX186"/>
    <mergeCell ref="AX189:AX190"/>
    <mergeCell ref="AX191:AX192"/>
    <mergeCell ref="AX195:AX196"/>
    <mergeCell ref="AX197:AX198"/>
    <mergeCell ref="AX201:AX202"/>
    <mergeCell ref="AX203:AX204"/>
    <mergeCell ref="AX207:AX208"/>
    <mergeCell ref="AX209:AX210"/>
    <mergeCell ref="AX213:AX214"/>
    <mergeCell ref="AX215:AX216"/>
    <mergeCell ref="AX219:AX220"/>
    <mergeCell ref="AX221:AX222"/>
    <mergeCell ref="AX225:AX226"/>
    <mergeCell ref="AX227:AX228"/>
    <mergeCell ref="AY159:AY160"/>
    <mergeCell ref="AY161:AY162"/>
    <mergeCell ref="AY165:AY166"/>
    <mergeCell ref="AY167:AY168"/>
    <mergeCell ref="AY171:AY172"/>
    <mergeCell ref="AY173:AY174"/>
    <mergeCell ref="AY177:AY178"/>
    <mergeCell ref="AY179:AY180"/>
    <mergeCell ref="AY183:AY184"/>
    <mergeCell ref="AY185:AY186"/>
    <mergeCell ref="AY189:AY190"/>
    <mergeCell ref="AY191:AY192"/>
    <mergeCell ref="AY195:AY196"/>
    <mergeCell ref="AY197:AY198"/>
    <mergeCell ref="AY201:AY202"/>
    <mergeCell ref="AY203:AY204"/>
    <mergeCell ref="AY207:AY208"/>
    <mergeCell ref="AY209:AY210"/>
    <mergeCell ref="AY213:AY214"/>
    <mergeCell ref="AY215:AY216"/>
    <mergeCell ref="AY219:AY220"/>
    <mergeCell ref="AY221:AY222"/>
    <mergeCell ref="AY225:AY226"/>
    <mergeCell ref="AY227:AY228"/>
    <mergeCell ref="AZ159:AZ160"/>
    <mergeCell ref="AZ161:AZ162"/>
    <mergeCell ref="AZ165:AZ166"/>
    <mergeCell ref="AZ167:AZ168"/>
    <mergeCell ref="AZ171:AZ172"/>
    <mergeCell ref="AZ173:AZ174"/>
    <mergeCell ref="AZ177:AZ178"/>
    <mergeCell ref="AZ179:AZ180"/>
    <mergeCell ref="AZ183:AZ184"/>
    <mergeCell ref="AZ185:AZ186"/>
    <mergeCell ref="AZ189:AZ190"/>
    <mergeCell ref="AZ191:AZ192"/>
    <mergeCell ref="AZ195:AZ196"/>
    <mergeCell ref="AZ197:AZ198"/>
    <mergeCell ref="AZ201:AZ202"/>
    <mergeCell ref="AZ203:AZ204"/>
    <mergeCell ref="AZ207:AZ208"/>
    <mergeCell ref="AZ209:AZ210"/>
    <mergeCell ref="AZ213:AZ214"/>
    <mergeCell ref="AZ215:AZ216"/>
    <mergeCell ref="AZ219:AZ220"/>
    <mergeCell ref="AZ221:AZ222"/>
    <mergeCell ref="AZ225:AZ226"/>
    <mergeCell ref="AZ227:AZ228"/>
    <mergeCell ref="BA159:BA160"/>
    <mergeCell ref="BA161:BA162"/>
    <mergeCell ref="BA165:BA166"/>
    <mergeCell ref="BA167:BA168"/>
    <mergeCell ref="BA171:BA172"/>
    <mergeCell ref="BA173:BA174"/>
    <mergeCell ref="BA177:BA178"/>
    <mergeCell ref="BA179:BA180"/>
    <mergeCell ref="BA183:BA184"/>
    <mergeCell ref="BA185:BA186"/>
    <mergeCell ref="BA189:BA190"/>
    <mergeCell ref="BA191:BA192"/>
    <mergeCell ref="BA195:BA196"/>
    <mergeCell ref="BA197:BA198"/>
    <mergeCell ref="BA201:BA202"/>
    <mergeCell ref="BA203:BA204"/>
    <mergeCell ref="BA207:BA208"/>
    <mergeCell ref="BA209:BA210"/>
    <mergeCell ref="BA213:BA214"/>
    <mergeCell ref="BA215:BA216"/>
    <mergeCell ref="BA219:BA220"/>
    <mergeCell ref="BA221:BA222"/>
    <mergeCell ref="BA225:BA226"/>
    <mergeCell ref="BA227:BA228"/>
    <mergeCell ref="BC159:BC160"/>
    <mergeCell ref="BC161:BC162"/>
    <mergeCell ref="BC165:BC166"/>
    <mergeCell ref="BC167:BC168"/>
    <mergeCell ref="BC171:BC172"/>
    <mergeCell ref="BC173:BC174"/>
    <mergeCell ref="BC177:BC178"/>
    <mergeCell ref="BC179:BC180"/>
    <mergeCell ref="BC183:BC184"/>
    <mergeCell ref="BC185:BC186"/>
    <mergeCell ref="BC189:BC190"/>
    <mergeCell ref="BC191:BC192"/>
    <mergeCell ref="BC195:BC196"/>
    <mergeCell ref="BC197:BC198"/>
    <mergeCell ref="BC201:BC202"/>
    <mergeCell ref="BC203:BC204"/>
    <mergeCell ref="BC207:BC208"/>
    <mergeCell ref="BC209:BC210"/>
    <mergeCell ref="BC213:BC214"/>
    <mergeCell ref="BC215:BC216"/>
    <mergeCell ref="BC219:BC220"/>
    <mergeCell ref="BC221:BC222"/>
    <mergeCell ref="BC225:BC226"/>
    <mergeCell ref="BC227:BC228"/>
    <mergeCell ref="BD159:BD160"/>
    <mergeCell ref="BD161:BD162"/>
    <mergeCell ref="BD165:BD166"/>
    <mergeCell ref="BD167:BD168"/>
    <mergeCell ref="BD171:BD172"/>
    <mergeCell ref="BD173:BD174"/>
    <mergeCell ref="BD177:BD178"/>
    <mergeCell ref="BD179:BD180"/>
    <mergeCell ref="BD183:BD184"/>
    <mergeCell ref="BD185:BD186"/>
    <mergeCell ref="BD189:BD190"/>
    <mergeCell ref="BD191:BD192"/>
    <mergeCell ref="BD195:BD196"/>
    <mergeCell ref="BD197:BD198"/>
    <mergeCell ref="BD201:BD202"/>
    <mergeCell ref="BD203:BD204"/>
    <mergeCell ref="BD207:BD208"/>
    <mergeCell ref="BD209:BD210"/>
    <mergeCell ref="BD213:BD214"/>
    <mergeCell ref="BD215:BD216"/>
    <mergeCell ref="BD219:BD220"/>
    <mergeCell ref="BD221:BD222"/>
    <mergeCell ref="BD225:BD226"/>
    <mergeCell ref="BD227:BD228"/>
    <mergeCell ref="BE159:BE160"/>
    <mergeCell ref="BE161:BE162"/>
    <mergeCell ref="BE165:BE166"/>
    <mergeCell ref="BE167:BE168"/>
    <mergeCell ref="BE171:BE172"/>
    <mergeCell ref="BE173:BE174"/>
    <mergeCell ref="BE177:BE178"/>
    <mergeCell ref="BE179:BE180"/>
    <mergeCell ref="BE183:BE184"/>
    <mergeCell ref="BE185:BE186"/>
    <mergeCell ref="BE189:BE190"/>
    <mergeCell ref="BE191:BE192"/>
    <mergeCell ref="BE195:BE196"/>
    <mergeCell ref="BE197:BE198"/>
    <mergeCell ref="BE201:BE202"/>
    <mergeCell ref="BE203:BE204"/>
    <mergeCell ref="BE207:BE208"/>
    <mergeCell ref="BE209:BE210"/>
    <mergeCell ref="BE213:BE214"/>
    <mergeCell ref="BE215:BE216"/>
    <mergeCell ref="BE219:BE220"/>
    <mergeCell ref="BE221:BE222"/>
    <mergeCell ref="BE225:BE226"/>
    <mergeCell ref="BE227:BE228"/>
    <mergeCell ref="BF159:BF160"/>
    <mergeCell ref="BF161:BF162"/>
    <mergeCell ref="BF165:BF166"/>
    <mergeCell ref="BF167:BF168"/>
    <mergeCell ref="BF171:BF172"/>
    <mergeCell ref="BF173:BF174"/>
    <mergeCell ref="BF177:BF178"/>
    <mergeCell ref="BF179:BF180"/>
    <mergeCell ref="BF183:BF184"/>
    <mergeCell ref="BF185:BF186"/>
    <mergeCell ref="BF189:BF190"/>
    <mergeCell ref="BF191:BF192"/>
    <mergeCell ref="BF195:BF196"/>
    <mergeCell ref="BF197:BF198"/>
    <mergeCell ref="BF201:BF202"/>
    <mergeCell ref="BF203:BF204"/>
    <mergeCell ref="BF207:BF208"/>
    <mergeCell ref="BF209:BF210"/>
    <mergeCell ref="BF213:BF214"/>
    <mergeCell ref="BF215:BF216"/>
    <mergeCell ref="BF219:BF220"/>
    <mergeCell ref="BF221:BF222"/>
    <mergeCell ref="BF225:BF226"/>
    <mergeCell ref="BF227:BF228"/>
    <mergeCell ref="BG159:BG160"/>
    <mergeCell ref="BG161:BG162"/>
    <mergeCell ref="BG165:BG166"/>
    <mergeCell ref="BG167:BG168"/>
    <mergeCell ref="BG171:BG172"/>
    <mergeCell ref="BG173:BG174"/>
    <mergeCell ref="BG177:BG178"/>
    <mergeCell ref="BG179:BG180"/>
    <mergeCell ref="BG183:BG184"/>
    <mergeCell ref="BG185:BG186"/>
    <mergeCell ref="BG189:BG190"/>
    <mergeCell ref="BG191:BG192"/>
    <mergeCell ref="BG195:BG196"/>
    <mergeCell ref="BG197:BG198"/>
    <mergeCell ref="BG201:BG202"/>
    <mergeCell ref="BG203:BG204"/>
    <mergeCell ref="BG207:BG208"/>
    <mergeCell ref="BG209:BG210"/>
    <mergeCell ref="BG213:BG214"/>
    <mergeCell ref="BG215:BG216"/>
    <mergeCell ref="BG219:BG220"/>
    <mergeCell ref="BG221:BG222"/>
    <mergeCell ref="BG225:BG226"/>
    <mergeCell ref="BG227:BG228"/>
    <mergeCell ref="BI159:BI160"/>
    <mergeCell ref="BI161:BI162"/>
    <mergeCell ref="BI165:BI166"/>
    <mergeCell ref="BI167:BI168"/>
    <mergeCell ref="BI171:BI172"/>
    <mergeCell ref="BI173:BI174"/>
    <mergeCell ref="BI177:BI178"/>
    <mergeCell ref="BI179:BI180"/>
    <mergeCell ref="BI183:BI184"/>
    <mergeCell ref="BI185:BI186"/>
    <mergeCell ref="BI189:BI190"/>
    <mergeCell ref="BI191:BI192"/>
    <mergeCell ref="BI195:BI196"/>
    <mergeCell ref="BI197:BI198"/>
    <mergeCell ref="BI201:BI202"/>
    <mergeCell ref="BI203:BI204"/>
    <mergeCell ref="BI207:BI208"/>
    <mergeCell ref="BI209:BI210"/>
    <mergeCell ref="BI213:BI214"/>
    <mergeCell ref="BI215:BI216"/>
    <mergeCell ref="BI219:BI220"/>
    <mergeCell ref="BI221:BI222"/>
    <mergeCell ref="BI225:BI226"/>
    <mergeCell ref="BI227:BI228"/>
    <mergeCell ref="BJ159:BJ160"/>
    <mergeCell ref="BJ161:BJ162"/>
    <mergeCell ref="BJ165:BJ166"/>
    <mergeCell ref="BJ167:BJ168"/>
    <mergeCell ref="BJ171:BJ172"/>
    <mergeCell ref="BJ173:BJ174"/>
    <mergeCell ref="BJ177:BJ178"/>
    <mergeCell ref="BJ179:BJ180"/>
    <mergeCell ref="BJ183:BJ184"/>
    <mergeCell ref="BJ185:BJ186"/>
    <mergeCell ref="BJ189:BJ190"/>
    <mergeCell ref="BJ191:BJ192"/>
    <mergeCell ref="BJ195:BJ196"/>
    <mergeCell ref="BJ197:BJ198"/>
    <mergeCell ref="BJ201:BJ202"/>
    <mergeCell ref="BJ203:BJ204"/>
    <mergeCell ref="BJ207:BJ208"/>
    <mergeCell ref="BJ209:BJ210"/>
    <mergeCell ref="BJ213:BJ214"/>
    <mergeCell ref="BJ215:BJ216"/>
    <mergeCell ref="BJ219:BJ220"/>
    <mergeCell ref="BJ221:BJ222"/>
    <mergeCell ref="BJ225:BJ226"/>
    <mergeCell ref="BJ227:BJ228"/>
    <mergeCell ref="BK159:BK160"/>
    <mergeCell ref="BK161:BK162"/>
    <mergeCell ref="BK165:BK166"/>
    <mergeCell ref="BK167:BK168"/>
    <mergeCell ref="BK171:BK172"/>
    <mergeCell ref="BK173:BK174"/>
    <mergeCell ref="BK177:BK178"/>
    <mergeCell ref="BK179:BK180"/>
    <mergeCell ref="BK183:BK184"/>
    <mergeCell ref="BK185:BK186"/>
    <mergeCell ref="BK189:BK190"/>
    <mergeCell ref="BK191:BK192"/>
    <mergeCell ref="BK195:BK196"/>
    <mergeCell ref="BK197:BK198"/>
    <mergeCell ref="BK201:BK202"/>
    <mergeCell ref="BK203:BK204"/>
    <mergeCell ref="BK207:BK208"/>
    <mergeCell ref="BK209:BK210"/>
    <mergeCell ref="BK213:BK214"/>
    <mergeCell ref="BK215:BK216"/>
    <mergeCell ref="BK219:BK220"/>
    <mergeCell ref="BK221:BK222"/>
    <mergeCell ref="BK225:BK226"/>
    <mergeCell ref="BK227:BK228"/>
    <mergeCell ref="BL159:BL160"/>
    <mergeCell ref="BL161:BL162"/>
    <mergeCell ref="BL165:BL166"/>
    <mergeCell ref="BL167:BL168"/>
    <mergeCell ref="BL171:BL172"/>
    <mergeCell ref="BL173:BL174"/>
    <mergeCell ref="BL177:BL178"/>
    <mergeCell ref="BL179:BL180"/>
    <mergeCell ref="BL183:BL184"/>
    <mergeCell ref="BL185:BL186"/>
    <mergeCell ref="BL189:BL190"/>
    <mergeCell ref="BL191:BL192"/>
    <mergeCell ref="BL195:BL196"/>
    <mergeCell ref="BL197:BL198"/>
    <mergeCell ref="BL201:BL202"/>
    <mergeCell ref="BL203:BL204"/>
    <mergeCell ref="BL207:BL208"/>
    <mergeCell ref="BL209:BL210"/>
    <mergeCell ref="BL213:BL214"/>
    <mergeCell ref="BL215:BL216"/>
    <mergeCell ref="BL219:BL220"/>
    <mergeCell ref="BL221:BL222"/>
    <mergeCell ref="BL225:BL226"/>
    <mergeCell ref="BL227:BL228"/>
    <mergeCell ref="BM159:BM160"/>
    <mergeCell ref="BM161:BM162"/>
    <mergeCell ref="BM165:BM166"/>
    <mergeCell ref="BM167:BM168"/>
    <mergeCell ref="BM171:BM172"/>
    <mergeCell ref="BM173:BM174"/>
    <mergeCell ref="BM177:BM178"/>
    <mergeCell ref="BM179:BM180"/>
    <mergeCell ref="BM183:BM184"/>
    <mergeCell ref="BM185:BM186"/>
    <mergeCell ref="BM189:BM190"/>
    <mergeCell ref="BM191:BM192"/>
    <mergeCell ref="BM195:BM196"/>
    <mergeCell ref="BM197:BM198"/>
    <mergeCell ref="BM201:BM202"/>
    <mergeCell ref="BM203:BM204"/>
    <mergeCell ref="BM207:BM208"/>
    <mergeCell ref="BM209:BM210"/>
    <mergeCell ref="BM213:BM214"/>
    <mergeCell ref="BM215:BM216"/>
    <mergeCell ref="BM219:BM220"/>
    <mergeCell ref="BM221:BM222"/>
    <mergeCell ref="BM225:BM226"/>
    <mergeCell ref="BM227:BM228"/>
    <mergeCell ref="BO159:BO160"/>
    <mergeCell ref="BO161:BO162"/>
    <mergeCell ref="BO165:BO166"/>
    <mergeCell ref="BO167:BO168"/>
    <mergeCell ref="BO171:BO172"/>
    <mergeCell ref="BO173:BO174"/>
    <mergeCell ref="BO177:BO178"/>
    <mergeCell ref="BO179:BO180"/>
    <mergeCell ref="BO183:BO184"/>
    <mergeCell ref="BO185:BO186"/>
    <mergeCell ref="BO189:BO190"/>
    <mergeCell ref="BO191:BO192"/>
    <mergeCell ref="BO195:BO196"/>
    <mergeCell ref="BO197:BO198"/>
    <mergeCell ref="BO201:BO202"/>
    <mergeCell ref="BO203:BO204"/>
    <mergeCell ref="BO207:BO208"/>
    <mergeCell ref="BO209:BO210"/>
    <mergeCell ref="BO213:BO214"/>
    <mergeCell ref="BO215:BO216"/>
    <mergeCell ref="BO219:BO220"/>
    <mergeCell ref="BO221:BO222"/>
    <mergeCell ref="BO225:BO226"/>
    <mergeCell ref="BO227:BO228"/>
    <mergeCell ref="BP159:BP160"/>
    <mergeCell ref="BP161:BP162"/>
    <mergeCell ref="BP165:BP166"/>
    <mergeCell ref="BP167:BP168"/>
    <mergeCell ref="BP171:BP172"/>
    <mergeCell ref="BP173:BP174"/>
    <mergeCell ref="BP177:BP178"/>
    <mergeCell ref="BP179:BP180"/>
    <mergeCell ref="BP183:BP184"/>
    <mergeCell ref="BP185:BP186"/>
    <mergeCell ref="BP189:BP190"/>
    <mergeCell ref="BP191:BP192"/>
    <mergeCell ref="BP195:BP196"/>
    <mergeCell ref="BP197:BP198"/>
    <mergeCell ref="BP201:BP202"/>
    <mergeCell ref="BP203:BP204"/>
    <mergeCell ref="BP207:BP208"/>
    <mergeCell ref="BP209:BP210"/>
    <mergeCell ref="BP213:BP214"/>
    <mergeCell ref="BP215:BP216"/>
    <mergeCell ref="BP219:BP220"/>
    <mergeCell ref="BP221:BP222"/>
    <mergeCell ref="BP225:BP226"/>
    <mergeCell ref="BP227:BP228"/>
    <mergeCell ref="BQ159:BQ160"/>
    <mergeCell ref="BQ161:BQ162"/>
    <mergeCell ref="BQ165:BQ166"/>
    <mergeCell ref="BQ167:BQ168"/>
    <mergeCell ref="BQ171:BQ172"/>
    <mergeCell ref="BQ173:BQ174"/>
    <mergeCell ref="BQ177:BQ178"/>
    <mergeCell ref="BQ179:BQ180"/>
    <mergeCell ref="BQ183:BQ184"/>
    <mergeCell ref="BQ185:BQ186"/>
    <mergeCell ref="BQ189:BQ190"/>
    <mergeCell ref="BQ191:BQ192"/>
    <mergeCell ref="BQ195:BQ196"/>
    <mergeCell ref="BQ197:BQ198"/>
    <mergeCell ref="BQ201:BQ202"/>
    <mergeCell ref="BQ203:BQ204"/>
    <mergeCell ref="BQ207:BQ208"/>
    <mergeCell ref="BQ209:BQ210"/>
    <mergeCell ref="BQ213:BQ214"/>
    <mergeCell ref="BQ215:BQ216"/>
    <mergeCell ref="BQ219:BQ220"/>
    <mergeCell ref="BQ221:BQ222"/>
    <mergeCell ref="BQ225:BQ226"/>
    <mergeCell ref="BQ227:BQ228"/>
    <mergeCell ref="BR159:BR160"/>
    <mergeCell ref="BR161:BR162"/>
    <mergeCell ref="BR165:BR166"/>
    <mergeCell ref="BR167:BR168"/>
    <mergeCell ref="BR171:BR172"/>
    <mergeCell ref="BR173:BR174"/>
    <mergeCell ref="BR177:BR178"/>
    <mergeCell ref="BR179:BR180"/>
    <mergeCell ref="BR183:BR184"/>
    <mergeCell ref="BR185:BR186"/>
    <mergeCell ref="BR189:BR190"/>
    <mergeCell ref="BR191:BR192"/>
    <mergeCell ref="BR195:BR196"/>
    <mergeCell ref="BR197:BR198"/>
    <mergeCell ref="BR201:BR202"/>
    <mergeCell ref="BR203:BR204"/>
    <mergeCell ref="BR207:BR208"/>
    <mergeCell ref="BR209:BR210"/>
    <mergeCell ref="BR213:BR214"/>
    <mergeCell ref="BR215:BR216"/>
    <mergeCell ref="BR219:BR220"/>
    <mergeCell ref="BR221:BR222"/>
    <mergeCell ref="BR225:BR226"/>
    <mergeCell ref="BR227:BR228"/>
    <mergeCell ref="BS159:BS160"/>
    <mergeCell ref="BS161:BS162"/>
    <mergeCell ref="BS165:BS166"/>
    <mergeCell ref="BS167:BS168"/>
    <mergeCell ref="BS171:BS172"/>
    <mergeCell ref="BS173:BS174"/>
    <mergeCell ref="BS177:BS178"/>
    <mergeCell ref="BS179:BS180"/>
    <mergeCell ref="BS183:BS184"/>
    <mergeCell ref="BS185:BS186"/>
    <mergeCell ref="BS189:BS190"/>
    <mergeCell ref="BS191:BS192"/>
    <mergeCell ref="BS195:BS196"/>
    <mergeCell ref="BS197:BS198"/>
    <mergeCell ref="BS201:BS202"/>
    <mergeCell ref="BS203:BS204"/>
    <mergeCell ref="BS207:BS208"/>
    <mergeCell ref="BS209:BS210"/>
    <mergeCell ref="BS213:BS214"/>
    <mergeCell ref="BS215:BS216"/>
    <mergeCell ref="BS219:BS220"/>
    <mergeCell ref="BS221:BS222"/>
    <mergeCell ref="BS225:BS226"/>
    <mergeCell ref="BS227:BS228"/>
    <mergeCell ref="BU159:BU160"/>
    <mergeCell ref="BU161:BU162"/>
    <mergeCell ref="BU165:BU166"/>
    <mergeCell ref="BU167:BU168"/>
    <mergeCell ref="BU171:BU172"/>
    <mergeCell ref="BU173:BU174"/>
    <mergeCell ref="BU177:BU178"/>
    <mergeCell ref="BU179:BU180"/>
    <mergeCell ref="BU183:BU184"/>
    <mergeCell ref="BU185:BU186"/>
    <mergeCell ref="BU189:BU190"/>
    <mergeCell ref="BU191:BU192"/>
    <mergeCell ref="BU195:BU196"/>
    <mergeCell ref="BU197:BU198"/>
    <mergeCell ref="BU201:BU202"/>
    <mergeCell ref="BU203:BU204"/>
    <mergeCell ref="BU207:BU208"/>
    <mergeCell ref="BU209:BU210"/>
    <mergeCell ref="BU213:BU214"/>
    <mergeCell ref="BU215:BU216"/>
    <mergeCell ref="BU219:BU220"/>
    <mergeCell ref="BU221:BU222"/>
    <mergeCell ref="BU225:BU226"/>
    <mergeCell ref="BU227:BU228"/>
    <mergeCell ref="BV159:BV160"/>
    <mergeCell ref="BV161:BV162"/>
    <mergeCell ref="BV165:BV166"/>
    <mergeCell ref="BV167:BV168"/>
    <mergeCell ref="BV171:BV172"/>
    <mergeCell ref="BV173:BV174"/>
    <mergeCell ref="BV177:BV178"/>
    <mergeCell ref="BV179:BV180"/>
    <mergeCell ref="BV183:BV184"/>
    <mergeCell ref="BV185:BV186"/>
    <mergeCell ref="BV189:BV190"/>
    <mergeCell ref="BV191:BV192"/>
    <mergeCell ref="BV195:BV196"/>
    <mergeCell ref="BV197:BV198"/>
    <mergeCell ref="BV201:BV202"/>
    <mergeCell ref="BV203:BV204"/>
    <mergeCell ref="BV207:BV208"/>
    <mergeCell ref="BV209:BV210"/>
    <mergeCell ref="BV213:BV214"/>
    <mergeCell ref="BV215:BV216"/>
    <mergeCell ref="BV219:BV220"/>
    <mergeCell ref="BV221:BV222"/>
    <mergeCell ref="BV225:BV226"/>
    <mergeCell ref="BV227:BV228"/>
    <mergeCell ref="BW159:BW160"/>
    <mergeCell ref="BW161:BW162"/>
    <mergeCell ref="BW165:BW166"/>
    <mergeCell ref="BW167:BW168"/>
    <mergeCell ref="BW171:BW172"/>
    <mergeCell ref="BW173:BW174"/>
    <mergeCell ref="BW177:BW178"/>
    <mergeCell ref="BW179:BW180"/>
    <mergeCell ref="BW183:BW184"/>
    <mergeCell ref="BW185:BW186"/>
    <mergeCell ref="BW189:BW190"/>
    <mergeCell ref="BW191:BW192"/>
    <mergeCell ref="BW195:BW196"/>
    <mergeCell ref="BW197:BW198"/>
    <mergeCell ref="BW201:BW202"/>
    <mergeCell ref="BW203:BW204"/>
    <mergeCell ref="BW207:BW208"/>
    <mergeCell ref="BW209:BW210"/>
    <mergeCell ref="BW213:BW214"/>
    <mergeCell ref="BW215:BW216"/>
    <mergeCell ref="BW219:BW220"/>
    <mergeCell ref="BW221:BW222"/>
    <mergeCell ref="BW225:BW226"/>
    <mergeCell ref="BW227:BW228"/>
    <mergeCell ref="BX159:BX160"/>
    <mergeCell ref="BX161:BX162"/>
    <mergeCell ref="BX165:BX166"/>
    <mergeCell ref="BX167:BX168"/>
    <mergeCell ref="BX171:BX172"/>
    <mergeCell ref="BX173:BX174"/>
    <mergeCell ref="BX177:BX178"/>
    <mergeCell ref="BX179:BX180"/>
    <mergeCell ref="BX183:BX184"/>
    <mergeCell ref="BX185:BX186"/>
    <mergeCell ref="BX189:BX190"/>
    <mergeCell ref="BX191:BX192"/>
    <mergeCell ref="BX195:BX196"/>
    <mergeCell ref="BX197:BX198"/>
    <mergeCell ref="BX201:BX202"/>
    <mergeCell ref="BX203:BX204"/>
    <mergeCell ref="BX207:BX208"/>
    <mergeCell ref="BX209:BX210"/>
    <mergeCell ref="BX213:BX214"/>
    <mergeCell ref="BX215:BX216"/>
    <mergeCell ref="BX219:BX220"/>
    <mergeCell ref="BX221:BX222"/>
    <mergeCell ref="BX225:BX226"/>
    <mergeCell ref="BX227:BX228"/>
    <mergeCell ref="BY159:BY160"/>
    <mergeCell ref="BY161:BY162"/>
    <mergeCell ref="BY165:BY166"/>
    <mergeCell ref="BY167:BY168"/>
    <mergeCell ref="BY171:BY172"/>
    <mergeCell ref="BY173:BY174"/>
    <mergeCell ref="BY177:BY178"/>
    <mergeCell ref="BY179:BY180"/>
    <mergeCell ref="BY183:BY184"/>
    <mergeCell ref="BY185:BY186"/>
    <mergeCell ref="BY189:BY190"/>
    <mergeCell ref="BY191:BY192"/>
    <mergeCell ref="BY195:BY196"/>
    <mergeCell ref="BY197:BY198"/>
    <mergeCell ref="BY201:BY202"/>
    <mergeCell ref="BY203:BY204"/>
    <mergeCell ref="BY207:BY208"/>
    <mergeCell ref="BY209:BY210"/>
    <mergeCell ref="BY213:BY214"/>
    <mergeCell ref="BY215:BY216"/>
    <mergeCell ref="BY219:BY220"/>
    <mergeCell ref="BY221:BY222"/>
    <mergeCell ref="BY225:BY226"/>
    <mergeCell ref="BY227:BY228"/>
    <mergeCell ref="AK207:AM210"/>
    <mergeCell ref="AO207:AQ210"/>
    <mergeCell ref="AS207:AU210"/>
    <mergeCell ref="AK189:AM192"/>
    <mergeCell ref="AO189:AQ192"/>
    <mergeCell ref="AS189:AU192"/>
    <mergeCell ref="AS183:AU186"/>
    <mergeCell ref="AK183:AM186"/>
    <mergeCell ref="AO183:AQ186"/>
    <mergeCell ref="AK195:AM198"/>
    <mergeCell ref="AO195:AQ198"/>
    <mergeCell ref="AS195:AU198"/>
    <mergeCell ref="AK201:AM204"/>
    <mergeCell ref="AO201:AQ204"/>
    <mergeCell ref="AS201:AU204"/>
    <mergeCell ref="AK154:AU155"/>
    <mergeCell ref="AK156:AM158"/>
    <mergeCell ref="AC156:AE158"/>
    <mergeCell ref="AO156:AQ158"/>
    <mergeCell ref="AS156:AU158"/>
    <mergeCell ref="AK159:AM162"/>
    <mergeCell ref="AO159:AQ162"/>
    <mergeCell ref="AS159:AU162"/>
    <mergeCell ref="AK165:AM168"/>
    <mergeCell ref="AO165:AQ168"/>
    <mergeCell ref="AS165:AU168"/>
    <mergeCell ref="AS171:AU174"/>
    <mergeCell ref="AK171:AM174"/>
    <mergeCell ref="AO171:AQ174"/>
    <mergeCell ref="AK225:AM228"/>
    <mergeCell ref="AO225:AQ228"/>
    <mergeCell ref="AK219:AM222"/>
    <mergeCell ref="AO219:AQ222"/>
    <mergeCell ref="AS225:AU228"/>
    <mergeCell ref="AS219:AU222"/>
    <mergeCell ref="AK213:AM216"/>
    <mergeCell ref="AO213:AQ216"/>
    <mergeCell ref="AS213:AU216"/>
    <mergeCell ref="AK177:AM180"/>
    <mergeCell ref="AO177:AQ180"/>
    <mergeCell ref="AS177:AU180"/>
    <mergeCell ref="AC225:AI228"/>
    <mergeCell ref="AC213:AI216"/>
    <mergeCell ref="AC219:AI222"/>
    <mergeCell ref="C213:AA216"/>
    <mergeCell ref="C219:AA222"/>
    <mergeCell ref="AC201:AI204"/>
    <mergeCell ref="AC207:AI210"/>
    <mergeCell ref="C201:AA204"/>
    <mergeCell ref="C207:AA210"/>
    <mergeCell ref="C225:AA228"/>
    <mergeCell ref="AC189:AI192"/>
    <mergeCell ref="AC195:AI198"/>
    <mergeCell ref="C189:AA192"/>
    <mergeCell ref="C195:AA198"/>
    <mergeCell ref="AC177:AI180"/>
    <mergeCell ref="AC183:AI186"/>
    <mergeCell ref="C177:AA180"/>
    <mergeCell ref="C183:AA186"/>
    <mergeCell ref="AC165:AI168"/>
    <mergeCell ref="AC171:AI174"/>
    <mergeCell ref="C165:AA168"/>
    <mergeCell ref="C171:AA174"/>
    <mergeCell ref="AC159:AI162"/>
    <mergeCell ref="C159:AA162"/>
    <mergeCell ref="C154:P156"/>
    <mergeCell ref="BS146:BY149"/>
    <mergeCell ref="C140:E143"/>
    <mergeCell ref="AV140:AX143"/>
    <mergeCell ref="G140:I143"/>
    <mergeCell ref="AZ140:BB143"/>
    <mergeCell ref="BD140:BQ143"/>
    <mergeCell ref="BS140:BY143"/>
    <mergeCell ref="C146:E149"/>
    <mergeCell ref="AV146:AX149"/>
    <mergeCell ref="G146:I149"/>
    <mergeCell ref="AZ146:BB149"/>
    <mergeCell ref="K146:M149"/>
    <mergeCell ref="AR146:AT149"/>
    <mergeCell ref="O146:AB149"/>
    <mergeCell ref="AD146:AJ149"/>
    <mergeCell ref="K140:M143"/>
    <mergeCell ref="AR140:AT143"/>
    <mergeCell ref="O140:AB143"/>
    <mergeCell ref="AD140:AJ143"/>
    <mergeCell ref="BD146:BQ149"/>
    <mergeCell ref="BS128:BY131"/>
    <mergeCell ref="C134:E137"/>
    <mergeCell ref="AV134:AX137"/>
    <mergeCell ref="G134:I137"/>
    <mergeCell ref="AZ134:BB137"/>
    <mergeCell ref="K134:M137"/>
    <mergeCell ref="AR134:AT137"/>
    <mergeCell ref="O134:AB137"/>
    <mergeCell ref="AD134:AJ137"/>
    <mergeCell ref="BD134:BQ137"/>
    <mergeCell ref="BS134:BY137"/>
    <mergeCell ref="C128:E131"/>
    <mergeCell ref="AV128:AX131"/>
    <mergeCell ref="G128:I131"/>
    <mergeCell ref="AZ128:BB131"/>
    <mergeCell ref="K128:M131"/>
    <mergeCell ref="AR128:AT131"/>
    <mergeCell ref="O128:AB131"/>
    <mergeCell ref="AD128:AJ131"/>
    <mergeCell ref="BD128:BQ131"/>
    <mergeCell ref="BS116:BY119"/>
    <mergeCell ref="C122:E125"/>
    <mergeCell ref="AV122:AX125"/>
    <mergeCell ref="G122:I125"/>
    <mergeCell ref="AZ122:BB125"/>
    <mergeCell ref="K122:M125"/>
    <mergeCell ref="AR122:AT125"/>
    <mergeCell ref="O122:AB125"/>
    <mergeCell ref="AD122:AJ125"/>
    <mergeCell ref="BD122:BQ125"/>
    <mergeCell ref="BS122:BY125"/>
    <mergeCell ref="C116:E119"/>
    <mergeCell ref="AV116:AX119"/>
    <mergeCell ref="G116:I119"/>
    <mergeCell ref="AZ116:BB119"/>
    <mergeCell ref="K116:M119"/>
    <mergeCell ref="AR116:AT119"/>
    <mergeCell ref="O116:AB119"/>
    <mergeCell ref="AD116:AJ119"/>
    <mergeCell ref="BD116:BQ119"/>
    <mergeCell ref="BS104:BY107"/>
    <mergeCell ref="C110:E113"/>
    <mergeCell ref="AV110:AX113"/>
    <mergeCell ref="G110:I113"/>
    <mergeCell ref="AZ110:BB113"/>
    <mergeCell ref="K110:M113"/>
    <mergeCell ref="AR110:AT113"/>
    <mergeCell ref="O110:AB113"/>
    <mergeCell ref="AD110:AJ113"/>
    <mergeCell ref="BD110:BQ113"/>
    <mergeCell ref="BS110:BY113"/>
    <mergeCell ref="C104:E107"/>
    <mergeCell ref="AV104:AX107"/>
    <mergeCell ref="G104:I107"/>
    <mergeCell ref="AZ104:BB107"/>
    <mergeCell ref="K104:M107"/>
    <mergeCell ref="AR104:AT107"/>
    <mergeCell ref="O104:AB107"/>
    <mergeCell ref="AD104:AJ107"/>
    <mergeCell ref="BD104:BQ107"/>
    <mergeCell ref="BS92:BY95"/>
    <mergeCell ref="C98:E101"/>
    <mergeCell ref="AV98:AX101"/>
    <mergeCell ref="G98:I101"/>
    <mergeCell ref="AZ98:BB101"/>
    <mergeCell ref="K98:M101"/>
    <mergeCell ref="AR98:AT101"/>
    <mergeCell ref="O98:AB101"/>
    <mergeCell ref="AD98:AJ101"/>
    <mergeCell ref="BD98:BQ101"/>
    <mergeCell ref="BS98:BY101"/>
    <mergeCell ref="C92:E95"/>
    <mergeCell ref="AV92:AX95"/>
    <mergeCell ref="G92:I95"/>
    <mergeCell ref="AZ92:BB95"/>
    <mergeCell ref="K92:M95"/>
    <mergeCell ref="AR92:AT95"/>
    <mergeCell ref="O92:AB95"/>
    <mergeCell ref="AD92:AJ95"/>
    <mergeCell ref="BD92:BQ95"/>
    <mergeCell ref="BS80:BY83"/>
    <mergeCell ref="C86:E89"/>
    <mergeCell ref="AV86:AX89"/>
    <mergeCell ref="G86:I89"/>
    <mergeCell ref="AZ86:BB89"/>
    <mergeCell ref="K86:M89"/>
    <mergeCell ref="AR86:AT89"/>
    <mergeCell ref="O86:AB89"/>
    <mergeCell ref="AD86:AJ89"/>
    <mergeCell ref="BD86:BQ89"/>
    <mergeCell ref="BS86:BY89"/>
    <mergeCell ref="C80:E83"/>
    <mergeCell ref="AV80:AX83"/>
    <mergeCell ref="G80:I83"/>
    <mergeCell ref="AZ80:BB83"/>
    <mergeCell ref="K80:M83"/>
    <mergeCell ref="AR80:AT83"/>
    <mergeCell ref="O80:AB83"/>
    <mergeCell ref="AD80:AJ83"/>
    <mergeCell ref="BD80:BQ83"/>
    <mergeCell ref="BS68:BY71"/>
    <mergeCell ref="C74:E77"/>
    <mergeCell ref="AV74:AX77"/>
    <mergeCell ref="G74:I77"/>
    <mergeCell ref="AZ74:BB77"/>
    <mergeCell ref="K74:M77"/>
    <mergeCell ref="AR74:AT77"/>
    <mergeCell ref="O74:AB77"/>
    <mergeCell ref="AD74:AJ77"/>
    <mergeCell ref="BD74:BQ77"/>
    <mergeCell ref="BS74:BY77"/>
    <mergeCell ref="C68:E71"/>
    <mergeCell ref="AV68:AX71"/>
    <mergeCell ref="G68:I71"/>
    <mergeCell ref="AZ68:BB71"/>
    <mergeCell ref="K68:M71"/>
    <mergeCell ref="AR68:AT71"/>
    <mergeCell ref="O68:AB71"/>
    <mergeCell ref="AD68:AJ71"/>
    <mergeCell ref="BD68:BQ71"/>
    <mergeCell ref="BS56:BY59"/>
    <mergeCell ref="C62:E65"/>
    <mergeCell ref="AV62:AX65"/>
    <mergeCell ref="G62:I65"/>
    <mergeCell ref="AZ62:BB65"/>
    <mergeCell ref="K62:M65"/>
    <mergeCell ref="AR62:AT65"/>
    <mergeCell ref="O62:AB65"/>
    <mergeCell ref="AD62:AJ65"/>
    <mergeCell ref="BD62:BQ65"/>
    <mergeCell ref="BS62:BY65"/>
    <mergeCell ref="C56:E59"/>
    <mergeCell ref="AV56:AX59"/>
    <mergeCell ref="G56:I59"/>
    <mergeCell ref="AZ56:BB59"/>
    <mergeCell ref="K56:M59"/>
    <mergeCell ref="AR56:AT59"/>
    <mergeCell ref="O56:AB59"/>
    <mergeCell ref="AD56:AJ59"/>
    <mergeCell ref="BD56:BQ59"/>
    <mergeCell ref="BS44:BY47"/>
    <mergeCell ref="C50:E53"/>
    <mergeCell ref="AV50:AX53"/>
    <mergeCell ref="G50:I53"/>
    <mergeCell ref="AZ50:BB53"/>
    <mergeCell ref="K50:M53"/>
    <mergeCell ref="AR50:AT53"/>
    <mergeCell ref="O50:AB53"/>
    <mergeCell ref="AD50:AJ53"/>
    <mergeCell ref="BD50:BQ53"/>
    <mergeCell ref="BS50:BY53"/>
    <mergeCell ref="C44:E47"/>
    <mergeCell ref="AV44:AX47"/>
    <mergeCell ref="G44:I47"/>
    <mergeCell ref="AZ44:BB47"/>
    <mergeCell ref="K44:M47"/>
    <mergeCell ref="AR44:AT47"/>
    <mergeCell ref="O44:AB47"/>
    <mergeCell ref="AD44:AJ47"/>
    <mergeCell ref="BD44:BQ47"/>
    <mergeCell ref="C34:E36"/>
    <mergeCell ref="O34:Q36"/>
    <mergeCell ref="AD34:AF36"/>
    <mergeCell ref="AV34:AX36"/>
    <mergeCell ref="G34:I36"/>
    <mergeCell ref="AZ34:BB36"/>
    <mergeCell ref="K34:M36"/>
    <mergeCell ref="AR34:AT36"/>
    <mergeCell ref="BD34:BF36"/>
    <mergeCell ref="BS34:BU36"/>
    <mergeCell ref="C38:E41"/>
    <mergeCell ref="AV38:AX41"/>
    <mergeCell ref="G38:I41"/>
    <mergeCell ref="AZ38:BB41"/>
    <mergeCell ref="K38:M41"/>
    <mergeCell ref="AR38:AT41"/>
    <mergeCell ref="O38:AB41"/>
    <mergeCell ref="AD38:AJ41"/>
    <mergeCell ref="BD38:BQ41"/>
    <mergeCell ref="BS38:BY41"/>
    <mergeCell ref="C30:M33"/>
    <mergeCell ref="AR30:BB33"/>
    <mergeCell ref="BC20:BG23"/>
    <mergeCell ref="BI20:BM23"/>
    <mergeCell ref="BO20:BS23"/>
    <mergeCell ref="BU20:BY23"/>
    <mergeCell ref="A24:J27"/>
    <mergeCell ref="L24:U27"/>
    <mergeCell ref="W24:AE27"/>
    <mergeCell ref="AG24:AM27"/>
    <mergeCell ref="AO24:AU27"/>
    <mergeCell ref="AW24:BA27"/>
    <mergeCell ref="A20:J23"/>
    <mergeCell ref="L20:U23"/>
    <mergeCell ref="W20:AE23"/>
    <mergeCell ref="AG20:AM23"/>
    <mergeCell ref="AO20:AU23"/>
    <mergeCell ref="AW20:BA23"/>
    <mergeCell ref="AB4:BE15"/>
    <mergeCell ref="BL4:BQ6"/>
    <mergeCell ref="BR4:BZ6"/>
    <mergeCell ref="BL7:BQ9"/>
    <mergeCell ref="BR7:BZ9"/>
    <mergeCell ref="BL10:BQ15"/>
    <mergeCell ref="BR10:BZ15"/>
    <mergeCell ref="BC24:BG27"/>
    <mergeCell ref="BI24:BM27"/>
    <mergeCell ref="BO24:BS27"/>
    <mergeCell ref="BU24:BY27"/>
  </mergeCells>
  <dataValidations count="1">
    <dataValidation type="list" allowBlank="1" showInputMessage="1" sqref="AO20:AU23">
      <formula1>"-,均衡教派,秘文會,商盟,探索者本部,自由尖兵,聖甲蟲賢者會,銀色十字軍,君權王廷"</formula1>
    </dataValidation>
  </dataValidations>
  <pageMargins left="0.393700787401575" right="0.393700787401575" top="0.393700787401575" bottom="0.393700787401575" header="0.31496062992126" footer="0.31496062992126"/>
  <pageSetup paperSize="9" scale="57" orientation="portrait" horizontalDpi="360" verticalDpi="360"/>
  <headerFooter/>
  <rowBreaks count="1" manualBreakCount="1">
    <brk id="17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6"/>
  <dimension ref="A1:CA324"/>
  <sheetViews>
    <sheetView workbookViewId="0">
      <pane ySplit="1" topLeftCell="A2" activePane="bottomLeft" state="frozen"/>
      <selection/>
      <selection pane="bottomLeft" activeCell="A2" sqref="A2:A7"/>
    </sheetView>
  </sheetViews>
  <sheetFormatPr defaultColWidth="9" defaultRowHeight="15.5"/>
  <cols>
    <col min="1" max="1" width="13.625" style="52" customWidth="1"/>
    <col min="2" max="14" width="9" style="53"/>
    <col min="15" max="17" width="9" style="54"/>
    <col min="18" max="16384" width="9" style="52"/>
  </cols>
  <sheetData>
    <row r="1" s="51" customFormat="1" ht="27" customHeight="1" spans="1:19">
      <c r="A1" s="55" t="s">
        <v>281</v>
      </c>
      <c r="B1" s="56" t="s">
        <v>282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5" t="s">
        <v>283</v>
      </c>
      <c r="S1" s="55"/>
    </row>
    <row r="2" ht="15.75" customHeight="1" spans="1:19">
      <c r="A2" s="57" t="s">
        <v>267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66"/>
      <c r="S2" s="66"/>
    </row>
    <row r="3" ht="15" spans="1:19">
      <c r="A3" s="59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66"/>
      <c r="S3" s="66"/>
    </row>
    <row r="4" ht="15" spans="1:19">
      <c r="A4" s="59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66"/>
      <c r="S4" s="66"/>
    </row>
    <row r="5" spans="1:49">
      <c r="A5" s="59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66"/>
      <c r="S5" s="66"/>
      <c r="AW5" s="52" t="s">
        <v>284</v>
      </c>
    </row>
    <row r="6" ht="15" spans="1:19">
      <c r="A6" s="59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66"/>
      <c r="S6" s="66"/>
    </row>
    <row r="7" ht="15" spans="1:19">
      <c r="A7" s="59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66"/>
      <c r="S7" s="66"/>
    </row>
    <row r="8" ht="15" spans="1:19">
      <c r="A8" s="60" t="s">
        <v>285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2"/>
      <c r="S8" s="62"/>
    </row>
    <row r="9" ht="15" spans="1:19">
      <c r="A9" s="6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2"/>
      <c r="S9" s="62"/>
    </row>
    <row r="10" ht="15" spans="1:19">
      <c r="A10" s="6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2"/>
      <c r="S10" s="62"/>
    </row>
    <row r="11" ht="15" spans="1:19">
      <c r="A11" s="6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2"/>
      <c r="S11" s="62"/>
    </row>
    <row r="12" ht="15" spans="1:19">
      <c r="A12" s="6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2"/>
      <c r="S12" s="62"/>
    </row>
    <row r="13" ht="15" spans="1:19">
      <c r="A13" s="6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62"/>
    </row>
    <row r="14" ht="15.75" customHeight="1" spans="1:36">
      <c r="A14" s="63" t="s">
        <v>286</v>
      </c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72"/>
      <c r="R14" s="66"/>
      <c r="S14" s="66"/>
      <c r="AJ14" s="52">
        <v>6</v>
      </c>
    </row>
    <row r="15" ht="15" spans="1:19">
      <c r="A15" s="66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3"/>
      <c r="R15" s="66"/>
      <c r="S15" s="66"/>
    </row>
    <row r="16" ht="15" spans="1:19">
      <c r="A16" s="66"/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4"/>
      <c r="R16" s="66"/>
      <c r="S16" s="66"/>
    </row>
    <row r="17" ht="15" spans="1:19">
      <c r="A17" s="66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66"/>
      <c r="S17" s="66"/>
    </row>
    <row r="18" ht="15" spans="1:19">
      <c r="A18" s="66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66"/>
      <c r="S18" s="66"/>
    </row>
    <row r="19" ht="15" spans="1:19">
      <c r="A19" s="66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66"/>
      <c r="S19" s="66"/>
    </row>
    <row r="20" ht="15" spans="1:19">
      <c r="A20" s="62" t="s">
        <v>287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2"/>
      <c r="S20" s="62"/>
    </row>
    <row r="21" ht="15" spans="1:19">
      <c r="A21" s="6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2"/>
      <c r="S21" s="62"/>
    </row>
    <row r="22" ht="15" spans="1:19">
      <c r="A22" s="6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2"/>
      <c r="S22" s="62"/>
    </row>
    <row r="23" spans="1:58">
      <c r="A23" s="6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S23" s="62"/>
      <c r="BF23" s="52">
        <v>1</v>
      </c>
    </row>
    <row r="24" ht="15" spans="1:19">
      <c r="A24" s="6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S24" s="62"/>
    </row>
    <row r="25" ht="15" spans="1:19">
      <c r="A25" s="6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2"/>
      <c r="S25" s="62"/>
    </row>
    <row r="26" ht="15" spans="1:19">
      <c r="A26" s="63" t="s">
        <v>288</v>
      </c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72"/>
      <c r="R26" s="66"/>
      <c r="S26" s="66"/>
    </row>
    <row r="27" spans="1:41">
      <c r="A27" s="6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73"/>
      <c r="R27" s="66"/>
      <c r="S27" s="66"/>
      <c r="AO27" s="52">
        <v>8</v>
      </c>
    </row>
    <row r="28" ht="15" spans="1:19">
      <c r="A28" s="66"/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4"/>
      <c r="R28" s="66"/>
      <c r="S28" s="66"/>
    </row>
    <row r="29" ht="15" spans="1:19">
      <c r="A29" s="6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66"/>
      <c r="S29" s="66"/>
    </row>
    <row r="30" ht="15" spans="1:19">
      <c r="A30" s="66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66"/>
      <c r="S30" s="66"/>
    </row>
    <row r="31" ht="15" spans="1:19">
      <c r="A31" s="66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66"/>
      <c r="S31" s="66"/>
    </row>
    <row r="32" ht="15" spans="1:19">
      <c r="A32" s="62" t="s">
        <v>289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2"/>
    </row>
    <row r="33" ht="15" spans="1:19">
      <c r="A33" s="62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2"/>
      <c r="S33" s="62"/>
    </row>
    <row r="34" ht="15" spans="1:19">
      <c r="A34" s="62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2"/>
      <c r="S34" s="62"/>
    </row>
    <row r="35" spans="1:77">
      <c r="A35" s="62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2"/>
      <c r="S35" s="62"/>
      <c r="BI35" s="52">
        <v>1</v>
      </c>
      <c r="BY35" s="52">
        <v>1</v>
      </c>
    </row>
    <row r="36" ht="15" spans="1:19">
      <c r="A36" s="62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62"/>
    </row>
    <row r="37" ht="15" spans="1:19">
      <c r="A37" s="62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S37" s="62"/>
    </row>
    <row r="38" ht="15" spans="1:19">
      <c r="A38" s="66" t="s">
        <v>290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66"/>
      <c r="S38" s="66"/>
    </row>
    <row r="39" ht="15" spans="1:19">
      <c r="A39" s="6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66"/>
      <c r="S39" s="66"/>
    </row>
    <row r="40" ht="15" spans="1:19">
      <c r="A40" s="6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66"/>
      <c r="S40" s="66"/>
    </row>
    <row r="41" ht="15" spans="1:19">
      <c r="A41" s="66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66"/>
      <c r="S41" s="66"/>
    </row>
    <row r="42" ht="15" spans="1:19">
      <c r="A42" s="66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66"/>
      <c r="S42" s="66"/>
    </row>
    <row r="43" ht="15" spans="1:19">
      <c r="A43" s="66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66"/>
      <c r="S43" s="66"/>
    </row>
    <row r="44" ht="15" spans="1:19">
      <c r="A44" s="62" t="s">
        <v>291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2"/>
      <c r="S44" s="62"/>
    </row>
    <row r="45" ht="15" spans="1:19">
      <c r="A45" s="62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2"/>
      <c r="S45" s="62"/>
    </row>
    <row r="46" ht="15" spans="1:19">
      <c r="A46" s="62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S46" s="62"/>
    </row>
    <row r="47" ht="15" spans="1:19">
      <c r="A47" s="62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2"/>
      <c r="S47" s="62"/>
    </row>
    <row r="48" ht="15" spans="1:19">
      <c r="A48" s="62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2"/>
      <c r="S48" s="62"/>
    </row>
    <row r="49" ht="15" spans="1:19">
      <c r="A49" s="62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2"/>
      <c r="S49" s="62"/>
    </row>
    <row r="50" spans="1:77">
      <c r="A50" s="66" t="s">
        <v>292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66"/>
      <c r="S50" s="66"/>
      <c r="AS50" s="52" t="s">
        <v>110</v>
      </c>
      <c r="BI50" s="52">
        <v>1</v>
      </c>
      <c r="BY50" s="52">
        <v>1</v>
      </c>
    </row>
    <row r="51" ht="15" spans="1:19">
      <c r="A51" s="66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66"/>
      <c r="S51" s="66"/>
    </row>
    <row r="52" ht="15" spans="1:19">
      <c r="A52" s="66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66"/>
      <c r="S52" s="66"/>
    </row>
    <row r="53" ht="15" spans="1:19">
      <c r="A53" s="66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66"/>
      <c r="S53" s="66"/>
    </row>
    <row r="54" ht="15" spans="1:19">
      <c r="A54" s="66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66"/>
      <c r="S54" s="66"/>
    </row>
    <row r="55" ht="15" spans="1:19">
      <c r="A55" s="66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66"/>
      <c r="S55" s="66"/>
    </row>
    <row r="56" ht="15" spans="1:19">
      <c r="A56" s="62" t="s">
        <v>293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2"/>
      <c r="S56" s="62"/>
    </row>
    <row r="57" ht="15" spans="1:19">
      <c r="A57" s="62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2"/>
      <c r="S57" s="62"/>
    </row>
    <row r="58" ht="15" spans="1:19">
      <c r="A58" s="62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2"/>
      <c r="S58" s="62"/>
    </row>
    <row r="59" ht="15" spans="1:19">
      <c r="A59" s="62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2"/>
      <c r="S59" s="62"/>
    </row>
    <row r="60" ht="15" spans="1:19">
      <c r="A60" s="62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2"/>
      <c r="S60" s="62"/>
    </row>
    <row r="61" ht="15" spans="1:19">
      <c r="A61" s="62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2"/>
      <c r="S61" s="62"/>
    </row>
    <row r="62" ht="15" spans="1:19">
      <c r="A62" s="71" t="s">
        <v>294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66"/>
      <c r="S62" s="66"/>
    </row>
    <row r="63" ht="15" spans="1:19">
      <c r="A63" s="59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66"/>
      <c r="S63" s="66"/>
    </row>
    <row r="64" ht="15" spans="1:19">
      <c r="A64" s="59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66"/>
      <c r="S64" s="66"/>
    </row>
    <row r="65" ht="15" spans="1:19">
      <c r="A65" s="59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66"/>
      <c r="S65" s="66"/>
    </row>
    <row r="66" ht="15" spans="1:19">
      <c r="A66" s="59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66"/>
      <c r="S66" s="66"/>
    </row>
    <row r="67" ht="15" spans="1:19">
      <c r="A67" s="59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66"/>
      <c r="S67" s="66"/>
    </row>
    <row r="68" ht="15" spans="1:19">
      <c r="A68" s="75" t="s">
        <v>295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2"/>
      <c r="S68" s="62"/>
    </row>
    <row r="69" ht="15" spans="1:19">
      <c r="A69" s="62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2"/>
      <c r="S69" s="62"/>
    </row>
    <row r="70" ht="15" spans="1:19">
      <c r="A70" s="62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2"/>
      <c r="S70" s="62"/>
    </row>
    <row r="71" ht="15" spans="1:19">
      <c r="A71" s="62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2"/>
      <c r="S71" s="62"/>
    </row>
    <row r="72" ht="15" spans="1:19">
      <c r="A72" s="62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2"/>
      <c r="S72" s="62"/>
    </row>
    <row r="73" ht="15" spans="1:19">
      <c r="A73" s="62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2"/>
      <c r="S73" s="62"/>
    </row>
    <row r="74" ht="15" spans="1:19">
      <c r="A74" s="76" t="s">
        <v>296</v>
      </c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66"/>
      <c r="S74" s="66"/>
    </row>
    <row r="75" ht="15" spans="1:19">
      <c r="A75" s="66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66"/>
      <c r="S75" s="66"/>
    </row>
    <row r="76" ht="15" spans="1:19">
      <c r="A76" s="66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66"/>
      <c r="S76" s="66"/>
    </row>
    <row r="77" ht="15" spans="1:19">
      <c r="A77" s="66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66"/>
      <c r="S77" s="66"/>
    </row>
    <row r="78" ht="15" spans="1:19">
      <c r="A78" s="66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66"/>
      <c r="S78" s="66"/>
    </row>
    <row r="79" ht="15" spans="1:19">
      <c r="A79" s="66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66"/>
      <c r="S79" s="66"/>
    </row>
    <row r="80" ht="15" spans="1:19">
      <c r="A80" s="60" t="s">
        <v>297</v>
      </c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2"/>
      <c r="S80" s="62"/>
    </row>
    <row r="81" ht="15" spans="1:19">
      <c r="A81" s="62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2"/>
      <c r="S81" s="62"/>
    </row>
    <row r="82" ht="15" spans="1:19">
      <c r="A82" s="62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2"/>
      <c r="S82" s="62"/>
    </row>
    <row r="83" ht="15" spans="1:19">
      <c r="A83" s="62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2"/>
      <c r="S83" s="62"/>
    </row>
    <row r="84" ht="15" spans="1:19">
      <c r="A84" s="62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2"/>
      <c r="S84" s="62"/>
    </row>
    <row r="85" ht="15" spans="1:19">
      <c r="A85" s="62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2"/>
      <c r="S85" s="62"/>
    </row>
    <row r="86" ht="15" spans="1:19">
      <c r="A86" s="66" t="s">
        <v>298</v>
      </c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6"/>
      <c r="S86" s="66"/>
    </row>
    <row r="87" ht="15" spans="1:19">
      <c r="A87" s="66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6"/>
      <c r="S87" s="66"/>
    </row>
    <row r="88" ht="15" spans="1:19">
      <c r="A88" s="66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6"/>
      <c r="S88" s="66"/>
    </row>
    <row r="89" ht="15" spans="1:19">
      <c r="A89" s="66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66"/>
      <c r="S89" s="66"/>
    </row>
    <row r="90" ht="15" spans="1:19">
      <c r="A90" s="66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66"/>
      <c r="S90" s="66"/>
    </row>
    <row r="91" spans="1:77">
      <c r="A91" s="66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66"/>
      <c r="S91" s="66"/>
      <c r="AS91" s="52" t="s">
        <v>110</v>
      </c>
      <c r="BY91" s="52">
        <v>2</v>
      </c>
    </row>
    <row r="92" ht="15" spans="1:19">
      <c r="A92" s="60" t="s">
        <v>299</v>
      </c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2"/>
      <c r="S92" s="62"/>
    </row>
    <row r="93" ht="15" spans="1:19">
      <c r="A93" s="62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2"/>
      <c r="S93" s="62"/>
    </row>
    <row r="94" spans="1:45">
      <c r="A94" s="62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2"/>
      <c r="S94" s="62"/>
      <c r="AS94" s="52" t="s">
        <v>110</v>
      </c>
    </row>
    <row r="95" ht="15" spans="1:19">
      <c r="A95" s="62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2"/>
      <c r="S95" s="62"/>
    </row>
    <row r="96" ht="15" spans="1:19">
      <c r="A96" s="62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2"/>
      <c r="S96" s="62"/>
    </row>
    <row r="97" ht="15" spans="1:19">
      <c r="A97" s="62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2"/>
      <c r="S97" s="62"/>
    </row>
    <row r="98" ht="15" spans="1:19">
      <c r="A98" s="66" t="s">
        <v>300</v>
      </c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66"/>
      <c r="S98" s="66"/>
    </row>
    <row r="99" ht="15" spans="1:19">
      <c r="A99" s="66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66"/>
      <c r="S99" s="66"/>
    </row>
    <row r="100" ht="15" spans="1:19">
      <c r="A100" s="66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66"/>
      <c r="S100" s="66"/>
    </row>
    <row r="101" ht="15" spans="1:19">
      <c r="A101" s="66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66"/>
      <c r="S101" s="66"/>
    </row>
    <row r="102" ht="15" spans="1:19">
      <c r="A102" s="66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66"/>
      <c r="S102" s="66"/>
    </row>
    <row r="103" ht="15" spans="1:19">
      <c r="A103" s="66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66"/>
      <c r="S103" s="66"/>
    </row>
    <row r="104" ht="15" spans="1:19">
      <c r="A104" s="60" t="s">
        <v>301</v>
      </c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2"/>
      <c r="S104" s="62"/>
    </row>
    <row r="105" ht="15" spans="1:19">
      <c r="A105" s="62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2"/>
      <c r="S105" s="62"/>
    </row>
    <row r="106" spans="1:77">
      <c r="A106" s="62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2"/>
      <c r="S106" s="62"/>
      <c r="AS106" s="52" t="s">
        <v>110</v>
      </c>
      <c r="AZ106" s="52" t="s">
        <v>302</v>
      </c>
      <c r="BI106" s="52">
        <v>1</v>
      </c>
      <c r="BY106" s="52">
        <v>1</v>
      </c>
    </row>
    <row r="107" ht="15" spans="1:19">
      <c r="A107" s="62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2"/>
      <c r="S107" s="62"/>
    </row>
    <row r="108" ht="15" spans="1:19">
      <c r="A108" s="62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2"/>
      <c r="S108" s="62"/>
    </row>
    <row r="109" spans="1:77">
      <c r="A109" s="62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2"/>
      <c r="S109" s="62"/>
      <c r="AS109" s="52" t="s">
        <v>110</v>
      </c>
      <c r="AZ109" s="52" t="s">
        <v>303</v>
      </c>
      <c r="BY109" s="52">
        <v>1</v>
      </c>
    </row>
    <row r="110" ht="15" spans="1:19">
      <c r="A110" s="66" t="s">
        <v>304</v>
      </c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66"/>
      <c r="S110" s="66"/>
    </row>
    <row r="111" ht="15" spans="1:19">
      <c r="A111" s="66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66"/>
      <c r="S111" s="66"/>
    </row>
    <row r="112" ht="15" spans="1:19">
      <c r="A112" s="66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66"/>
      <c r="S112" s="66"/>
    </row>
    <row r="113" ht="15" spans="1:19">
      <c r="A113" s="66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66"/>
      <c r="S113" s="66"/>
    </row>
    <row r="114" ht="15" spans="1:19">
      <c r="A114" s="66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66"/>
      <c r="S114" s="66"/>
    </row>
    <row r="115" ht="15" spans="1:19">
      <c r="A115" s="66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66"/>
      <c r="S115" s="66"/>
    </row>
    <row r="116" ht="15" spans="1:19">
      <c r="A116" s="60" t="s">
        <v>305</v>
      </c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2"/>
      <c r="S116" s="62"/>
    </row>
    <row r="117" ht="15" spans="1:19">
      <c r="A117" s="62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2"/>
      <c r="S117" s="62"/>
    </row>
    <row r="118" ht="15" spans="1:19">
      <c r="A118" s="62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2"/>
      <c r="S118" s="62"/>
    </row>
    <row r="119" ht="15" spans="1:19">
      <c r="A119" s="62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2"/>
      <c r="S119" s="62"/>
    </row>
    <row r="120" ht="15" spans="1:19">
      <c r="A120" s="62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2"/>
      <c r="S120" s="62"/>
    </row>
    <row r="121" spans="1:77">
      <c r="A121" s="62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2"/>
      <c r="S121" s="62"/>
      <c r="BY121" s="52">
        <v>1</v>
      </c>
    </row>
    <row r="122" ht="15" spans="1:19">
      <c r="A122" s="76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66"/>
      <c r="S122" s="66"/>
    </row>
    <row r="123" ht="15" spans="1:19">
      <c r="A123" s="66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66"/>
      <c r="S123" s="66"/>
    </row>
    <row r="124" ht="15" spans="1:19">
      <c r="A124" s="66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66"/>
      <c r="S124" s="66"/>
    </row>
    <row r="125" ht="15" spans="1:19">
      <c r="A125" s="66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66"/>
      <c r="S125" s="66"/>
    </row>
    <row r="126" ht="15" spans="1:19">
      <c r="A126" s="66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66"/>
      <c r="S126" s="66"/>
    </row>
    <row r="127" spans="1:61">
      <c r="A127" s="66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66"/>
      <c r="S127" s="66"/>
      <c r="BI127" s="52">
        <v>1</v>
      </c>
    </row>
    <row r="149" spans="45:79">
      <c r="AS149" s="77" t="s">
        <v>306</v>
      </c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</row>
    <row r="150" spans="45:79"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77"/>
      <c r="BR150" s="77"/>
      <c r="BS150" s="77"/>
      <c r="BT150" s="77"/>
      <c r="BU150" s="77"/>
      <c r="BV150" s="77"/>
      <c r="BW150" s="77"/>
      <c r="BX150" s="77"/>
      <c r="BY150" s="77"/>
      <c r="BZ150" s="77"/>
      <c r="CA150" s="77"/>
    </row>
    <row r="151" spans="45:79"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7"/>
      <c r="BY151" s="77"/>
      <c r="BZ151" s="77"/>
      <c r="CA151" s="77"/>
    </row>
    <row r="152" spans="45:79"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  <c r="BL152" s="77"/>
      <c r="BM152" s="77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7"/>
      <c r="BY152" s="77"/>
      <c r="BZ152" s="77"/>
      <c r="CA152" s="77"/>
    </row>
    <row r="153" spans="45:79"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  <c r="BK153" s="77"/>
      <c r="BL153" s="77"/>
      <c r="BM153" s="77"/>
      <c r="BN153" s="77"/>
      <c r="BO153" s="77"/>
      <c r="BP153" s="77"/>
      <c r="BQ153" s="77"/>
      <c r="BR153" s="77"/>
      <c r="BS153" s="77"/>
      <c r="BT153" s="77"/>
      <c r="BU153" s="77"/>
      <c r="BV153" s="77"/>
      <c r="BW153" s="77"/>
      <c r="BX153" s="77"/>
      <c r="BY153" s="77"/>
      <c r="BZ153" s="77"/>
      <c r="CA153" s="77"/>
    </row>
    <row r="154" spans="45:79"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</row>
    <row r="155" spans="45:79">
      <c r="AS155" s="53" t="s">
        <v>307</v>
      </c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</row>
    <row r="156" spans="45:79"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</row>
    <row r="157" spans="45:79"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</row>
    <row r="158" spans="45:79"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</row>
    <row r="159" spans="45:79"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</row>
    <row r="160" spans="45:79"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</row>
    <row r="177" spans="1:43">
      <c r="A177"/>
      <c r="B177"/>
      <c r="C177"/>
      <c r="D177"/>
      <c r="E177"/>
      <c r="F177"/>
      <c r="G177"/>
      <c r="H177"/>
      <c r="I177"/>
      <c r="J177"/>
      <c r="K177"/>
      <c r="L177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</row>
    <row r="178" spans="1:43">
      <c r="A178"/>
      <c r="B178"/>
      <c r="C178"/>
      <c r="D178"/>
      <c r="E178"/>
      <c r="F178"/>
      <c r="G178"/>
      <c r="H178"/>
      <c r="I178"/>
      <c r="J178"/>
      <c r="K178"/>
      <c r="L178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</row>
    <row r="179" spans="1:43">
      <c r="A179"/>
      <c r="B179"/>
      <c r="C179"/>
      <c r="D179"/>
      <c r="E179"/>
      <c r="F179"/>
      <c r="G179"/>
      <c r="H179"/>
      <c r="I179"/>
      <c r="J179"/>
      <c r="K179"/>
      <c r="L179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</row>
    <row r="180" spans="1:43">
      <c r="A180"/>
      <c r="B180"/>
      <c r="C180"/>
      <c r="D180"/>
      <c r="E180"/>
      <c r="F180"/>
      <c r="G180"/>
      <c r="H180"/>
      <c r="I180"/>
      <c r="J180"/>
      <c r="K180"/>
      <c r="L180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</row>
    <row r="181" ht="15" spans="1:12">
      <c r="A181"/>
      <c r="B181"/>
      <c r="C181"/>
      <c r="D181"/>
      <c r="E181"/>
      <c r="F181"/>
      <c r="G181"/>
      <c r="H181"/>
      <c r="I181"/>
      <c r="J181"/>
      <c r="K181"/>
      <c r="L181"/>
    </row>
    <row r="194" spans="56:56">
      <c r="BD194" s="52" t="s">
        <v>308</v>
      </c>
    </row>
    <row r="207" spans="56:56">
      <c r="BD207" s="52" t="s">
        <v>309</v>
      </c>
    </row>
    <row r="303" spans="39:53">
      <c r="AM303" s="78" t="s">
        <v>310</v>
      </c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84"/>
    </row>
    <row r="304" spans="39:53">
      <c r="AM304" s="80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  <c r="BA304" s="85"/>
    </row>
    <row r="305" spans="39:53">
      <c r="AM305" s="80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  <c r="BA305" s="85"/>
    </row>
    <row r="306" spans="39:53">
      <c r="AM306" s="80"/>
      <c r="AN306" s="81"/>
      <c r="AO306" s="81"/>
      <c r="AP306" s="81"/>
      <c r="AQ306" s="81"/>
      <c r="AR306" s="81"/>
      <c r="AS306" s="81"/>
      <c r="AT306" s="81"/>
      <c r="AU306" s="81"/>
      <c r="AV306" s="81"/>
      <c r="AW306" s="81"/>
      <c r="AX306" s="81"/>
      <c r="AY306" s="81"/>
      <c r="AZ306" s="81"/>
      <c r="BA306" s="85"/>
    </row>
    <row r="307" spans="39:53">
      <c r="AM307" s="80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5"/>
    </row>
    <row r="308" spans="39:53">
      <c r="AM308" s="82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6"/>
    </row>
    <row r="312" spans="39:39">
      <c r="AM312" s="52" t="s">
        <v>311</v>
      </c>
    </row>
    <row r="315" spans="39:39">
      <c r="AM315" s="52" t="s">
        <v>312</v>
      </c>
    </row>
    <row r="318" spans="39:39">
      <c r="AM318" s="52" t="s">
        <v>313</v>
      </c>
    </row>
    <row r="321" spans="39:39">
      <c r="AM321" s="52" t="s">
        <v>314</v>
      </c>
    </row>
    <row r="324" spans="39:39">
      <c r="AM324" s="52" t="s">
        <v>315</v>
      </c>
    </row>
  </sheetData>
  <mergeCells count="109">
    <mergeCell ref="B1:Q1"/>
    <mergeCell ref="R1:S1"/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  <mergeCell ref="A68:A73"/>
    <mergeCell ref="A74:A79"/>
    <mergeCell ref="A80:A85"/>
    <mergeCell ref="A86:A91"/>
    <mergeCell ref="A92:A97"/>
    <mergeCell ref="A98:A103"/>
    <mergeCell ref="A104:A109"/>
    <mergeCell ref="A110:A115"/>
    <mergeCell ref="A116:A121"/>
    <mergeCell ref="A122:A127"/>
    <mergeCell ref="B8:Q10"/>
    <mergeCell ref="R8:S10"/>
    <mergeCell ref="B11:Q13"/>
    <mergeCell ref="R11:S13"/>
    <mergeCell ref="B2:Q4"/>
    <mergeCell ref="R2:S4"/>
    <mergeCell ref="B5:Q7"/>
    <mergeCell ref="R5:S7"/>
    <mergeCell ref="B14:Q16"/>
    <mergeCell ref="R14:S16"/>
    <mergeCell ref="B17:Q19"/>
    <mergeCell ref="R17:S19"/>
    <mergeCell ref="B20:Q22"/>
    <mergeCell ref="R20:S22"/>
    <mergeCell ref="B23:Q25"/>
    <mergeCell ref="R23:S25"/>
    <mergeCell ref="B26:Q28"/>
    <mergeCell ref="R26:S28"/>
    <mergeCell ref="B29:Q31"/>
    <mergeCell ref="R29:S31"/>
    <mergeCell ref="B32:Q34"/>
    <mergeCell ref="R32:S34"/>
    <mergeCell ref="B35:Q37"/>
    <mergeCell ref="R35:S37"/>
    <mergeCell ref="B38:Q40"/>
    <mergeCell ref="R38:S40"/>
    <mergeCell ref="B41:Q43"/>
    <mergeCell ref="R41:S43"/>
    <mergeCell ref="B44:Q46"/>
    <mergeCell ref="R44:S46"/>
    <mergeCell ref="B47:Q49"/>
    <mergeCell ref="R47:S49"/>
    <mergeCell ref="B50:Q52"/>
    <mergeCell ref="R50:S52"/>
    <mergeCell ref="B53:Q55"/>
    <mergeCell ref="R53:S55"/>
    <mergeCell ref="B56:Q58"/>
    <mergeCell ref="R56:S58"/>
    <mergeCell ref="B59:Q61"/>
    <mergeCell ref="R59:S61"/>
    <mergeCell ref="B62:Q64"/>
    <mergeCell ref="R62:S64"/>
    <mergeCell ref="B65:Q67"/>
    <mergeCell ref="R65:S67"/>
    <mergeCell ref="B68:Q70"/>
    <mergeCell ref="R68:S70"/>
    <mergeCell ref="B71:Q73"/>
    <mergeCell ref="R71:S73"/>
    <mergeCell ref="B74:Q76"/>
    <mergeCell ref="R74:S76"/>
    <mergeCell ref="B77:Q79"/>
    <mergeCell ref="R77:S79"/>
    <mergeCell ref="B80:Q82"/>
    <mergeCell ref="R80:S82"/>
    <mergeCell ref="B83:Q85"/>
    <mergeCell ref="R83:S85"/>
    <mergeCell ref="B86:Q88"/>
    <mergeCell ref="R86:S88"/>
    <mergeCell ref="B89:Q91"/>
    <mergeCell ref="R89:S91"/>
    <mergeCell ref="B92:Q94"/>
    <mergeCell ref="R92:S94"/>
    <mergeCell ref="B95:Q97"/>
    <mergeCell ref="R95:S97"/>
    <mergeCell ref="B98:Q100"/>
    <mergeCell ref="R98:S100"/>
    <mergeCell ref="B101:Q103"/>
    <mergeCell ref="R101:S103"/>
    <mergeCell ref="B104:Q106"/>
    <mergeCell ref="R104:S106"/>
    <mergeCell ref="B107:Q109"/>
    <mergeCell ref="R107:S109"/>
    <mergeCell ref="AS155:CA160"/>
    <mergeCell ref="B122:Q124"/>
    <mergeCell ref="R122:S124"/>
    <mergeCell ref="B125:Q127"/>
    <mergeCell ref="R125:S127"/>
    <mergeCell ref="AS149:CA154"/>
    <mergeCell ref="B110:Q112"/>
    <mergeCell ref="R110:S112"/>
    <mergeCell ref="B113:Q115"/>
    <mergeCell ref="R113:S115"/>
    <mergeCell ref="B116:Q118"/>
    <mergeCell ref="R116:S118"/>
    <mergeCell ref="B119:Q121"/>
    <mergeCell ref="R119:S12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5">
    <outlinePr summaryBelow="0" summaryRight="0"/>
  </sheetPr>
  <dimension ref="A1:S354"/>
  <sheetViews>
    <sheetView showGridLines="0" workbookViewId="0">
      <pane ySplit="1" topLeftCell="A2" activePane="bottomLeft" state="frozen"/>
      <selection/>
      <selection pane="bottomLeft" activeCell="A2" sqref="A2"/>
    </sheetView>
  </sheetViews>
  <sheetFormatPr defaultColWidth="12.625" defaultRowHeight="15" customHeight="1"/>
  <cols>
    <col min="1" max="1" width="14.375" style="12" customWidth="1"/>
    <col min="2" max="7" width="5.625" style="2" customWidth="1"/>
    <col min="8" max="8" width="11.625" style="12" customWidth="1"/>
    <col min="9" max="9" width="6.125" style="12" customWidth="1"/>
    <col min="10" max="10" width="5.5" style="12" customWidth="1"/>
    <col min="11" max="11" width="13.875" style="12" customWidth="1"/>
    <col min="12" max="13" width="6.125" style="12" customWidth="1"/>
    <col min="14" max="14" width="11.875" style="12" customWidth="1"/>
    <col min="15" max="15" width="16.375" style="12" customWidth="1"/>
    <col min="16" max="16" width="13.875" style="12" customWidth="1"/>
    <col min="17" max="17" width="6.125" style="12" customWidth="1"/>
    <col min="18" max="18" width="9.75" style="12" customWidth="1"/>
    <col min="19" max="19" width="17.625" style="12" customWidth="1"/>
    <col min="20" max="26" width="6.125" style="12" customWidth="1"/>
    <col min="27" max="16384" width="12.625" style="12"/>
  </cols>
  <sheetData>
    <row r="1" ht="14.25" customHeight="1" spans="1:19">
      <c r="A1" s="45"/>
      <c r="B1" s="46" t="s">
        <v>59</v>
      </c>
      <c r="C1" s="46" t="s">
        <v>66</v>
      </c>
      <c r="D1" s="46" t="s">
        <v>316</v>
      </c>
      <c r="E1" s="46" t="s">
        <v>89</v>
      </c>
      <c r="F1" s="46" t="s">
        <v>107</v>
      </c>
      <c r="G1" s="47" t="s">
        <v>111</v>
      </c>
      <c r="H1" s="40"/>
      <c r="M1" s="40" t="s">
        <v>121</v>
      </c>
      <c r="N1" s="40" t="s">
        <v>104</v>
      </c>
      <c r="O1" s="40" t="s">
        <v>317</v>
      </c>
      <c r="P1" s="40" t="s">
        <v>318</v>
      </c>
      <c r="R1" s="12" t="s">
        <v>22</v>
      </c>
      <c r="S1" s="12" t="s">
        <v>8</v>
      </c>
    </row>
    <row r="2" ht="14.25" customHeight="1" spans="1:19">
      <c r="A2" s="48" t="s">
        <v>319</v>
      </c>
      <c r="B2" s="49"/>
      <c r="C2" s="46"/>
      <c r="D2" s="46">
        <v>2</v>
      </c>
      <c r="E2" s="46"/>
      <c r="F2" s="46">
        <v>2</v>
      </c>
      <c r="G2" s="47">
        <v>-2</v>
      </c>
      <c r="H2" s="40"/>
      <c r="M2" s="40" t="s">
        <v>60</v>
      </c>
      <c r="N2" s="40">
        <f>人物卡!$L$16+人物卡!$X$16</f>
        <v>5</v>
      </c>
      <c r="O2" s="40">
        <f>N2+(裝備卡!A16+裝備卡!AD27)</f>
        <v>5</v>
      </c>
      <c r="P2" s="40">
        <f>N2</f>
        <v>5</v>
      </c>
      <c r="R2" s="12" t="s">
        <v>244</v>
      </c>
      <c r="S2" s="12" t="s">
        <v>1</v>
      </c>
    </row>
    <row r="3" ht="14.25" customHeight="1" spans="1:19">
      <c r="A3" s="48" t="s">
        <v>320</v>
      </c>
      <c r="B3" s="49"/>
      <c r="C3" s="46">
        <v>2</v>
      </c>
      <c r="D3" s="46">
        <v>-2</v>
      </c>
      <c r="E3" s="46">
        <v>2</v>
      </c>
      <c r="F3" s="46"/>
      <c r="G3" s="47"/>
      <c r="H3" s="40"/>
      <c r="M3" s="40" t="s">
        <v>67</v>
      </c>
      <c r="N3" s="40">
        <f>人物卡!$L$19+人物卡!$X$19</f>
        <v>3</v>
      </c>
      <c r="O3" s="40">
        <f>N3+(裝備卡!A16+裝備卡!AD27)</f>
        <v>3</v>
      </c>
      <c r="P3" s="40">
        <f>IF(AND(((人物卡!$L$19+人物卡!$X$19)&gt;裝備卡!AD8),裝備卡!AD8&lt;&gt;""),裝備卡!AD8,(人物卡!$L$19+人物卡!$X$19))</f>
        <v>3</v>
      </c>
      <c r="R3" s="12" t="s">
        <v>12</v>
      </c>
      <c r="S3" s="12" t="s">
        <v>321</v>
      </c>
    </row>
    <row r="4" ht="14.25" customHeight="1" spans="1:19">
      <c r="A4" s="48" t="s">
        <v>322</v>
      </c>
      <c r="B4" s="49">
        <v>-2</v>
      </c>
      <c r="C4" s="46"/>
      <c r="D4" s="46">
        <v>2</v>
      </c>
      <c r="E4" s="46"/>
      <c r="F4" s="46"/>
      <c r="G4" s="47">
        <v>2</v>
      </c>
      <c r="H4" s="40"/>
      <c r="M4" s="40" t="s">
        <v>83</v>
      </c>
      <c r="N4" s="40">
        <f>人物卡!$L$22+人物卡!$X$22</f>
        <v>2</v>
      </c>
      <c r="O4" s="40">
        <f>N4</f>
        <v>2</v>
      </c>
      <c r="P4" s="40">
        <f t="shared" ref="P4:P7" si="0">N4</f>
        <v>2</v>
      </c>
      <c r="R4" s="12" t="s">
        <v>323</v>
      </c>
      <c r="S4" s="12" t="s">
        <v>324</v>
      </c>
    </row>
    <row r="5" ht="14.25" customHeight="1" spans="1:19">
      <c r="A5" s="48" t="s">
        <v>11</v>
      </c>
      <c r="B5" s="49"/>
      <c r="C5" s="46"/>
      <c r="D5" s="46"/>
      <c r="E5" s="46"/>
      <c r="F5" s="46"/>
      <c r="G5" s="47"/>
      <c r="H5" s="40" t="s">
        <v>325</v>
      </c>
      <c r="M5" s="40" t="s">
        <v>90</v>
      </c>
      <c r="N5" s="40">
        <f>人物卡!$L$25+人物卡!$X$25</f>
        <v>-1</v>
      </c>
      <c r="O5" s="40">
        <f>N5</f>
        <v>-1</v>
      </c>
      <c r="P5" s="40">
        <f t="shared" si="0"/>
        <v>-1</v>
      </c>
      <c r="R5" s="12" t="s">
        <v>326</v>
      </c>
      <c r="S5" s="12" t="s">
        <v>327</v>
      </c>
    </row>
    <row r="6" ht="14.25" customHeight="1" spans="1:19">
      <c r="A6" s="48" t="s">
        <v>328</v>
      </c>
      <c r="B6" s="49"/>
      <c r="C6" s="46"/>
      <c r="D6" s="46"/>
      <c r="E6" s="46"/>
      <c r="F6" s="46"/>
      <c r="G6" s="47"/>
      <c r="H6" s="40" t="s">
        <v>325</v>
      </c>
      <c r="M6" s="40" t="s">
        <v>108</v>
      </c>
      <c r="N6" s="40">
        <f>人物卡!$L$28+人物卡!$X$28</f>
        <v>0</v>
      </c>
      <c r="O6" s="40">
        <f>N6</f>
        <v>0</v>
      </c>
      <c r="P6" s="40">
        <f t="shared" si="0"/>
        <v>0</v>
      </c>
      <c r="R6" s="12" t="s">
        <v>329</v>
      </c>
      <c r="S6" s="12" t="s">
        <v>330</v>
      </c>
    </row>
    <row r="7" ht="14.25" customHeight="1" spans="1:19">
      <c r="A7" s="48" t="s">
        <v>331</v>
      </c>
      <c r="B7" s="49">
        <v>-2</v>
      </c>
      <c r="C7" s="46">
        <v>2</v>
      </c>
      <c r="D7" s="46"/>
      <c r="E7" s="46"/>
      <c r="F7" s="46"/>
      <c r="G7" s="47">
        <v>2</v>
      </c>
      <c r="H7" s="40"/>
      <c r="M7" s="40" t="s">
        <v>112</v>
      </c>
      <c r="N7" s="40">
        <f>人物卡!$L$31+人物卡!$X$31</f>
        <v>0</v>
      </c>
      <c r="O7" s="40">
        <f>N7</f>
        <v>0</v>
      </c>
      <c r="P7" s="40">
        <f t="shared" si="0"/>
        <v>0</v>
      </c>
      <c r="R7" s="12" t="s">
        <v>332</v>
      </c>
      <c r="S7" s="12" t="s">
        <v>333</v>
      </c>
    </row>
    <row r="8" ht="14.25" customHeight="1" spans="1:19">
      <c r="A8" s="48" t="s">
        <v>334</v>
      </c>
      <c r="B8" s="49"/>
      <c r="C8" s="46"/>
      <c r="D8" s="46"/>
      <c r="E8" s="46"/>
      <c r="F8" s="46"/>
      <c r="G8" s="47"/>
      <c r="H8" s="40" t="s">
        <v>325</v>
      </c>
      <c r="R8" s="12" t="s">
        <v>335</v>
      </c>
      <c r="S8" s="12" t="s">
        <v>336</v>
      </c>
    </row>
    <row r="9" ht="14.25" customHeight="1" spans="1:19">
      <c r="A9" s="50" t="s">
        <v>337</v>
      </c>
      <c r="B9" s="49"/>
      <c r="C9" s="46"/>
      <c r="D9" s="46"/>
      <c r="E9" s="46"/>
      <c r="F9" s="46">
        <v>2</v>
      </c>
      <c r="G9" s="47">
        <v>2</v>
      </c>
      <c r="H9" s="40"/>
      <c r="R9" s="12" t="s">
        <v>338</v>
      </c>
      <c r="S9" s="12" t="s">
        <v>339</v>
      </c>
    </row>
    <row r="10" ht="14.25" customHeight="1" spans="1:8">
      <c r="A10" s="50" t="s">
        <v>340</v>
      </c>
      <c r="B10" s="49"/>
      <c r="C10" s="46">
        <v>2</v>
      </c>
      <c r="D10" s="46"/>
      <c r="E10" s="46"/>
      <c r="F10" s="46">
        <v>-2</v>
      </c>
      <c r="G10" s="47">
        <v>2</v>
      </c>
      <c r="H10" s="40"/>
    </row>
    <row r="11" ht="14.25" customHeight="1" spans="1:8">
      <c r="A11" s="50" t="s">
        <v>341</v>
      </c>
      <c r="B11" s="49"/>
      <c r="C11" s="46">
        <v>2</v>
      </c>
      <c r="D11" s="46">
        <v>-2</v>
      </c>
      <c r="E11" s="46"/>
      <c r="F11" s="46"/>
      <c r="G11" s="47">
        <v>2</v>
      </c>
      <c r="H11" s="40"/>
    </row>
    <row r="12" ht="14.25" customHeight="1" spans="1:8">
      <c r="A12" s="50" t="s">
        <v>342</v>
      </c>
      <c r="B12" s="49"/>
      <c r="C12" s="46">
        <v>2</v>
      </c>
      <c r="D12" s="46">
        <v>-2</v>
      </c>
      <c r="E12" s="46"/>
      <c r="F12" s="46"/>
      <c r="G12" s="47">
        <v>2</v>
      </c>
      <c r="H12" s="40"/>
    </row>
    <row r="13" ht="14.25" customHeight="1" spans="1:8">
      <c r="A13" s="50" t="s">
        <v>343</v>
      </c>
      <c r="B13" s="49"/>
      <c r="C13" s="46">
        <v>2</v>
      </c>
      <c r="D13" s="46"/>
      <c r="E13" s="46"/>
      <c r="F13" s="46">
        <v>-2</v>
      </c>
      <c r="G13" s="47">
        <v>2</v>
      </c>
      <c r="H13" s="40"/>
    </row>
    <row r="14" ht="14.25" customHeight="1" spans="1:8">
      <c r="A14" s="50" t="s">
        <v>344</v>
      </c>
      <c r="B14" s="49">
        <v>-2</v>
      </c>
      <c r="C14" s="46">
        <v>4</v>
      </c>
      <c r="D14" s="46"/>
      <c r="E14" s="46"/>
      <c r="F14" s="46"/>
      <c r="G14" s="47">
        <v>-2</v>
      </c>
      <c r="H14" s="40"/>
    </row>
    <row r="15" ht="14.25" customHeight="1" spans="1:8">
      <c r="A15" s="50" t="s">
        <v>345</v>
      </c>
      <c r="B15" s="49"/>
      <c r="C15" s="46">
        <v>2</v>
      </c>
      <c r="D15" s="46">
        <v>2</v>
      </c>
      <c r="E15" s="46"/>
      <c r="F15" s="46"/>
      <c r="G15" s="47"/>
      <c r="H15" s="40"/>
    </row>
    <row r="16" ht="14.25" customHeight="1" spans="1:8">
      <c r="A16" s="50" t="s">
        <v>346</v>
      </c>
      <c r="B16" s="49"/>
      <c r="C16" s="46">
        <v>2</v>
      </c>
      <c r="D16" s="46"/>
      <c r="E16" s="46"/>
      <c r="F16" s="46">
        <v>-2</v>
      </c>
      <c r="G16" s="47">
        <v>2</v>
      </c>
      <c r="H16" s="40"/>
    </row>
    <row r="17" ht="14.25" customHeight="1" spans="1:8">
      <c r="A17" s="50" t="s">
        <v>347</v>
      </c>
      <c r="B17" s="49">
        <v>-4</v>
      </c>
      <c r="C17" s="46">
        <v>2</v>
      </c>
      <c r="D17" s="46">
        <v>-2</v>
      </c>
      <c r="E17" s="46"/>
      <c r="F17" s="46"/>
      <c r="G17" s="47"/>
      <c r="H17" s="40"/>
    </row>
    <row r="18" ht="14.25" customHeight="1" spans="1:8">
      <c r="A18" s="50" t="s">
        <v>348</v>
      </c>
      <c r="B18" s="49">
        <v>4</v>
      </c>
      <c r="C18" s="46"/>
      <c r="D18" s="46"/>
      <c r="E18" s="46">
        <v>-2</v>
      </c>
      <c r="F18" s="46">
        <v>-2</v>
      </c>
      <c r="G18" s="46">
        <v>-2</v>
      </c>
      <c r="H18" s="40"/>
    </row>
    <row r="19" ht="14.25" customHeight="1" spans="1:8">
      <c r="A19" s="50" t="s">
        <v>349</v>
      </c>
      <c r="B19" s="49">
        <v>2</v>
      </c>
      <c r="C19" s="46"/>
      <c r="D19" s="46"/>
      <c r="E19" s="46"/>
      <c r="F19" s="46">
        <v>2</v>
      </c>
      <c r="G19" s="47">
        <v>-2</v>
      </c>
      <c r="H19" s="40"/>
    </row>
    <row r="20" ht="14.25" customHeight="1" spans="1:8">
      <c r="A20" s="50" t="s">
        <v>350</v>
      </c>
      <c r="B20" s="49">
        <v>-2</v>
      </c>
      <c r="C20" s="46">
        <v>2</v>
      </c>
      <c r="D20" s="46"/>
      <c r="E20" s="46">
        <v>2</v>
      </c>
      <c r="F20" s="46"/>
      <c r="G20" s="47"/>
      <c r="H20" s="40"/>
    </row>
    <row r="21" ht="14.25" customHeight="1" spans="1:8">
      <c r="A21" s="50" t="s">
        <v>351</v>
      </c>
      <c r="B21" s="49"/>
      <c r="C21" s="46">
        <v>2</v>
      </c>
      <c r="D21" s="46">
        <v>-2</v>
      </c>
      <c r="E21" s="46">
        <v>2</v>
      </c>
      <c r="F21" s="46"/>
      <c r="G21" s="47"/>
      <c r="H21" s="40"/>
    </row>
    <row r="22" ht="14.25" customHeight="1" spans="1:8">
      <c r="A22" s="50" t="s">
        <v>352</v>
      </c>
      <c r="B22" s="49"/>
      <c r="C22" s="46">
        <v>2</v>
      </c>
      <c r="D22" s="46">
        <v>-2</v>
      </c>
      <c r="E22" s="46"/>
      <c r="F22" s="46">
        <v>2</v>
      </c>
      <c r="G22" s="47"/>
      <c r="H22" s="40"/>
    </row>
    <row r="23" ht="14.25" customHeight="1" spans="1:8">
      <c r="A23" s="50" t="s">
        <v>353</v>
      </c>
      <c r="B23" s="49"/>
      <c r="C23" s="46">
        <v>2</v>
      </c>
      <c r="D23" s="46"/>
      <c r="E23" s="46">
        <v>2</v>
      </c>
      <c r="F23" s="46"/>
      <c r="G23" s="47">
        <v>-2</v>
      </c>
      <c r="H23" s="40"/>
    </row>
    <row r="24" ht="14.25" customHeight="1" spans="1:8">
      <c r="A24" s="50" t="s">
        <v>354</v>
      </c>
      <c r="B24" s="49">
        <v>-2</v>
      </c>
      <c r="C24" s="46">
        <v>2</v>
      </c>
      <c r="D24" s="46"/>
      <c r="E24" s="46"/>
      <c r="F24" s="46">
        <v>2</v>
      </c>
      <c r="G24" s="47"/>
      <c r="H24" s="40"/>
    </row>
    <row r="25" ht="14.25" customHeight="1" spans="1:8">
      <c r="A25" s="48" t="s">
        <v>355</v>
      </c>
      <c r="B25" s="49"/>
      <c r="C25" s="46"/>
      <c r="D25" s="46">
        <v>-2</v>
      </c>
      <c r="E25" s="46">
        <v>2</v>
      </c>
      <c r="F25" s="46">
        <v>2</v>
      </c>
      <c r="G25" s="47"/>
      <c r="H25" s="40"/>
    </row>
    <row r="26" ht="14.25" customHeight="1" spans="1:8">
      <c r="A26" s="48" t="s">
        <v>356</v>
      </c>
      <c r="B26" s="49"/>
      <c r="C26" s="46"/>
      <c r="D26" s="46">
        <v>2</v>
      </c>
      <c r="E26" s="46"/>
      <c r="F26" s="46">
        <v>2</v>
      </c>
      <c r="G26" s="47">
        <v>-4</v>
      </c>
      <c r="H26" s="40"/>
    </row>
    <row r="27" ht="14.25" customHeight="1" spans="1:8">
      <c r="A27" s="48" t="s">
        <v>357</v>
      </c>
      <c r="B27" s="49"/>
      <c r="C27" s="46"/>
      <c r="D27" s="46">
        <v>2</v>
      </c>
      <c r="E27" s="46"/>
      <c r="F27" s="46">
        <v>-2</v>
      </c>
      <c r="G27" s="47">
        <v>2</v>
      </c>
      <c r="H27" s="40"/>
    </row>
    <row r="28" ht="14.25" customHeight="1" spans="1:8">
      <c r="A28" s="48" t="s">
        <v>358</v>
      </c>
      <c r="B28" s="49">
        <v>-2</v>
      </c>
      <c r="C28" s="46">
        <v>2</v>
      </c>
      <c r="D28" s="46"/>
      <c r="E28" s="46"/>
      <c r="F28" s="46">
        <v>2</v>
      </c>
      <c r="G28" s="47"/>
      <c r="H28" s="40"/>
    </row>
    <row r="29" ht="14.25" customHeight="1" spans="1:8">
      <c r="A29" s="48" t="s">
        <v>359</v>
      </c>
      <c r="B29" s="49">
        <v>-2</v>
      </c>
      <c r="C29" s="46">
        <v>2</v>
      </c>
      <c r="D29" s="46"/>
      <c r="E29" s="46"/>
      <c r="F29" s="46"/>
      <c r="G29" s="47">
        <v>2</v>
      </c>
      <c r="H29" s="40"/>
    </row>
    <row r="30" ht="14.25" customHeight="1" spans="1:8">
      <c r="A30" s="48" t="s">
        <v>360</v>
      </c>
      <c r="B30" s="49"/>
      <c r="C30" s="46">
        <v>2</v>
      </c>
      <c r="D30" s="46">
        <v>2</v>
      </c>
      <c r="E30" s="46"/>
      <c r="F30" s="46"/>
      <c r="G30" s="47">
        <v>2</v>
      </c>
      <c r="H30" s="40"/>
    </row>
    <row r="31" ht="14.25" customHeight="1" spans="1:8">
      <c r="A31" s="48" t="s">
        <v>361</v>
      </c>
      <c r="B31" s="49">
        <v>2</v>
      </c>
      <c r="C31" s="46"/>
      <c r="D31" s="46"/>
      <c r="E31" s="46">
        <v>-2</v>
      </c>
      <c r="F31" s="46"/>
      <c r="G31" s="47">
        <v>2</v>
      </c>
      <c r="H31" s="40"/>
    </row>
    <row r="32" ht="14.25" customHeight="1" spans="1:8">
      <c r="A32" s="48" t="s">
        <v>362</v>
      </c>
      <c r="B32" s="49"/>
      <c r="C32" s="46"/>
      <c r="D32" s="46">
        <v>-2</v>
      </c>
      <c r="E32" s="46">
        <v>2</v>
      </c>
      <c r="F32" s="46">
        <v>2</v>
      </c>
      <c r="G32" s="47"/>
      <c r="H32" s="40"/>
    </row>
    <row r="33" ht="14.25" customHeight="1" spans="1:8">
      <c r="A33" s="48" t="s">
        <v>363</v>
      </c>
      <c r="B33" s="49"/>
      <c r="C33" s="46">
        <v>2</v>
      </c>
      <c r="D33" s="46"/>
      <c r="E33" s="46"/>
      <c r="F33" s="46"/>
      <c r="G33" s="47">
        <v>-2</v>
      </c>
      <c r="H33" s="40"/>
    </row>
    <row r="34" ht="14.25" customHeight="1" spans="1:8">
      <c r="A34" s="48" t="s">
        <v>364</v>
      </c>
      <c r="B34" s="49">
        <v>2</v>
      </c>
      <c r="C34" s="46"/>
      <c r="D34" s="46"/>
      <c r="E34" s="46">
        <v>-2</v>
      </c>
      <c r="F34" s="46"/>
      <c r="G34" s="47">
        <v>2</v>
      </c>
      <c r="H34" s="40"/>
    </row>
    <row r="35" ht="14.25" customHeight="1" spans="1:8">
      <c r="A35" s="48" t="s">
        <v>365</v>
      </c>
      <c r="B35" s="49">
        <v>-2</v>
      </c>
      <c r="C35" s="46">
        <v>2</v>
      </c>
      <c r="D35" s="46"/>
      <c r="E35" s="46"/>
      <c r="F35" s="46">
        <v>2</v>
      </c>
      <c r="G35" s="47">
        <v>-4</v>
      </c>
      <c r="H35" s="40"/>
    </row>
    <row r="36" ht="14.25" customHeight="1" spans="1:8">
      <c r="A36" s="48" t="s">
        <v>366</v>
      </c>
      <c r="B36" s="49"/>
      <c r="C36" s="46">
        <v>2</v>
      </c>
      <c r="D36" s="46"/>
      <c r="E36" s="46"/>
      <c r="F36" s="46">
        <v>2</v>
      </c>
      <c r="G36" s="47">
        <v>-2</v>
      </c>
      <c r="H36" s="40"/>
    </row>
    <row r="37" ht="14.25" customHeight="1" spans="1:8">
      <c r="A37" s="48" t="s">
        <v>367</v>
      </c>
      <c r="B37" s="49"/>
      <c r="C37" s="46">
        <v>2</v>
      </c>
      <c r="D37" s="46"/>
      <c r="E37" s="46"/>
      <c r="F37" s="46">
        <v>-2</v>
      </c>
      <c r="G37" s="47">
        <v>2</v>
      </c>
      <c r="H37" s="40"/>
    </row>
    <row r="38" ht="14.25" customHeight="1" spans="1:8">
      <c r="A38" s="48" t="s">
        <v>368</v>
      </c>
      <c r="B38" s="49"/>
      <c r="C38" s="46">
        <v>2</v>
      </c>
      <c r="D38" s="46"/>
      <c r="E38" s="46">
        <v>2</v>
      </c>
      <c r="F38" s="46">
        <v>-2</v>
      </c>
      <c r="G38" s="47"/>
      <c r="H38" s="40"/>
    </row>
    <row r="39" ht="14.25" customHeight="1" spans="2:7">
      <c r="B39" s="12"/>
      <c r="C39" s="12"/>
      <c r="D39" s="12"/>
      <c r="E39" s="12"/>
      <c r="F39" s="12"/>
      <c r="G39" s="12"/>
    </row>
    <row r="40" ht="14.25" customHeight="1" spans="2:7">
      <c r="B40" s="12"/>
      <c r="C40" s="12"/>
      <c r="D40" s="12"/>
      <c r="E40" s="12"/>
      <c r="F40" s="12"/>
      <c r="G40" s="12"/>
    </row>
    <row r="41" ht="14.25" customHeight="1" spans="2:7">
      <c r="B41" s="12"/>
      <c r="C41" s="12"/>
      <c r="D41" s="12"/>
      <c r="E41" s="12"/>
      <c r="F41" s="12"/>
      <c r="G41" s="12"/>
    </row>
    <row r="42" ht="14.25" customHeight="1" spans="2:7">
      <c r="B42" s="12"/>
      <c r="C42" s="12"/>
      <c r="D42" s="12"/>
      <c r="E42" s="12"/>
      <c r="F42" s="12"/>
      <c r="G42" s="12"/>
    </row>
    <row r="43" ht="14.25" customHeight="1" spans="2:7">
      <c r="B43" s="12"/>
      <c r="C43" s="12"/>
      <c r="D43" s="12"/>
      <c r="E43" s="12"/>
      <c r="F43" s="12"/>
      <c r="G43" s="12"/>
    </row>
    <row r="44" ht="14.25" customHeight="1" spans="2:7">
      <c r="B44" s="12"/>
      <c r="C44" s="12"/>
      <c r="D44" s="12"/>
      <c r="E44" s="12"/>
      <c r="F44" s="12"/>
      <c r="G44" s="12"/>
    </row>
    <row r="45" ht="14.25" customHeight="1" spans="2:7">
      <c r="B45" s="12"/>
      <c r="C45" s="12"/>
      <c r="D45" s="12"/>
      <c r="E45" s="12"/>
      <c r="F45" s="12"/>
      <c r="G45" s="12"/>
    </row>
    <row r="46" ht="14.25" customHeight="1" spans="2:7">
      <c r="B46" s="12"/>
      <c r="C46" s="12"/>
      <c r="D46" s="12"/>
      <c r="E46" s="12"/>
      <c r="F46" s="12"/>
      <c r="G46" s="12"/>
    </row>
    <row r="47" ht="14.25" customHeight="1" spans="2:7">
      <c r="B47" s="12"/>
      <c r="C47" s="12"/>
      <c r="D47" s="12"/>
      <c r="E47" s="12"/>
      <c r="F47" s="12"/>
      <c r="G47" s="12"/>
    </row>
    <row r="48" ht="14.25" customHeight="1" spans="2:7">
      <c r="B48" s="12"/>
      <c r="C48" s="12"/>
      <c r="D48" s="12"/>
      <c r="E48" s="12"/>
      <c r="F48" s="12"/>
      <c r="G48" s="12"/>
    </row>
    <row r="49" ht="14.25" customHeight="1" spans="2:7">
      <c r="B49" s="12"/>
      <c r="C49" s="12"/>
      <c r="D49" s="12"/>
      <c r="E49" s="12"/>
      <c r="F49" s="12"/>
      <c r="G49" s="12"/>
    </row>
    <row r="50" ht="14.25" customHeight="1" spans="2:7">
      <c r="B50" s="12"/>
      <c r="C50" s="12"/>
      <c r="D50" s="12"/>
      <c r="E50" s="12"/>
      <c r="F50" s="12"/>
      <c r="G50" s="12"/>
    </row>
    <row r="51" ht="14.25" customHeight="1" spans="2:7">
      <c r="B51" s="12"/>
      <c r="C51" s="12"/>
      <c r="D51" s="12"/>
      <c r="E51" s="12"/>
      <c r="F51" s="12"/>
      <c r="G51" s="12"/>
    </row>
    <row r="52" ht="14.25" customHeight="1" spans="2:7">
      <c r="B52" s="12"/>
      <c r="C52" s="12"/>
      <c r="D52" s="12"/>
      <c r="E52" s="12"/>
      <c r="F52" s="12"/>
      <c r="G52" s="12"/>
    </row>
    <row r="53" ht="14.25" customHeight="1" spans="2:7">
      <c r="B53" s="12"/>
      <c r="C53" s="12"/>
      <c r="D53" s="12"/>
      <c r="E53" s="12"/>
      <c r="F53" s="12"/>
      <c r="G53" s="12"/>
    </row>
    <row r="54" ht="14.25" customHeight="1" spans="2:7">
      <c r="B54" s="12"/>
      <c r="C54" s="12"/>
      <c r="D54" s="12"/>
      <c r="E54" s="12"/>
      <c r="F54" s="12"/>
      <c r="G54" s="12"/>
    </row>
    <row r="55" ht="14.25" customHeight="1" spans="2:7">
      <c r="B55" s="12"/>
      <c r="C55" s="12"/>
      <c r="D55" s="12"/>
      <c r="E55" s="12"/>
      <c r="F55" s="12"/>
      <c r="G55" s="12"/>
    </row>
    <row r="56" ht="14.25" customHeight="1" spans="2:7">
      <c r="B56" s="12"/>
      <c r="C56" s="12"/>
      <c r="D56" s="12"/>
      <c r="E56" s="12"/>
      <c r="F56" s="12"/>
      <c r="G56" s="12"/>
    </row>
    <row r="57" ht="14.25" customHeight="1" spans="2:7">
      <c r="B57" s="12"/>
      <c r="C57" s="12"/>
      <c r="D57" s="12"/>
      <c r="E57" s="12"/>
      <c r="F57" s="12"/>
      <c r="G57" s="12"/>
    </row>
    <row r="58" ht="14.25" customHeight="1" spans="2:7">
      <c r="B58" s="12"/>
      <c r="C58" s="12"/>
      <c r="D58" s="12"/>
      <c r="E58" s="12"/>
      <c r="F58" s="12"/>
      <c r="G58" s="12"/>
    </row>
    <row r="59" ht="14.25" customHeight="1" spans="2:7">
      <c r="B59" s="12"/>
      <c r="C59" s="12"/>
      <c r="D59" s="12"/>
      <c r="E59" s="12"/>
      <c r="F59" s="12"/>
      <c r="G59" s="12"/>
    </row>
    <row r="60" ht="14.25" customHeight="1" spans="2:7">
      <c r="B60" s="12"/>
      <c r="C60" s="12"/>
      <c r="D60" s="12"/>
      <c r="E60" s="12"/>
      <c r="F60" s="12"/>
      <c r="G60" s="12"/>
    </row>
    <row r="61" ht="14.25" customHeight="1" spans="2:7">
      <c r="B61" s="12"/>
      <c r="C61" s="12"/>
      <c r="D61" s="12"/>
      <c r="E61" s="12"/>
      <c r="F61" s="12"/>
      <c r="G61" s="12"/>
    </row>
    <row r="62" ht="14.25" customHeight="1" spans="2:7">
      <c r="B62" s="12"/>
      <c r="C62" s="12"/>
      <c r="D62" s="12"/>
      <c r="E62" s="12"/>
      <c r="F62" s="12"/>
      <c r="G62" s="12"/>
    </row>
    <row r="63" ht="14.25" customHeight="1" spans="2:7">
      <c r="B63" s="12"/>
      <c r="C63" s="12"/>
      <c r="D63" s="12"/>
      <c r="E63" s="12"/>
      <c r="F63" s="12"/>
      <c r="G63" s="12"/>
    </row>
    <row r="64" ht="14.25" customHeight="1" spans="2:7">
      <c r="B64" s="12"/>
      <c r="C64" s="12"/>
      <c r="D64" s="12"/>
      <c r="E64" s="12"/>
      <c r="F64" s="12"/>
      <c r="G64" s="12"/>
    </row>
    <row r="65" ht="14.25" customHeight="1" spans="2:7">
      <c r="B65" s="12"/>
      <c r="C65" s="12"/>
      <c r="D65" s="12"/>
      <c r="E65" s="12"/>
      <c r="F65" s="12"/>
      <c r="G65" s="12"/>
    </row>
    <row r="66" ht="14.25" customHeight="1" spans="2:7">
      <c r="B66" s="12"/>
      <c r="C66" s="12"/>
      <c r="D66" s="12"/>
      <c r="E66" s="12"/>
      <c r="F66" s="12"/>
      <c r="G66" s="12"/>
    </row>
    <row r="67" ht="14.25" customHeight="1" spans="2:7">
      <c r="B67" s="12"/>
      <c r="C67" s="12"/>
      <c r="D67" s="12"/>
      <c r="E67" s="12"/>
      <c r="F67" s="12"/>
      <c r="G67" s="12"/>
    </row>
    <row r="68" ht="14.25" customHeight="1" spans="2:7">
      <c r="B68" s="12"/>
      <c r="C68" s="12"/>
      <c r="D68" s="12"/>
      <c r="E68" s="12"/>
      <c r="F68" s="12"/>
      <c r="G68" s="12"/>
    </row>
    <row r="69" ht="14.25" customHeight="1" spans="2:7">
      <c r="B69" s="12"/>
      <c r="C69" s="12"/>
      <c r="D69" s="12"/>
      <c r="E69" s="12"/>
      <c r="F69" s="12"/>
      <c r="G69" s="12"/>
    </row>
    <row r="70" ht="14.25" customHeight="1" spans="2:7">
      <c r="B70" s="12"/>
      <c r="C70" s="12"/>
      <c r="D70" s="12"/>
      <c r="E70" s="12"/>
      <c r="F70" s="12"/>
      <c r="G70" s="12"/>
    </row>
    <row r="71" ht="14.25" customHeight="1" spans="2:7">
      <c r="B71" s="12"/>
      <c r="C71" s="12"/>
      <c r="D71" s="12"/>
      <c r="E71" s="12"/>
      <c r="F71" s="12"/>
      <c r="G71" s="12"/>
    </row>
    <row r="72" ht="14.25" customHeight="1" spans="2:7">
      <c r="B72" s="12"/>
      <c r="C72" s="12"/>
      <c r="D72" s="12"/>
      <c r="E72" s="12"/>
      <c r="F72" s="12"/>
      <c r="G72" s="12"/>
    </row>
    <row r="73" ht="14.25" customHeight="1" spans="2:7">
      <c r="B73" s="12"/>
      <c r="C73" s="12"/>
      <c r="D73" s="12"/>
      <c r="E73" s="12"/>
      <c r="F73" s="12"/>
      <c r="G73" s="12"/>
    </row>
    <row r="74" ht="14.25" customHeight="1" spans="2:7">
      <c r="B74" s="12"/>
      <c r="C74" s="12"/>
      <c r="D74" s="12"/>
      <c r="E74" s="12"/>
      <c r="F74" s="12"/>
      <c r="G74" s="12"/>
    </row>
    <row r="75" ht="14.25" customHeight="1" spans="2:7">
      <c r="B75" s="12"/>
      <c r="C75" s="12"/>
      <c r="D75" s="12"/>
      <c r="E75" s="12"/>
      <c r="F75" s="12"/>
      <c r="G75" s="12"/>
    </row>
    <row r="76" ht="14.25" customHeight="1" spans="2:7">
      <c r="B76" s="12"/>
      <c r="C76" s="12"/>
      <c r="D76" s="12"/>
      <c r="E76" s="12"/>
      <c r="F76" s="12"/>
      <c r="G76" s="12"/>
    </row>
    <row r="77" ht="14.25" customHeight="1" spans="2:7">
      <c r="B77" s="12"/>
      <c r="C77" s="12"/>
      <c r="D77" s="12"/>
      <c r="E77" s="12"/>
      <c r="F77" s="12"/>
      <c r="G77" s="12"/>
    </row>
    <row r="78" ht="14.25" customHeight="1" spans="2:7">
      <c r="B78" s="12"/>
      <c r="C78" s="12"/>
      <c r="D78" s="12"/>
      <c r="E78" s="12"/>
      <c r="F78" s="12"/>
      <c r="G78" s="12"/>
    </row>
    <row r="79" ht="14.25" customHeight="1" spans="2:7">
      <c r="B79" s="12"/>
      <c r="C79" s="12"/>
      <c r="D79" s="12"/>
      <c r="E79" s="12"/>
      <c r="F79" s="12"/>
      <c r="G79" s="12"/>
    </row>
    <row r="80" ht="14.25" customHeight="1" spans="2:7">
      <c r="B80" s="12"/>
      <c r="C80" s="12"/>
      <c r="D80" s="12"/>
      <c r="E80" s="12"/>
      <c r="F80" s="12"/>
      <c r="G80" s="12"/>
    </row>
    <row r="81" ht="14.25" customHeight="1" spans="2:7">
      <c r="B81" s="12"/>
      <c r="C81" s="12"/>
      <c r="D81" s="12"/>
      <c r="E81" s="12"/>
      <c r="F81" s="12"/>
      <c r="G81" s="12"/>
    </row>
    <row r="82" ht="14.25" customHeight="1" spans="2:7">
      <c r="B82" s="12"/>
      <c r="C82" s="12"/>
      <c r="D82" s="12"/>
      <c r="E82" s="12"/>
      <c r="F82" s="12"/>
      <c r="G82" s="12"/>
    </row>
    <row r="83" ht="14.25" customHeight="1" spans="2:7">
      <c r="B83" s="12"/>
      <c r="C83" s="12"/>
      <c r="D83" s="12"/>
      <c r="E83" s="12"/>
      <c r="F83" s="12"/>
      <c r="G83" s="12"/>
    </row>
    <row r="84" ht="14.25" customHeight="1" spans="2:7">
      <c r="B84" s="12"/>
      <c r="C84" s="12"/>
      <c r="D84" s="12"/>
      <c r="E84" s="12"/>
      <c r="F84" s="12"/>
      <c r="G84" s="12"/>
    </row>
    <row r="85" ht="14.25" customHeight="1" spans="2:7">
      <c r="B85" s="12"/>
      <c r="C85" s="12"/>
      <c r="D85" s="12"/>
      <c r="E85" s="12"/>
      <c r="F85" s="12"/>
      <c r="G85" s="12"/>
    </row>
    <row r="86" ht="14.25" customHeight="1" spans="2:7">
      <c r="B86" s="12"/>
      <c r="C86" s="12"/>
      <c r="D86" s="12"/>
      <c r="E86" s="12"/>
      <c r="F86" s="12"/>
      <c r="G86" s="12"/>
    </row>
    <row r="87" ht="14.25" customHeight="1" spans="2:7">
      <c r="B87" s="12"/>
      <c r="C87" s="12"/>
      <c r="D87" s="12"/>
      <c r="E87" s="12"/>
      <c r="F87" s="12"/>
      <c r="G87" s="12"/>
    </row>
    <row r="88" ht="14.25" customHeight="1" spans="2:7">
      <c r="B88" s="12"/>
      <c r="C88" s="12"/>
      <c r="D88" s="12"/>
      <c r="E88" s="12"/>
      <c r="F88" s="12"/>
      <c r="G88" s="12"/>
    </row>
    <row r="89" ht="14.25" customHeight="1" spans="2:7">
      <c r="B89" s="12"/>
      <c r="C89" s="12"/>
      <c r="D89" s="12"/>
      <c r="E89" s="12"/>
      <c r="F89" s="12"/>
      <c r="G89" s="12"/>
    </row>
    <row r="90" ht="14.25" customHeight="1" spans="2:7">
      <c r="B90" s="12"/>
      <c r="C90" s="12"/>
      <c r="D90" s="12"/>
      <c r="E90" s="12"/>
      <c r="F90" s="12"/>
      <c r="G90" s="12"/>
    </row>
    <row r="91" ht="14.25" customHeight="1" spans="2:7">
      <c r="B91" s="12"/>
      <c r="C91" s="12"/>
      <c r="D91" s="12"/>
      <c r="E91" s="12"/>
      <c r="F91" s="12"/>
      <c r="G91" s="12"/>
    </row>
    <row r="92" ht="14.25" customHeight="1" spans="2:7">
      <c r="B92" s="12"/>
      <c r="C92" s="12"/>
      <c r="D92" s="12"/>
      <c r="E92" s="12"/>
      <c r="F92" s="12"/>
      <c r="G92" s="12"/>
    </row>
    <row r="93" ht="14.25" customHeight="1" spans="2:7">
      <c r="B93" s="12"/>
      <c r="C93" s="12"/>
      <c r="D93" s="12"/>
      <c r="E93" s="12"/>
      <c r="F93" s="12"/>
      <c r="G93" s="12"/>
    </row>
    <row r="94" ht="14.25" customHeight="1" spans="2:7">
      <c r="B94" s="12"/>
      <c r="C94" s="12"/>
      <c r="D94" s="12"/>
      <c r="E94" s="12"/>
      <c r="F94" s="12"/>
      <c r="G94" s="12"/>
    </row>
    <row r="95" ht="14.25" customHeight="1" spans="2:7">
      <c r="B95" s="12"/>
      <c r="C95" s="12"/>
      <c r="D95" s="12"/>
      <c r="E95" s="12"/>
      <c r="F95" s="12"/>
      <c r="G95" s="12"/>
    </row>
    <row r="96" ht="14.25" customHeight="1" spans="2:7">
      <c r="B96" s="12"/>
      <c r="C96" s="12"/>
      <c r="D96" s="12"/>
      <c r="E96" s="12"/>
      <c r="F96" s="12"/>
      <c r="G96" s="12"/>
    </row>
    <row r="97" ht="14.25" customHeight="1" spans="2:7">
      <c r="B97" s="12"/>
      <c r="C97" s="12"/>
      <c r="D97" s="12"/>
      <c r="E97" s="12"/>
      <c r="F97" s="12"/>
      <c r="G97" s="12"/>
    </row>
    <row r="98" ht="14.25" customHeight="1" spans="2:7">
      <c r="B98" s="12"/>
      <c r="C98" s="12"/>
      <c r="D98" s="12"/>
      <c r="E98" s="12"/>
      <c r="F98" s="12"/>
      <c r="G98" s="12"/>
    </row>
    <row r="99" ht="14.25" customHeight="1" spans="2:7">
      <c r="B99" s="12"/>
      <c r="C99" s="12"/>
      <c r="D99" s="12"/>
      <c r="E99" s="12"/>
      <c r="F99" s="12"/>
      <c r="G99" s="12"/>
    </row>
    <row r="100" ht="14.25" customHeight="1" spans="2:7">
      <c r="B100" s="12"/>
      <c r="C100" s="12"/>
      <c r="D100" s="12"/>
      <c r="E100" s="12"/>
      <c r="F100" s="12"/>
      <c r="G100" s="12"/>
    </row>
    <row r="101" ht="14.25" customHeight="1" spans="2:7">
      <c r="B101" s="12"/>
      <c r="C101" s="12"/>
      <c r="D101" s="12"/>
      <c r="E101" s="12"/>
      <c r="F101" s="12"/>
      <c r="G101" s="12"/>
    </row>
    <row r="102" ht="14.25" customHeight="1" spans="2:7">
      <c r="B102" s="12"/>
      <c r="C102" s="12"/>
      <c r="D102" s="12"/>
      <c r="E102" s="12"/>
      <c r="F102" s="12"/>
      <c r="G102" s="12"/>
    </row>
    <row r="103" ht="14.25" customHeight="1" spans="2:7">
      <c r="B103" s="12"/>
      <c r="C103" s="12"/>
      <c r="D103" s="12"/>
      <c r="E103" s="12"/>
      <c r="F103" s="12"/>
      <c r="G103" s="12"/>
    </row>
    <row r="104" ht="14.25" customHeight="1" spans="2:7">
      <c r="B104" s="12"/>
      <c r="C104" s="12"/>
      <c r="D104" s="12"/>
      <c r="E104" s="12"/>
      <c r="F104" s="12"/>
      <c r="G104" s="12"/>
    </row>
    <row r="105" ht="14.25" customHeight="1" spans="2:7">
      <c r="B105" s="12"/>
      <c r="C105" s="12"/>
      <c r="D105" s="12"/>
      <c r="E105" s="12"/>
      <c r="F105" s="12"/>
      <c r="G105" s="12"/>
    </row>
    <row r="106" ht="14.25" customHeight="1" spans="2:7">
      <c r="B106" s="12"/>
      <c r="C106" s="12"/>
      <c r="D106" s="12"/>
      <c r="E106" s="12"/>
      <c r="F106" s="12"/>
      <c r="G106" s="12"/>
    </row>
    <row r="107" ht="14.25" customHeight="1" spans="2:7">
      <c r="B107" s="12"/>
      <c r="C107" s="12"/>
      <c r="D107" s="12"/>
      <c r="E107" s="12"/>
      <c r="F107" s="12"/>
      <c r="G107" s="12"/>
    </row>
    <row r="108" ht="14.25" customHeight="1" spans="2:7">
      <c r="B108" s="12"/>
      <c r="C108" s="12"/>
      <c r="D108" s="12"/>
      <c r="E108" s="12"/>
      <c r="F108" s="12"/>
      <c r="G108" s="12"/>
    </row>
    <row r="109" ht="14.25" customHeight="1" spans="2:7">
      <c r="B109" s="12"/>
      <c r="C109" s="12"/>
      <c r="D109" s="12"/>
      <c r="E109" s="12"/>
      <c r="F109" s="12"/>
      <c r="G109" s="12"/>
    </row>
    <row r="110" ht="14.25" customHeight="1" spans="2:7">
      <c r="B110" s="12"/>
      <c r="C110" s="12"/>
      <c r="D110" s="12"/>
      <c r="E110" s="12"/>
      <c r="F110" s="12"/>
      <c r="G110" s="12"/>
    </row>
    <row r="111" ht="14.25" customHeight="1" spans="2:7">
      <c r="B111" s="12"/>
      <c r="C111" s="12"/>
      <c r="D111" s="12"/>
      <c r="E111" s="12"/>
      <c r="F111" s="12"/>
      <c r="G111" s="12"/>
    </row>
    <row r="112" ht="14.25" customHeight="1" spans="2:7">
      <c r="B112" s="12"/>
      <c r="C112" s="12"/>
      <c r="D112" s="12"/>
      <c r="E112" s="12"/>
      <c r="F112" s="12"/>
      <c r="G112" s="12"/>
    </row>
    <row r="113" ht="14.25" customHeight="1" spans="2:7">
      <c r="B113" s="12"/>
      <c r="C113" s="12"/>
      <c r="D113" s="12"/>
      <c r="E113" s="12"/>
      <c r="F113" s="12"/>
      <c r="G113" s="12"/>
    </row>
    <row r="114" ht="14.25" customHeight="1" spans="2:7">
      <c r="B114" s="12"/>
      <c r="C114" s="12"/>
      <c r="D114" s="12"/>
      <c r="E114" s="12"/>
      <c r="F114" s="12"/>
      <c r="G114" s="12"/>
    </row>
    <row r="115" ht="14.25" customHeight="1" spans="2:7">
      <c r="B115" s="12"/>
      <c r="C115" s="12"/>
      <c r="D115" s="12"/>
      <c r="E115" s="12"/>
      <c r="F115" s="12"/>
      <c r="G115" s="12"/>
    </row>
    <row r="116" ht="14.25" customHeight="1" spans="2:7">
      <c r="B116" s="12"/>
      <c r="C116" s="12"/>
      <c r="D116" s="12"/>
      <c r="E116" s="12"/>
      <c r="F116" s="12"/>
      <c r="G116" s="12"/>
    </row>
    <row r="117" ht="14.25" customHeight="1" spans="2:7">
      <c r="B117" s="12"/>
      <c r="C117" s="12"/>
      <c r="D117" s="12"/>
      <c r="E117" s="12"/>
      <c r="F117" s="12"/>
      <c r="G117" s="12"/>
    </row>
    <row r="118" ht="14.25" customHeight="1" spans="2:7">
      <c r="B118" s="12"/>
      <c r="C118" s="12"/>
      <c r="D118" s="12"/>
      <c r="E118" s="12"/>
      <c r="F118" s="12"/>
      <c r="G118" s="12"/>
    </row>
    <row r="119" ht="14.25" customHeight="1" spans="2:7">
      <c r="B119" s="12"/>
      <c r="C119" s="12"/>
      <c r="D119" s="12"/>
      <c r="E119" s="12"/>
      <c r="F119" s="12"/>
      <c r="G119" s="12"/>
    </row>
    <row r="120" ht="14.25" customHeight="1" spans="2:7">
      <c r="B120" s="12"/>
      <c r="C120" s="12"/>
      <c r="D120" s="12"/>
      <c r="E120" s="12"/>
      <c r="F120" s="12"/>
      <c r="G120" s="12"/>
    </row>
    <row r="121" ht="14.25" customHeight="1" spans="2:7">
      <c r="B121" s="12"/>
      <c r="C121" s="12"/>
      <c r="D121" s="12"/>
      <c r="E121" s="12"/>
      <c r="F121" s="12"/>
      <c r="G121" s="12"/>
    </row>
    <row r="122" ht="14.25" customHeight="1" spans="2:7">
      <c r="B122" s="12"/>
      <c r="C122" s="12"/>
      <c r="D122" s="12"/>
      <c r="E122" s="12"/>
      <c r="F122" s="12"/>
      <c r="G122" s="12"/>
    </row>
    <row r="123" ht="14.25" customHeight="1" spans="2:7">
      <c r="B123" s="12"/>
      <c r="C123" s="12"/>
      <c r="D123" s="12"/>
      <c r="E123" s="12"/>
      <c r="F123" s="12"/>
      <c r="G123" s="12"/>
    </row>
    <row r="124" ht="14.25" customHeight="1" spans="2:7">
      <c r="B124" s="12"/>
      <c r="C124" s="12"/>
      <c r="D124" s="12"/>
      <c r="E124" s="12"/>
      <c r="F124" s="12"/>
      <c r="G124" s="12"/>
    </row>
    <row r="125" ht="14.25" customHeight="1" spans="2:7">
      <c r="B125" s="12"/>
      <c r="C125" s="12"/>
      <c r="D125" s="12"/>
      <c r="E125" s="12"/>
      <c r="F125" s="12"/>
      <c r="G125" s="12"/>
    </row>
    <row r="126" ht="14.25" customHeight="1" spans="2:7">
      <c r="B126" s="12"/>
      <c r="C126" s="12"/>
      <c r="D126" s="12"/>
      <c r="E126" s="12"/>
      <c r="F126" s="12"/>
      <c r="G126" s="12"/>
    </row>
    <row r="127" ht="14.25" customHeight="1" spans="2:7">
      <c r="B127" s="12"/>
      <c r="C127" s="12"/>
      <c r="D127" s="12"/>
      <c r="E127" s="12"/>
      <c r="F127" s="12"/>
      <c r="G127" s="12"/>
    </row>
    <row r="128" ht="14.25" customHeight="1" spans="2:7">
      <c r="B128" s="12"/>
      <c r="C128" s="12"/>
      <c r="D128" s="12"/>
      <c r="E128" s="12"/>
      <c r="F128" s="12"/>
      <c r="G128" s="12"/>
    </row>
    <row r="129" ht="14.25" customHeight="1" spans="2:7">
      <c r="B129" s="12"/>
      <c r="C129" s="12"/>
      <c r="D129" s="12"/>
      <c r="E129" s="12"/>
      <c r="F129" s="12"/>
      <c r="G129" s="12"/>
    </row>
    <row r="130" ht="14.25" customHeight="1" spans="2:7">
      <c r="B130" s="12"/>
      <c r="C130" s="12"/>
      <c r="D130" s="12"/>
      <c r="E130" s="12"/>
      <c r="F130" s="12"/>
      <c r="G130" s="12"/>
    </row>
    <row r="131" ht="14.25" customHeight="1" spans="2:7">
      <c r="B131" s="12"/>
      <c r="C131" s="12"/>
      <c r="D131" s="12"/>
      <c r="E131" s="12"/>
      <c r="F131" s="12"/>
      <c r="G131" s="12"/>
    </row>
    <row r="132" ht="14.25" customHeight="1" spans="2:7">
      <c r="B132" s="12"/>
      <c r="C132" s="12"/>
      <c r="D132" s="12"/>
      <c r="E132" s="12"/>
      <c r="F132" s="12"/>
      <c r="G132" s="12"/>
    </row>
    <row r="133" ht="14.25" customHeight="1" spans="2:7">
      <c r="B133" s="12"/>
      <c r="C133" s="12"/>
      <c r="D133" s="12"/>
      <c r="E133" s="12"/>
      <c r="F133" s="12"/>
      <c r="G133" s="12"/>
    </row>
    <row r="134" ht="14.25" customHeight="1" spans="2:7">
      <c r="B134" s="12"/>
      <c r="C134" s="12"/>
      <c r="D134" s="12"/>
      <c r="E134" s="12"/>
      <c r="F134" s="12"/>
      <c r="G134" s="12"/>
    </row>
    <row r="135" ht="14.25" customHeight="1" spans="2:7">
      <c r="B135" s="12"/>
      <c r="C135" s="12"/>
      <c r="D135" s="12"/>
      <c r="E135" s="12"/>
      <c r="F135" s="12"/>
      <c r="G135" s="12"/>
    </row>
    <row r="136" ht="14.25" customHeight="1" spans="2:7">
      <c r="B136" s="12"/>
      <c r="C136" s="12"/>
      <c r="D136" s="12"/>
      <c r="E136" s="12"/>
      <c r="F136" s="12"/>
      <c r="G136" s="12"/>
    </row>
    <row r="137" ht="14.25" customHeight="1" spans="2:7">
      <c r="B137" s="12"/>
      <c r="C137" s="12"/>
      <c r="D137" s="12"/>
      <c r="E137" s="12"/>
      <c r="F137" s="12"/>
      <c r="G137" s="12"/>
    </row>
    <row r="138" ht="14.25" customHeight="1" spans="2:7">
      <c r="B138" s="12"/>
      <c r="C138" s="12"/>
      <c r="D138" s="12"/>
      <c r="E138" s="12"/>
      <c r="F138" s="12"/>
      <c r="G138" s="12"/>
    </row>
    <row r="139" ht="14.25" customHeight="1" spans="2:7">
      <c r="B139" s="12"/>
      <c r="C139" s="12"/>
      <c r="D139" s="12"/>
      <c r="E139" s="12"/>
      <c r="F139" s="12"/>
      <c r="G139" s="12"/>
    </row>
    <row r="140" ht="14.25" customHeight="1" spans="2:7">
      <c r="B140" s="12"/>
      <c r="C140" s="12"/>
      <c r="D140" s="12"/>
      <c r="E140" s="12"/>
      <c r="F140" s="12"/>
      <c r="G140" s="12"/>
    </row>
    <row r="141" ht="14.25" customHeight="1" spans="2:7">
      <c r="B141" s="12"/>
      <c r="C141" s="12"/>
      <c r="D141" s="12"/>
      <c r="E141" s="12"/>
      <c r="F141" s="12"/>
      <c r="G141" s="12"/>
    </row>
    <row r="142" ht="14.25" customHeight="1" spans="2:7">
      <c r="B142" s="12"/>
      <c r="C142" s="12"/>
      <c r="D142" s="12"/>
      <c r="E142" s="12"/>
      <c r="F142" s="12"/>
      <c r="G142" s="12"/>
    </row>
    <row r="143" ht="14.25" customHeight="1" spans="2:7">
      <c r="B143" s="12"/>
      <c r="C143" s="12"/>
      <c r="D143" s="12"/>
      <c r="E143" s="12"/>
      <c r="F143" s="12"/>
      <c r="G143" s="12"/>
    </row>
    <row r="144" ht="14.25" customHeight="1" spans="2:7">
      <c r="B144" s="12"/>
      <c r="C144" s="12"/>
      <c r="D144" s="12"/>
      <c r="E144" s="12"/>
      <c r="F144" s="12"/>
      <c r="G144" s="12"/>
    </row>
    <row r="145" ht="14.25" customHeight="1" spans="2:7">
      <c r="B145" s="12"/>
      <c r="C145" s="12"/>
      <c r="D145" s="12"/>
      <c r="E145" s="12"/>
      <c r="F145" s="12"/>
      <c r="G145" s="12"/>
    </row>
    <row r="146" ht="14.25" customHeight="1" spans="2:7">
      <c r="B146" s="12"/>
      <c r="C146" s="12"/>
      <c r="D146" s="12"/>
      <c r="E146" s="12"/>
      <c r="F146" s="12"/>
      <c r="G146" s="12"/>
    </row>
    <row r="147" ht="14.25" customHeight="1" spans="2:7">
      <c r="B147" s="12"/>
      <c r="C147" s="12"/>
      <c r="D147" s="12"/>
      <c r="E147" s="12"/>
      <c r="F147" s="12"/>
      <c r="G147" s="12"/>
    </row>
    <row r="148" ht="14.25" customHeight="1" spans="2:7">
      <c r="B148" s="12"/>
      <c r="C148" s="12"/>
      <c r="D148" s="12"/>
      <c r="E148" s="12"/>
      <c r="F148" s="12"/>
      <c r="G148" s="12"/>
    </row>
    <row r="149" ht="14.25" customHeight="1" spans="2:7">
      <c r="B149" s="12"/>
      <c r="C149" s="12"/>
      <c r="D149" s="12"/>
      <c r="E149" s="12"/>
      <c r="F149" s="12"/>
      <c r="G149" s="12"/>
    </row>
    <row r="150" ht="14.25" customHeight="1" spans="2:7">
      <c r="B150" s="12"/>
      <c r="C150" s="12"/>
      <c r="D150" s="12"/>
      <c r="E150" s="12"/>
      <c r="F150" s="12"/>
      <c r="G150" s="12"/>
    </row>
    <row r="151" ht="14.25" customHeight="1" spans="2:7">
      <c r="B151" s="12"/>
      <c r="C151" s="12"/>
      <c r="D151" s="12"/>
      <c r="E151" s="12"/>
      <c r="F151" s="12"/>
      <c r="G151" s="12"/>
    </row>
    <row r="152" ht="14.25" customHeight="1" spans="2:7">
      <c r="B152" s="12"/>
      <c r="C152" s="12"/>
      <c r="D152" s="12"/>
      <c r="E152" s="12"/>
      <c r="F152" s="12"/>
      <c r="G152" s="12"/>
    </row>
    <row r="153" ht="14.25" customHeight="1" spans="2:7">
      <c r="B153" s="12"/>
      <c r="C153" s="12"/>
      <c r="D153" s="12"/>
      <c r="E153" s="12"/>
      <c r="F153" s="12"/>
      <c r="G153" s="12"/>
    </row>
    <row r="154" ht="14.25" customHeight="1" spans="2:7">
      <c r="B154" s="12"/>
      <c r="C154" s="12"/>
      <c r="D154" s="12"/>
      <c r="E154" s="12"/>
      <c r="F154" s="12"/>
      <c r="G154" s="12"/>
    </row>
    <row r="155" ht="14.25" customHeight="1" spans="2:7">
      <c r="B155" s="12"/>
      <c r="C155" s="12"/>
      <c r="D155" s="12"/>
      <c r="E155" s="12"/>
      <c r="F155" s="12"/>
      <c r="G155" s="12"/>
    </row>
    <row r="156" ht="14.25" customHeight="1" spans="2:7">
      <c r="B156" s="12"/>
      <c r="C156" s="12"/>
      <c r="D156" s="12"/>
      <c r="E156" s="12"/>
      <c r="F156" s="12"/>
      <c r="G156" s="12"/>
    </row>
    <row r="157" ht="14.25" customHeight="1" spans="2:7">
      <c r="B157" s="12"/>
      <c r="C157" s="12"/>
      <c r="D157" s="12"/>
      <c r="E157" s="12"/>
      <c r="F157" s="12"/>
      <c r="G157" s="12"/>
    </row>
    <row r="158" ht="14.25" customHeight="1" spans="2:7">
      <c r="B158" s="12"/>
      <c r="C158" s="12"/>
      <c r="D158" s="12"/>
      <c r="E158" s="12"/>
      <c r="F158" s="12"/>
      <c r="G158" s="12"/>
    </row>
    <row r="159" ht="14.25" customHeight="1" spans="2:7">
      <c r="B159" s="12"/>
      <c r="C159" s="12"/>
      <c r="D159" s="12"/>
      <c r="E159" s="12"/>
      <c r="F159" s="12"/>
      <c r="G159" s="12"/>
    </row>
    <row r="160" ht="14.25" customHeight="1" spans="2:7">
      <c r="B160" s="12"/>
      <c r="C160" s="12"/>
      <c r="D160" s="12"/>
      <c r="E160" s="12"/>
      <c r="F160" s="12"/>
      <c r="G160" s="12"/>
    </row>
    <row r="161" ht="14.25" customHeight="1" spans="2:7">
      <c r="B161" s="12"/>
      <c r="C161" s="12"/>
      <c r="D161" s="12"/>
      <c r="E161" s="12"/>
      <c r="F161" s="12"/>
      <c r="G161" s="12"/>
    </row>
    <row r="162" ht="14.25" customHeight="1" spans="2:7">
      <c r="B162" s="12"/>
      <c r="C162" s="12"/>
      <c r="D162" s="12"/>
      <c r="E162" s="12"/>
      <c r="F162" s="12"/>
      <c r="G162" s="12"/>
    </row>
    <row r="163" ht="14.25" customHeight="1" spans="2:7">
      <c r="B163" s="12"/>
      <c r="C163" s="12"/>
      <c r="D163" s="12"/>
      <c r="E163" s="12"/>
      <c r="F163" s="12"/>
      <c r="G163" s="12"/>
    </row>
    <row r="164" ht="14.25" customHeight="1" spans="2:7">
      <c r="B164" s="12"/>
      <c r="C164" s="12"/>
      <c r="D164" s="12"/>
      <c r="E164" s="12"/>
      <c r="F164" s="12"/>
      <c r="G164" s="12"/>
    </row>
    <row r="165" ht="14.25" customHeight="1" spans="2:7">
      <c r="B165" s="12"/>
      <c r="C165" s="12"/>
      <c r="D165" s="12"/>
      <c r="E165" s="12"/>
      <c r="F165" s="12"/>
      <c r="G165" s="12"/>
    </row>
    <row r="166" ht="14.25" customHeight="1" spans="2:7">
      <c r="B166" s="12"/>
      <c r="C166" s="12"/>
      <c r="D166" s="12"/>
      <c r="E166" s="12"/>
      <c r="F166" s="12"/>
      <c r="G166" s="12"/>
    </row>
    <row r="167" ht="14.25" customHeight="1" spans="2:7">
      <c r="B167" s="12"/>
      <c r="C167" s="12"/>
      <c r="D167" s="12"/>
      <c r="E167" s="12"/>
      <c r="F167" s="12"/>
      <c r="G167" s="12"/>
    </row>
    <row r="168" ht="14.25" customHeight="1" spans="2:7">
      <c r="B168" s="12"/>
      <c r="C168" s="12"/>
      <c r="D168" s="12"/>
      <c r="E168" s="12"/>
      <c r="F168" s="12"/>
      <c r="G168" s="12"/>
    </row>
    <row r="169" ht="14.25" customHeight="1" spans="2:7">
      <c r="B169" s="12"/>
      <c r="C169" s="12"/>
      <c r="D169" s="12"/>
      <c r="E169" s="12"/>
      <c r="F169" s="12"/>
      <c r="G169" s="12"/>
    </row>
    <row r="170" ht="14.25" customHeight="1" spans="2:7">
      <c r="B170" s="12"/>
      <c r="C170" s="12"/>
      <c r="D170" s="12"/>
      <c r="E170" s="12"/>
      <c r="F170" s="12"/>
      <c r="G170" s="12"/>
    </row>
    <row r="171" ht="14.25" customHeight="1" spans="2:7">
      <c r="B171" s="12"/>
      <c r="C171" s="12"/>
      <c r="D171" s="12"/>
      <c r="E171" s="12"/>
      <c r="F171" s="12"/>
      <c r="G171" s="12"/>
    </row>
    <row r="172" ht="14.25" customHeight="1" spans="2:7">
      <c r="B172" s="12"/>
      <c r="C172" s="12"/>
      <c r="D172" s="12"/>
      <c r="E172" s="12"/>
      <c r="F172" s="12"/>
      <c r="G172" s="12"/>
    </row>
    <row r="173" ht="14.25" customHeight="1" spans="2:7">
      <c r="B173" s="12"/>
      <c r="C173" s="12"/>
      <c r="D173" s="12"/>
      <c r="E173" s="12"/>
      <c r="F173" s="12"/>
      <c r="G173" s="12"/>
    </row>
    <row r="174" ht="14.25" customHeight="1" spans="2:7">
      <c r="B174" s="12"/>
      <c r="C174" s="12"/>
      <c r="D174" s="12"/>
      <c r="E174" s="12"/>
      <c r="F174" s="12"/>
      <c r="G174" s="12"/>
    </row>
    <row r="175" ht="14.25" customHeight="1" spans="2:7">
      <c r="B175" s="12"/>
      <c r="C175" s="12"/>
      <c r="D175" s="12"/>
      <c r="E175" s="12"/>
      <c r="F175" s="12"/>
      <c r="G175" s="12"/>
    </row>
    <row r="176" ht="14.25" customHeight="1" spans="2:7">
      <c r="B176" s="12"/>
      <c r="C176" s="12"/>
      <c r="D176" s="12"/>
      <c r="E176" s="12"/>
      <c r="F176" s="12"/>
      <c r="G176" s="12"/>
    </row>
    <row r="177" ht="14.25" customHeight="1" spans="2:7">
      <c r="B177" s="12"/>
      <c r="C177" s="12"/>
      <c r="D177" s="12"/>
      <c r="E177" s="12"/>
      <c r="F177" s="12"/>
      <c r="G177" s="12"/>
    </row>
    <row r="178" ht="14.25" customHeight="1" spans="2:7">
      <c r="B178" s="12"/>
      <c r="C178" s="12"/>
      <c r="D178" s="12"/>
      <c r="E178" s="12"/>
      <c r="F178" s="12"/>
      <c r="G178" s="12"/>
    </row>
    <row r="179" ht="14.25" customHeight="1" spans="2:7">
      <c r="B179" s="12"/>
      <c r="C179" s="12"/>
      <c r="D179" s="12"/>
      <c r="E179" s="12"/>
      <c r="F179" s="12"/>
      <c r="G179" s="12"/>
    </row>
    <row r="180" ht="14.25" customHeight="1" spans="2:7">
      <c r="B180" s="12"/>
      <c r="C180" s="12"/>
      <c r="D180" s="12"/>
      <c r="E180" s="12"/>
      <c r="F180" s="12"/>
      <c r="G180" s="12"/>
    </row>
    <row r="181" ht="14.25" customHeight="1" spans="2:7">
      <c r="B181" s="12"/>
      <c r="C181" s="12"/>
      <c r="D181" s="12"/>
      <c r="E181" s="12"/>
      <c r="F181" s="12"/>
      <c r="G181" s="12"/>
    </row>
    <row r="182" ht="14.25" customHeight="1" spans="2:7">
      <c r="B182" s="12"/>
      <c r="C182" s="12"/>
      <c r="D182" s="12"/>
      <c r="E182" s="12"/>
      <c r="F182" s="12"/>
      <c r="G182" s="12"/>
    </row>
    <row r="183" ht="14.25" customHeight="1" spans="2:7">
      <c r="B183" s="12"/>
      <c r="C183" s="12"/>
      <c r="D183" s="12"/>
      <c r="E183" s="12"/>
      <c r="F183" s="12"/>
      <c r="G183" s="12"/>
    </row>
    <row r="184" ht="14.25" customHeight="1" spans="2:7">
      <c r="B184" s="12"/>
      <c r="C184" s="12"/>
      <c r="D184" s="12"/>
      <c r="E184" s="12"/>
      <c r="F184" s="12"/>
      <c r="G184" s="12"/>
    </row>
    <row r="185" ht="14.25" customHeight="1" spans="2:7">
      <c r="B185" s="12"/>
      <c r="C185" s="12"/>
      <c r="D185" s="12"/>
      <c r="E185" s="12"/>
      <c r="F185" s="12"/>
      <c r="G185" s="12"/>
    </row>
    <row r="186" ht="14.25" customHeight="1" spans="2:7">
      <c r="B186" s="12"/>
      <c r="C186" s="12"/>
      <c r="D186" s="12"/>
      <c r="E186" s="12"/>
      <c r="F186" s="12"/>
      <c r="G186" s="12"/>
    </row>
    <row r="187" ht="14.25" customHeight="1" spans="2:7">
      <c r="B187" s="12"/>
      <c r="C187" s="12"/>
      <c r="D187" s="12"/>
      <c r="E187" s="12"/>
      <c r="F187" s="12"/>
      <c r="G187" s="12"/>
    </row>
    <row r="188" ht="14.25" customHeight="1" spans="2:7">
      <c r="B188" s="12"/>
      <c r="C188" s="12"/>
      <c r="D188" s="12"/>
      <c r="E188" s="12"/>
      <c r="F188" s="12"/>
      <c r="G188" s="12"/>
    </row>
    <row r="189" ht="14.25" customHeight="1" spans="2:7">
      <c r="B189" s="12"/>
      <c r="C189" s="12"/>
      <c r="D189" s="12"/>
      <c r="E189" s="12"/>
      <c r="F189" s="12"/>
      <c r="G189" s="12"/>
    </row>
    <row r="190" ht="14.25" customHeight="1" spans="2:7">
      <c r="B190" s="12"/>
      <c r="C190" s="12"/>
      <c r="D190" s="12"/>
      <c r="E190" s="12"/>
      <c r="F190" s="12"/>
      <c r="G190" s="12"/>
    </row>
    <row r="191" ht="14.25" customHeight="1" spans="2:7">
      <c r="B191" s="12"/>
      <c r="C191" s="12"/>
      <c r="D191" s="12"/>
      <c r="E191" s="12"/>
      <c r="F191" s="12"/>
      <c r="G191" s="12"/>
    </row>
    <row r="192" ht="14.25" customHeight="1" spans="2:7">
      <c r="B192" s="12"/>
      <c r="C192" s="12"/>
      <c r="D192" s="12"/>
      <c r="E192" s="12"/>
      <c r="F192" s="12"/>
      <c r="G192" s="12"/>
    </row>
    <row r="193" ht="14.25" customHeight="1" spans="2:7">
      <c r="B193" s="12"/>
      <c r="C193" s="12"/>
      <c r="D193" s="12"/>
      <c r="E193" s="12"/>
      <c r="F193" s="12"/>
      <c r="G193" s="12"/>
    </row>
    <row r="194" ht="14.25" customHeight="1" spans="2:7">
      <c r="B194" s="12"/>
      <c r="C194" s="12"/>
      <c r="D194" s="12"/>
      <c r="E194" s="12"/>
      <c r="F194" s="12"/>
      <c r="G194" s="12"/>
    </row>
    <row r="195" ht="14.25" customHeight="1" spans="2:7">
      <c r="B195" s="12"/>
      <c r="C195" s="12"/>
      <c r="D195" s="12"/>
      <c r="E195" s="12"/>
      <c r="F195" s="12"/>
      <c r="G195" s="12"/>
    </row>
    <row r="196" ht="14.25" customHeight="1" spans="2:7">
      <c r="B196" s="12"/>
      <c r="C196" s="12"/>
      <c r="D196" s="12"/>
      <c r="E196" s="12"/>
      <c r="F196" s="12"/>
      <c r="G196" s="12"/>
    </row>
    <row r="197" ht="14.25" customHeight="1" spans="2:7">
      <c r="B197" s="12"/>
      <c r="C197" s="12"/>
      <c r="D197" s="12"/>
      <c r="E197" s="12"/>
      <c r="F197" s="12"/>
      <c r="G197" s="12"/>
    </row>
    <row r="198" ht="14.25" customHeight="1" spans="2:7">
      <c r="B198" s="12"/>
      <c r="C198" s="12"/>
      <c r="D198" s="12"/>
      <c r="E198" s="12"/>
      <c r="F198" s="12"/>
      <c r="G198" s="12"/>
    </row>
    <row r="199" ht="14.25" customHeight="1" spans="2:7">
      <c r="B199" s="12"/>
      <c r="C199" s="12"/>
      <c r="D199" s="12"/>
      <c r="E199" s="12"/>
      <c r="F199" s="12"/>
      <c r="G199" s="12"/>
    </row>
    <row r="200" ht="14.25" customHeight="1" spans="2:7">
      <c r="B200" s="12"/>
      <c r="C200" s="12"/>
      <c r="D200" s="12"/>
      <c r="E200" s="12"/>
      <c r="F200" s="12"/>
      <c r="G200" s="12"/>
    </row>
    <row r="201" ht="14.25" customHeight="1" spans="2:7">
      <c r="B201" s="12"/>
      <c r="C201" s="12"/>
      <c r="D201" s="12"/>
      <c r="E201" s="12"/>
      <c r="F201" s="12"/>
      <c r="G201" s="12"/>
    </row>
    <row r="202" ht="14.25" customHeight="1" spans="2:7">
      <c r="B202" s="12"/>
      <c r="C202" s="12"/>
      <c r="D202" s="12"/>
      <c r="E202" s="12"/>
      <c r="F202" s="12"/>
      <c r="G202" s="12"/>
    </row>
    <row r="203" ht="14.25" customHeight="1" spans="2:7">
      <c r="B203" s="12"/>
      <c r="C203" s="12"/>
      <c r="D203" s="12"/>
      <c r="E203" s="12"/>
      <c r="F203" s="12"/>
      <c r="G203" s="12"/>
    </row>
    <row r="204" ht="14.25" customHeight="1" spans="2:7">
      <c r="B204" s="12"/>
      <c r="C204" s="12"/>
      <c r="D204" s="12"/>
      <c r="E204" s="12"/>
      <c r="F204" s="12"/>
      <c r="G204" s="12"/>
    </row>
    <row r="205" ht="14.25" customHeight="1" spans="2:7">
      <c r="B205" s="12"/>
      <c r="C205" s="12"/>
      <c r="D205" s="12"/>
      <c r="E205" s="12"/>
      <c r="F205" s="12"/>
      <c r="G205" s="12"/>
    </row>
    <row r="206" ht="14.25" customHeight="1" spans="2:7">
      <c r="B206" s="12"/>
      <c r="C206" s="12"/>
      <c r="D206" s="12"/>
      <c r="E206" s="12"/>
      <c r="F206" s="12"/>
      <c r="G206" s="12"/>
    </row>
    <row r="207" ht="14.25" customHeight="1" spans="2:7">
      <c r="B207" s="12"/>
      <c r="C207" s="12"/>
      <c r="D207" s="12"/>
      <c r="E207" s="12"/>
      <c r="F207" s="12"/>
      <c r="G207" s="12"/>
    </row>
    <row r="208" ht="14.25" customHeight="1" spans="2:7">
      <c r="B208" s="12"/>
      <c r="C208" s="12"/>
      <c r="D208" s="12"/>
      <c r="E208" s="12"/>
      <c r="F208" s="12"/>
      <c r="G208" s="12"/>
    </row>
    <row r="209" ht="14.25" customHeight="1" spans="2:7">
      <c r="B209" s="12"/>
      <c r="C209" s="12"/>
      <c r="D209" s="12"/>
      <c r="E209" s="12"/>
      <c r="F209" s="12"/>
      <c r="G209" s="12"/>
    </row>
    <row r="210" ht="14.25" customHeight="1" spans="2:7">
      <c r="B210" s="12"/>
      <c r="C210" s="12"/>
      <c r="D210" s="12"/>
      <c r="E210" s="12"/>
      <c r="F210" s="12"/>
      <c r="G210" s="12"/>
    </row>
    <row r="211" ht="14.25" customHeight="1" spans="2:7">
      <c r="B211" s="12"/>
      <c r="C211" s="12"/>
      <c r="D211" s="12"/>
      <c r="E211" s="12"/>
      <c r="F211" s="12"/>
      <c r="G211" s="12"/>
    </row>
    <row r="212" ht="14.25" customHeight="1" spans="2:7">
      <c r="B212" s="12"/>
      <c r="C212" s="12"/>
      <c r="D212" s="12"/>
      <c r="E212" s="12"/>
      <c r="F212" s="12"/>
      <c r="G212" s="12"/>
    </row>
    <row r="213" ht="14.25" customHeight="1" spans="2:7">
      <c r="B213" s="12"/>
      <c r="C213" s="12"/>
      <c r="D213" s="12"/>
      <c r="E213" s="12"/>
      <c r="F213" s="12"/>
      <c r="G213" s="12"/>
    </row>
    <row r="214" ht="14.25" customHeight="1" spans="2:7">
      <c r="B214" s="12"/>
      <c r="C214" s="12"/>
      <c r="D214" s="12"/>
      <c r="E214" s="12"/>
      <c r="F214" s="12"/>
      <c r="G214" s="12"/>
    </row>
    <row r="215" ht="14.25" customHeight="1" spans="2:7">
      <c r="B215" s="12"/>
      <c r="C215" s="12"/>
      <c r="D215" s="12"/>
      <c r="E215" s="12"/>
      <c r="F215" s="12"/>
      <c r="G215" s="12"/>
    </row>
    <row r="216" ht="14.25" customHeight="1" spans="2:7">
      <c r="B216" s="12"/>
      <c r="C216" s="12"/>
      <c r="D216" s="12"/>
      <c r="E216" s="12"/>
      <c r="F216" s="12"/>
      <c r="G216" s="12"/>
    </row>
    <row r="217" ht="14.25" customHeight="1" spans="2:7">
      <c r="B217" s="12"/>
      <c r="C217" s="12"/>
      <c r="D217" s="12"/>
      <c r="E217" s="12"/>
      <c r="F217" s="12"/>
      <c r="G217" s="12"/>
    </row>
    <row r="218" ht="14.25" customHeight="1" spans="2:7">
      <c r="B218" s="12"/>
      <c r="C218" s="12"/>
      <c r="D218" s="12"/>
      <c r="E218" s="12"/>
      <c r="F218" s="12"/>
      <c r="G218" s="12"/>
    </row>
    <row r="219" ht="14.25" customHeight="1" spans="2:7">
      <c r="B219" s="12"/>
      <c r="C219" s="12"/>
      <c r="D219" s="12"/>
      <c r="E219" s="12"/>
      <c r="F219" s="12"/>
      <c r="G219" s="12"/>
    </row>
    <row r="220" ht="14.25" customHeight="1" spans="2:7">
      <c r="B220" s="12"/>
      <c r="C220" s="12"/>
      <c r="D220" s="12"/>
      <c r="E220" s="12"/>
      <c r="F220" s="12"/>
      <c r="G220" s="12"/>
    </row>
    <row r="221" ht="14.25" customHeight="1" spans="2:7">
      <c r="B221" s="12"/>
      <c r="C221" s="12"/>
      <c r="D221" s="12"/>
      <c r="E221" s="12"/>
      <c r="F221" s="12"/>
      <c r="G221" s="12"/>
    </row>
    <row r="222" ht="14.25" customHeight="1" spans="2:7">
      <c r="B222" s="12"/>
      <c r="C222" s="12"/>
      <c r="D222" s="12"/>
      <c r="E222" s="12"/>
      <c r="F222" s="12"/>
      <c r="G222" s="12"/>
    </row>
    <row r="223" ht="14.25" customHeight="1" spans="2:7">
      <c r="B223" s="12"/>
      <c r="C223" s="12"/>
      <c r="D223" s="12"/>
      <c r="E223" s="12"/>
      <c r="F223" s="12"/>
      <c r="G223" s="12"/>
    </row>
    <row r="224" ht="14.25" customHeight="1" spans="2:7">
      <c r="B224" s="12"/>
      <c r="C224" s="12"/>
      <c r="D224" s="12"/>
      <c r="E224" s="12"/>
      <c r="F224" s="12"/>
      <c r="G224" s="12"/>
    </row>
    <row r="225" ht="14.25" customHeight="1" spans="2:7">
      <c r="B225" s="12"/>
      <c r="C225" s="12"/>
      <c r="D225" s="12"/>
      <c r="E225" s="12"/>
      <c r="F225" s="12"/>
      <c r="G225" s="12"/>
    </row>
    <row r="226" ht="14.25" customHeight="1" spans="2:7">
      <c r="B226" s="12"/>
      <c r="C226" s="12"/>
      <c r="D226" s="12"/>
      <c r="E226" s="12"/>
      <c r="F226" s="12"/>
      <c r="G226" s="12"/>
    </row>
    <row r="227" ht="14.25" customHeight="1" spans="2:7">
      <c r="B227" s="12"/>
      <c r="C227" s="12"/>
      <c r="D227" s="12"/>
      <c r="E227" s="12"/>
      <c r="F227" s="12"/>
      <c r="G227" s="12"/>
    </row>
    <row r="228" ht="14.25" customHeight="1" spans="2:7">
      <c r="B228" s="12"/>
      <c r="C228" s="12"/>
      <c r="D228" s="12"/>
      <c r="E228" s="12"/>
      <c r="F228" s="12"/>
      <c r="G228" s="12"/>
    </row>
    <row r="229" ht="14.25" customHeight="1" spans="2:7">
      <c r="B229" s="12"/>
      <c r="C229" s="12"/>
      <c r="D229" s="12"/>
      <c r="E229" s="12"/>
      <c r="F229" s="12"/>
      <c r="G229" s="12"/>
    </row>
    <row r="230" ht="14.25" customHeight="1" spans="2:7">
      <c r="B230" s="12"/>
      <c r="C230" s="12"/>
      <c r="D230" s="12"/>
      <c r="E230" s="12"/>
      <c r="F230" s="12"/>
      <c r="G230" s="12"/>
    </row>
    <row r="231" ht="14.25" customHeight="1" spans="2:7">
      <c r="B231" s="12"/>
      <c r="C231" s="12"/>
      <c r="D231" s="12"/>
      <c r="E231" s="12"/>
      <c r="F231" s="12"/>
      <c r="G231" s="12"/>
    </row>
    <row r="232" ht="14.25" customHeight="1" spans="2:7">
      <c r="B232" s="12"/>
      <c r="C232" s="12"/>
      <c r="D232" s="12"/>
      <c r="E232" s="12"/>
      <c r="F232" s="12"/>
      <c r="G232" s="12"/>
    </row>
    <row r="233" ht="14.25" customHeight="1" spans="2:7">
      <c r="B233" s="12"/>
      <c r="C233" s="12"/>
      <c r="D233" s="12"/>
      <c r="E233" s="12"/>
      <c r="F233" s="12"/>
      <c r="G233" s="12"/>
    </row>
    <row r="234" ht="14.25" customHeight="1" spans="2:7">
      <c r="B234" s="12"/>
      <c r="C234" s="12"/>
      <c r="D234" s="12"/>
      <c r="E234" s="12"/>
      <c r="F234" s="12"/>
      <c r="G234" s="12"/>
    </row>
    <row r="235" ht="14.25" customHeight="1" spans="2:7">
      <c r="B235" s="12"/>
      <c r="C235" s="12"/>
      <c r="D235" s="12"/>
      <c r="E235" s="12"/>
      <c r="F235" s="12"/>
      <c r="G235" s="12"/>
    </row>
    <row r="236" ht="14.25" customHeight="1" spans="2:7">
      <c r="B236" s="12"/>
      <c r="C236" s="12"/>
      <c r="D236" s="12"/>
      <c r="E236" s="12"/>
      <c r="F236" s="12"/>
      <c r="G236" s="12"/>
    </row>
    <row r="237" ht="14.25" customHeight="1" spans="2:7">
      <c r="B237" s="12"/>
      <c r="C237" s="12"/>
      <c r="D237" s="12"/>
      <c r="E237" s="12"/>
      <c r="F237" s="12"/>
      <c r="G237" s="12"/>
    </row>
    <row r="238" ht="14.25" customHeight="1" spans="2:7">
      <c r="B238" s="12"/>
      <c r="C238" s="12"/>
      <c r="D238" s="12"/>
      <c r="E238" s="12"/>
      <c r="F238" s="12"/>
      <c r="G238" s="12"/>
    </row>
    <row r="239" ht="14.25" customHeight="1" spans="2:7">
      <c r="B239" s="12"/>
      <c r="C239" s="12"/>
      <c r="D239" s="12"/>
      <c r="E239" s="12"/>
      <c r="F239" s="12"/>
      <c r="G239" s="12"/>
    </row>
    <row r="240" ht="14.25" customHeight="1" spans="2:7">
      <c r="B240" s="12"/>
      <c r="C240" s="12"/>
      <c r="D240" s="12"/>
      <c r="E240" s="12"/>
      <c r="F240" s="12"/>
      <c r="G240" s="12"/>
    </row>
    <row r="241" ht="14.25" customHeight="1" spans="2:7">
      <c r="B241" s="12"/>
      <c r="C241" s="12"/>
      <c r="D241" s="12"/>
      <c r="E241" s="12"/>
      <c r="F241" s="12"/>
      <c r="G241" s="12"/>
    </row>
    <row r="242" ht="14.25" customHeight="1" spans="2:7">
      <c r="B242" s="12"/>
      <c r="C242" s="12"/>
      <c r="D242" s="12"/>
      <c r="E242" s="12"/>
      <c r="F242" s="12"/>
      <c r="G242" s="12"/>
    </row>
    <row r="243" ht="14.25" customHeight="1" spans="2:7">
      <c r="B243" s="12"/>
      <c r="C243" s="12"/>
      <c r="D243" s="12"/>
      <c r="E243" s="12"/>
      <c r="F243" s="12"/>
      <c r="G243" s="12"/>
    </row>
    <row r="244" ht="14.25" customHeight="1" spans="2:7">
      <c r="B244" s="12"/>
      <c r="C244" s="12"/>
      <c r="D244" s="12"/>
      <c r="E244" s="12"/>
      <c r="F244" s="12"/>
      <c r="G244" s="12"/>
    </row>
    <row r="245" ht="14.25" customHeight="1" spans="2:7">
      <c r="B245" s="12"/>
      <c r="C245" s="12"/>
      <c r="D245" s="12"/>
      <c r="E245" s="12"/>
      <c r="F245" s="12"/>
      <c r="G245" s="12"/>
    </row>
    <row r="246" ht="14.25" customHeight="1" spans="2:7">
      <c r="B246" s="12"/>
      <c r="C246" s="12"/>
      <c r="D246" s="12"/>
      <c r="E246" s="12"/>
      <c r="F246" s="12"/>
      <c r="G246" s="12"/>
    </row>
    <row r="247" ht="14.25" customHeight="1" spans="2:7">
      <c r="B247" s="12"/>
      <c r="C247" s="12"/>
      <c r="D247" s="12"/>
      <c r="E247" s="12"/>
      <c r="F247" s="12"/>
      <c r="G247" s="12"/>
    </row>
    <row r="248" ht="14.25" customHeight="1" spans="2:7">
      <c r="B248" s="12"/>
      <c r="C248" s="12"/>
      <c r="D248" s="12"/>
      <c r="E248" s="12"/>
      <c r="F248" s="12"/>
      <c r="G248" s="12"/>
    </row>
    <row r="249" ht="14.25" customHeight="1" spans="2:7">
      <c r="B249" s="12"/>
      <c r="C249" s="12"/>
      <c r="D249" s="12"/>
      <c r="E249" s="12"/>
      <c r="F249" s="12"/>
      <c r="G249" s="12"/>
    </row>
    <row r="250" ht="14.25" customHeight="1" spans="2:7">
      <c r="B250" s="12"/>
      <c r="C250" s="12"/>
      <c r="D250" s="12"/>
      <c r="E250" s="12"/>
      <c r="F250" s="12"/>
      <c r="G250" s="12"/>
    </row>
    <row r="251" ht="14.25" customHeight="1" spans="2:7">
      <c r="B251" s="12"/>
      <c r="C251" s="12"/>
      <c r="D251" s="12"/>
      <c r="E251" s="12"/>
      <c r="F251" s="12"/>
      <c r="G251" s="12"/>
    </row>
    <row r="252" ht="14.25" customHeight="1" spans="2:7">
      <c r="B252" s="12"/>
      <c r="C252" s="12"/>
      <c r="D252" s="12"/>
      <c r="E252" s="12"/>
      <c r="F252" s="12"/>
      <c r="G252" s="12"/>
    </row>
    <row r="253" ht="14.25" customHeight="1" spans="2:7">
      <c r="B253" s="12"/>
      <c r="C253" s="12"/>
      <c r="D253" s="12"/>
      <c r="E253" s="12"/>
      <c r="F253" s="12"/>
      <c r="G253" s="12"/>
    </row>
    <row r="254" ht="14.25" customHeight="1" spans="2:7">
      <c r="B254" s="12"/>
      <c r="C254" s="12"/>
      <c r="D254" s="12"/>
      <c r="E254" s="12"/>
      <c r="F254" s="12"/>
      <c r="G254" s="12"/>
    </row>
    <row r="255" ht="14.25" customHeight="1" spans="2:7">
      <c r="B255" s="12"/>
      <c r="C255" s="12"/>
      <c r="D255" s="12"/>
      <c r="E255" s="12"/>
      <c r="F255" s="12"/>
      <c r="G255" s="12"/>
    </row>
    <row r="256" ht="14.25" customHeight="1" spans="2:7">
      <c r="B256" s="12"/>
      <c r="C256" s="12"/>
      <c r="D256" s="12"/>
      <c r="E256" s="12"/>
      <c r="F256" s="12"/>
      <c r="G256" s="12"/>
    </row>
    <row r="257" ht="14.25" customHeight="1" spans="2:7">
      <c r="B257" s="12"/>
      <c r="C257" s="12"/>
      <c r="D257" s="12"/>
      <c r="E257" s="12"/>
      <c r="F257" s="12"/>
      <c r="G257" s="12"/>
    </row>
    <row r="258" ht="14.25" customHeight="1" spans="2:7">
      <c r="B258" s="12"/>
      <c r="C258" s="12"/>
      <c r="D258" s="12"/>
      <c r="E258" s="12"/>
      <c r="F258" s="12"/>
      <c r="G258" s="12"/>
    </row>
    <row r="259" ht="14.25" customHeight="1" spans="2:7">
      <c r="B259" s="12"/>
      <c r="C259" s="12"/>
      <c r="D259" s="12"/>
      <c r="E259" s="12"/>
      <c r="F259" s="12"/>
      <c r="G259" s="12"/>
    </row>
    <row r="260" ht="14.25" customHeight="1" spans="2:7">
      <c r="B260" s="12"/>
      <c r="C260" s="12"/>
      <c r="D260" s="12"/>
      <c r="E260" s="12"/>
      <c r="F260" s="12"/>
      <c r="G260" s="12"/>
    </row>
    <row r="261" ht="14.25" customHeight="1" spans="2:7">
      <c r="B261" s="12"/>
      <c r="C261" s="12"/>
      <c r="D261" s="12"/>
      <c r="E261" s="12"/>
      <c r="F261" s="12"/>
      <c r="G261" s="12"/>
    </row>
    <row r="262" ht="14.25" customHeight="1" spans="2:7">
      <c r="B262" s="12"/>
      <c r="C262" s="12"/>
      <c r="D262" s="12"/>
      <c r="E262" s="12"/>
      <c r="F262" s="12"/>
      <c r="G262" s="12"/>
    </row>
    <row r="263" ht="14.25" customHeight="1" spans="2:7">
      <c r="B263" s="12"/>
      <c r="C263" s="12"/>
      <c r="D263" s="12"/>
      <c r="E263" s="12"/>
      <c r="F263" s="12"/>
      <c r="G263" s="12"/>
    </row>
    <row r="264" ht="14.25" customHeight="1" spans="2:7">
      <c r="B264" s="12"/>
      <c r="C264" s="12"/>
      <c r="D264" s="12"/>
      <c r="E264" s="12"/>
      <c r="F264" s="12"/>
      <c r="G264" s="12"/>
    </row>
    <row r="265" ht="14.25" customHeight="1" spans="2:7">
      <c r="B265" s="12"/>
      <c r="C265" s="12"/>
      <c r="D265" s="12"/>
      <c r="E265" s="12"/>
      <c r="F265" s="12"/>
      <c r="G265" s="12"/>
    </row>
    <row r="266" ht="14.25" customHeight="1" spans="2:7">
      <c r="B266" s="12"/>
      <c r="C266" s="12"/>
      <c r="D266" s="12"/>
      <c r="E266" s="12"/>
      <c r="F266" s="12"/>
      <c r="G266" s="12"/>
    </row>
    <row r="267" ht="14.25" customHeight="1" spans="2:7">
      <c r="B267" s="12"/>
      <c r="C267" s="12"/>
      <c r="D267" s="12"/>
      <c r="E267" s="12"/>
      <c r="F267" s="12"/>
      <c r="G267" s="12"/>
    </row>
    <row r="268" ht="14.25" customHeight="1" spans="2:7">
      <c r="B268" s="12"/>
      <c r="C268" s="12"/>
      <c r="D268" s="12"/>
      <c r="E268" s="12"/>
      <c r="F268" s="12"/>
      <c r="G268" s="12"/>
    </row>
    <row r="269" ht="14.25" customHeight="1" spans="2:7">
      <c r="B269" s="12"/>
      <c r="C269" s="12"/>
      <c r="D269" s="12"/>
      <c r="E269" s="12"/>
      <c r="F269" s="12"/>
      <c r="G269" s="12"/>
    </row>
    <row r="270" ht="14.25" customHeight="1" spans="2:7">
      <c r="B270" s="12"/>
      <c r="C270" s="12"/>
      <c r="D270" s="12"/>
      <c r="E270" s="12"/>
      <c r="F270" s="12"/>
      <c r="G270" s="12"/>
    </row>
    <row r="271" ht="14.25" customHeight="1" spans="2:7">
      <c r="B271" s="12"/>
      <c r="C271" s="12"/>
      <c r="D271" s="12"/>
      <c r="E271" s="12"/>
      <c r="F271" s="12"/>
      <c r="G271" s="12"/>
    </row>
    <row r="272" ht="14.25" customHeight="1" spans="2:7">
      <c r="B272" s="12"/>
      <c r="C272" s="12"/>
      <c r="D272" s="12"/>
      <c r="E272" s="12"/>
      <c r="F272" s="12"/>
      <c r="G272" s="12"/>
    </row>
    <row r="273" ht="14.25" customHeight="1" spans="2:7">
      <c r="B273" s="12"/>
      <c r="C273" s="12"/>
      <c r="D273" s="12"/>
      <c r="E273" s="12"/>
      <c r="F273" s="12"/>
      <c r="G273" s="12"/>
    </row>
    <row r="274" ht="14.25" customHeight="1" spans="2:7">
      <c r="B274" s="12"/>
      <c r="C274" s="12"/>
      <c r="D274" s="12"/>
      <c r="E274" s="12"/>
      <c r="F274" s="12"/>
      <c r="G274" s="12"/>
    </row>
    <row r="275" ht="14.25" customHeight="1" spans="2:7">
      <c r="B275" s="12"/>
      <c r="C275" s="12"/>
      <c r="D275" s="12"/>
      <c r="E275" s="12"/>
      <c r="F275" s="12"/>
      <c r="G275" s="12"/>
    </row>
    <row r="276" ht="14.25" customHeight="1" spans="2:7">
      <c r="B276" s="12"/>
      <c r="C276" s="12"/>
      <c r="D276" s="12"/>
      <c r="E276" s="12"/>
      <c r="F276" s="12"/>
      <c r="G276" s="12"/>
    </row>
    <row r="277" ht="14.25" customHeight="1" spans="2:7">
      <c r="B277" s="12"/>
      <c r="C277" s="12"/>
      <c r="D277" s="12"/>
      <c r="E277" s="12"/>
      <c r="F277" s="12"/>
      <c r="G277" s="12"/>
    </row>
    <row r="278" ht="14.25" customHeight="1" spans="2:7">
      <c r="B278" s="12"/>
      <c r="C278" s="12"/>
      <c r="D278" s="12"/>
      <c r="E278" s="12"/>
      <c r="F278" s="12"/>
      <c r="G278" s="12"/>
    </row>
    <row r="279" ht="14.25" customHeight="1" spans="2:7">
      <c r="B279" s="12"/>
      <c r="C279" s="12"/>
      <c r="D279" s="12"/>
      <c r="E279" s="12"/>
      <c r="F279" s="12"/>
      <c r="G279" s="12"/>
    </row>
    <row r="280" ht="14.25" customHeight="1" spans="2:7">
      <c r="B280" s="12"/>
      <c r="C280" s="12"/>
      <c r="D280" s="12"/>
      <c r="E280" s="12"/>
      <c r="F280" s="12"/>
      <c r="G280" s="12"/>
    </row>
    <row r="281" ht="14.25" customHeight="1" spans="2:7">
      <c r="B281" s="12"/>
      <c r="C281" s="12"/>
      <c r="D281" s="12"/>
      <c r="E281" s="12"/>
      <c r="F281" s="12"/>
      <c r="G281" s="12"/>
    </row>
    <row r="282" ht="14.25" customHeight="1" spans="2:7">
      <c r="B282" s="12"/>
      <c r="C282" s="12"/>
      <c r="D282" s="12"/>
      <c r="E282" s="12"/>
      <c r="F282" s="12"/>
      <c r="G282" s="12"/>
    </row>
    <row r="283" ht="14.25" customHeight="1" spans="2:7">
      <c r="B283" s="12"/>
      <c r="C283" s="12"/>
      <c r="D283" s="12"/>
      <c r="E283" s="12"/>
      <c r="F283" s="12"/>
      <c r="G283" s="12"/>
    </row>
    <row r="284" ht="14.25" customHeight="1" spans="2:7">
      <c r="B284" s="12"/>
      <c r="C284" s="12"/>
      <c r="D284" s="12"/>
      <c r="E284" s="12"/>
      <c r="F284" s="12"/>
      <c r="G284" s="12"/>
    </row>
    <row r="285" ht="14.25" customHeight="1" spans="2:7">
      <c r="B285" s="12"/>
      <c r="C285" s="12"/>
      <c r="D285" s="12"/>
      <c r="E285" s="12"/>
      <c r="F285" s="12"/>
      <c r="G285" s="12"/>
    </row>
    <row r="286" ht="14.25" customHeight="1" spans="2:7">
      <c r="B286" s="12"/>
      <c r="C286" s="12"/>
      <c r="D286" s="12"/>
      <c r="E286" s="12"/>
      <c r="F286" s="12"/>
      <c r="G286" s="12"/>
    </row>
    <row r="287" ht="14.25" customHeight="1" spans="2:7">
      <c r="B287" s="12"/>
      <c r="C287" s="12"/>
      <c r="D287" s="12"/>
      <c r="E287" s="12"/>
      <c r="F287" s="12"/>
      <c r="G287" s="12"/>
    </row>
    <row r="288" ht="14.25" customHeight="1" spans="2:7">
      <c r="B288" s="12"/>
      <c r="C288" s="12"/>
      <c r="D288" s="12"/>
      <c r="E288" s="12"/>
      <c r="F288" s="12"/>
      <c r="G288" s="12"/>
    </row>
    <row r="289" ht="14.25" customHeight="1" spans="2:7">
      <c r="B289" s="12"/>
      <c r="C289" s="12"/>
      <c r="D289" s="12"/>
      <c r="E289" s="12"/>
      <c r="F289" s="12"/>
      <c r="G289" s="12"/>
    </row>
    <row r="290" ht="14.25" customHeight="1" spans="2:7">
      <c r="B290" s="12"/>
      <c r="C290" s="12"/>
      <c r="D290" s="12"/>
      <c r="E290" s="12"/>
      <c r="F290" s="12"/>
      <c r="G290" s="12"/>
    </row>
    <row r="291" ht="14.25" customHeight="1" spans="2:7">
      <c r="B291" s="12"/>
      <c r="C291" s="12"/>
      <c r="D291" s="12"/>
      <c r="E291" s="12"/>
      <c r="F291" s="12"/>
      <c r="G291" s="12"/>
    </row>
    <row r="292" ht="14.25" customHeight="1" spans="2:7">
      <c r="B292" s="12"/>
      <c r="C292" s="12"/>
      <c r="D292" s="12"/>
      <c r="E292" s="12"/>
      <c r="F292" s="12"/>
      <c r="G292" s="12"/>
    </row>
    <row r="293" ht="14.25" customHeight="1" spans="2:7">
      <c r="B293" s="12"/>
      <c r="C293" s="12"/>
      <c r="D293" s="12"/>
      <c r="E293" s="12"/>
      <c r="F293" s="12"/>
      <c r="G293" s="12"/>
    </row>
    <row r="294" ht="14.25" customHeight="1" spans="2:7">
      <c r="B294" s="12"/>
      <c r="C294" s="12"/>
      <c r="D294" s="12"/>
      <c r="E294" s="12"/>
      <c r="F294" s="12"/>
      <c r="G294" s="12"/>
    </row>
    <row r="295" ht="14.25" customHeight="1" spans="2:7">
      <c r="B295" s="12"/>
      <c r="C295" s="12"/>
      <c r="D295" s="12"/>
      <c r="E295" s="12"/>
      <c r="F295" s="12"/>
      <c r="G295" s="12"/>
    </row>
    <row r="296" ht="14.25" customHeight="1" spans="2:7">
      <c r="B296" s="12"/>
      <c r="C296" s="12"/>
      <c r="D296" s="12"/>
      <c r="E296" s="12"/>
      <c r="F296" s="12"/>
      <c r="G296" s="12"/>
    </row>
    <row r="297" ht="14.25" customHeight="1" spans="2:7">
      <c r="B297" s="12"/>
      <c r="C297" s="12"/>
      <c r="D297" s="12"/>
      <c r="E297" s="12"/>
      <c r="F297" s="12"/>
      <c r="G297" s="12"/>
    </row>
    <row r="298" ht="14.25" customHeight="1" spans="2:7">
      <c r="B298" s="12"/>
      <c r="C298" s="12"/>
      <c r="D298" s="12"/>
      <c r="E298" s="12"/>
      <c r="F298" s="12"/>
      <c r="G298" s="12"/>
    </row>
    <row r="299" ht="14.25" customHeight="1" spans="2:7">
      <c r="B299" s="12"/>
      <c r="C299" s="12"/>
      <c r="D299" s="12"/>
      <c r="E299" s="12"/>
      <c r="F299" s="12"/>
      <c r="G299" s="12"/>
    </row>
    <row r="300" ht="14.25" customHeight="1" spans="2:7">
      <c r="B300" s="12"/>
      <c r="C300" s="12"/>
      <c r="D300" s="12"/>
      <c r="E300" s="12"/>
      <c r="F300" s="12"/>
      <c r="G300" s="12"/>
    </row>
    <row r="301" ht="14.25" customHeight="1" spans="2:7">
      <c r="B301" s="12"/>
      <c r="C301" s="12"/>
      <c r="D301" s="12"/>
      <c r="E301" s="12"/>
      <c r="F301" s="12"/>
      <c r="G301" s="12"/>
    </row>
    <row r="302" ht="14.25" customHeight="1" spans="2:7">
      <c r="B302" s="12"/>
      <c r="C302" s="12"/>
      <c r="D302" s="12"/>
      <c r="E302" s="12"/>
      <c r="F302" s="12"/>
      <c r="G302" s="12"/>
    </row>
    <row r="303" ht="14.25" customHeight="1" spans="2:7">
      <c r="B303" s="12"/>
      <c r="C303" s="12"/>
      <c r="D303" s="12"/>
      <c r="E303" s="12"/>
      <c r="F303" s="12"/>
      <c r="G303" s="12"/>
    </row>
    <row r="304" ht="14.25" customHeight="1" spans="2:7">
      <c r="B304" s="12"/>
      <c r="C304" s="12"/>
      <c r="D304" s="12"/>
      <c r="E304" s="12"/>
      <c r="F304" s="12"/>
      <c r="G304" s="12"/>
    </row>
    <row r="305" ht="14.25" customHeight="1" spans="2:7">
      <c r="B305" s="12"/>
      <c r="C305" s="12"/>
      <c r="D305" s="12"/>
      <c r="E305" s="12"/>
      <c r="F305" s="12"/>
      <c r="G305" s="12"/>
    </row>
    <row r="306" ht="14.25" customHeight="1" spans="2:7">
      <c r="B306" s="12"/>
      <c r="C306" s="12"/>
      <c r="D306" s="12"/>
      <c r="E306" s="12"/>
      <c r="F306" s="12"/>
      <c r="G306" s="12"/>
    </row>
    <row r="307" ht="14.25" customHeight="1" spans="2:7">
      <c r="B307" s="12"/>
      <c r="C307" s="12"/>
      <c r="D307" s="12"/>
      <c r="E307" s="12"/>
      <c r="F307" s="12"/>
      <c r="G307" s="12"/>
    </row>
    <row r="308" ht="14.25" customHeight="1" spans="2:7">
      <c r="B308" s="12"/>
      <c r="C308" s="12"/>
      <c r="D308" s="12"/>
      <c r="E308" s="12"/>
      <c r="F308" s="12"/>
      <c r="G308" s="12"/>
    </row>
    <row r="309" ht="14.25" customHeight="1" spans="2:7">
      <c r="B309" s="12"/>
      <c r="C309" s="12"/>
      <c r="D309" s="12"/>
      <c r="E309" s="12"/>
      <c r="F309" s="12"/>
      <c r="G309" s="12"/>
    </row>
    <row r="310" ht="14.25" customHeight="1" spans="2:7">
      <c r="B310" s="12"/>
      <c r="C310" s="12"/>
      <c r="D310" s="12"/>
      <c r="E310" s="12"/>
      <c r="F310" s="12"/>
      <c r="G310" s="12"/>
    </row>
    <row r="311" ht="14.25" customHeight="1" spans="2:7">
      <c r="B311" s="12"/>
      <c r="C311" s="12"/>
      <c r="D311" s="12"/>
      <c r="E311" s="12"/>
      <c r="F311" s="12"/>
      <c r="G311" s="12"/>
    </row>
    <row r="312" ht="14.25" customHeight="1" spans="2:7">
      <c r="B312" s="12"/>
      <c r="C312" s="12"/>
      <c r="D312" s="12"/>
      <c r="E312" s="12"/>
      <c r="F312" s="12"/>
      <c r="G312" s="12"/>
    </row>
    <row r="313" ht="14.25" customHeight="1" spans="2:7">
      <c r="B313" s="12"/>
      <c r="C313" s="12"/>
      <c r="D313" s="12"/>
      <c r="E313" s="12"/>
      <c r="F313" s="12"/>
      <c r="G313" s="12"/>
    </row>
    <row r="314" ht="14.25" customHeight="1" spans="2:7">
      <c r="B314" s="12"/>
      <c r="C314" s="12"/>
      <c r="D314" s="12"/>
      <c r="E314" s="12"/>
      <c r="F314" s="12"/>
      <c r="G314" s="12"/>
    </row>
    <row r="315" ht="14.25" customHeight="1" spans="2:7">
      <c r="B315" s="12"/>
      <c r="C315" s="12"/>
      <c r="D315" s="12"/>
      <c r="E315" s="12"/>
      <c r="F315" s="12"/>
      <c r="G315" s="12"/>
    </row>
    <row r="316" ht="14.25" customHeight="1" spans="2:7">
      <c r="B316" s="12"/>
      <c r="C316" s="12"/>
      <c r="D316" s="12"/>
      <c r="E316" s="12"/>
      <c r="F316" s="12"/>
      <c r="G316" s="12"/>
    </row>
    <row r="317" ht="14.25" customHeight="1" spans="2:7">
      <c r="B317" s="12"/>
      <c r="C317" s="12"/>
      <c r="D317" s="12"/>
      <c r="E317" s="12"/>
      <c r="F317" s="12"/>
      <c r="G317" s="12"/>
    </row>
    <row r="318" ht="14.25" customHeight="1" spans="2:7">
      <c r="B318" s="12"/>
      <c r="C318" s="12"/>
      <c r="D318" s="12"/>
      <c r="E318" s="12"/>
      <c r="F318" s="12"/>
      <c r="G318" s="12"/>
    </row>
    <row r="319" ht="14.25" customHeight="1" spans="2:7">
      <c r="B319" s="12"/>
      <c r="C319" s="12"/>
      <c r="D319" s="12"/>
      <c r="E319" s="12"/>
      <c r="F319" s="12"/>
      <c r="G319" s="12"/>
    </row>
    <row r="320" ht="14.25" customHeight="1" spans="2:7">
      <c r="B320" s="12"/>
      <c r="C320" s="12"/>
      <c r="D320" s="12"/>
      <c r="E320" s="12"/>
      <c r="F320" s="12"/>
      <c r="G320" s="12"/>
    </row>
    <row r="321" ht="14.25" customHeight="1" spans="2:7">
      <c r="B321" s="12"/>
      <c r="C321" s="12"/>
      <c r="D321" s="12"/>
      <c r="E321" s="12"/>
      <c r="F321" s="12"/>
      <c r="G321" s="12"/>
    </row>
    <row r="322" ht="14.25" customHeight="1" spans="2:7">
      <c r="B322" s="12"/>
      <c r="C322" s="12"/>
      <c r="D322" s="12"/>
      <c r="E322" s="12"/>
      <c r="F322" s="12"/>
      <c r="G322" s="12"/>
    </row>
    <row r="323" ht="14.25" customHeight="1" spans="2:7">
      <c r="B323" s="12"/>
      <c r="C323" s="12"/>
      <c r="D323" s="12"/>
      <c r="E323" s="12"/>
      <c r="F323" s="12"/>
      <c r="G323" s="12"/>
    </row>
    <row r="324" ht="14.25" customHeight="1" spans="2:7">
      <c r="B324" s="12"/>
      <c r="C324" s="12"/>
      <c r="D324" s="12"/>
      <c r="E324" s="12"/>
      <c r="F324" s="12"/>
      <c r="G324" s="12"/>
    </row>
    <row r="325" ht="14.25" customHeight="1" spans="2:7">
      <c r="B325" s="12"/>
      <c r="C325" s="12"/>
      <c r="D325" s="12"/>
      <c r="E325" s="12"/>
      <c r="F325" s="12"/>
      <c r="G325" s="12"/>
    </row>
    <row r="326" ht="14.25" customHeight="1" spans="2:7">
      <c r="B326" s="12"/>
      <c r="C326" s="12"/>
      <c r="D326" s="12"/>
      <c r="E326" s="12"/>
      <c r="F326" s="12"/>
      <c r="G326" s="12"/>
    </row>
    <row r="327" ht="14.25" customHeight="1" spans="2:7">
      <c r="B327" s="12"/>
      <c r="C327" s="12"/>
      <c r="D327" s="12"/>
      <c r="E327" s="12"/>
      <c r="F327" s="12"/>
      <c r="G327" s="12"/>
    </row>
    <row r="328" ht="14.25" customHeight="1" spans="2:7">
      <c r="B328" s="12"/>
      <c r="C328" s="12"/>
      <c r="D328" s="12"/>
      <c r="E328" s="12"/>
      <c r="F328" s="12"/>
      <c r="G328" s="12"/>
    </row>
    <row r="329" ht="14.25" customHeight="1" spans="2:7">
      <c r="B329" s="12"/>
      <c r="C329" s="12"/>
      <c r="D329" s="12"/>
      <c r="E329" s="12"/>
      <c r="F329" s="12"/>
      <c r="G329" s="12"/>
    </row>
    <row r="330" ht="14.25" customHeight="1" spans="2:7">
      <c r="B330" s="12"/>
      <c r="C330" s="12"/>
      <c r="D330" s="12"/>
      <c r="E330" s="12"/>
      <c r="F330" s="12"/>
      <c r="G330" s="12"/>
    </row>
    <row r="331" ht="14.25" customHeight="1" spans="2:7">
      <c r="B331" s="12"/>
      <c r="C331" s="12"/>
      <c r="D331" s="12"/>
      <c r="E331" s="12"/>
      <c r="F331" s="12"/>
      <c r="G331" s="12"/>
    </row>
    <row r="332" ht="14.25" customHeight="1" spans="2:7">
      <c r="B332" s="12"/>
      <c r="C332" s="12"/>
      <c r="D332" s="12"/>
      <c r="E332" s="12"/>
      <c r="F332" s="12"/>
      <c r="G332" s="12"/>
    </row>
    <row r="333" ht="14.25" customHeight="1" spans="2:7">
      <c r="B333" s="12"/>
      <c r="C333" s="12"/>
      <c r="D333" s="12"/>
      <c r="E333" s="12"/>
      <c r="F333" s="12"/>
      <c r="G333" s="12"/>
    </row>
    <row r="334" ht="14.25" customHeight="1" spans="2:7">
      <c r="B334" s="12"/>
      <c r="C334" s="12"/>
      <c r="D334" s="12"/>
      <c r="E334" s="12"/>
      <c r="F334" s="12"/>
      <c r="G334" s="12"/>
    </row>
    <row r="335" ht="14.25" customHeight="1" spans="2:7">
      <c r="B335" s="12"/>
      <c r="C335" s="12"/>
      <c r="D335" s="12"/>
      <c r="E335" s="12"/>
      <c r="F335" s="12"/>
      <c r="G335" s="12"/>
    </row>
    <row r="336" ht="14.25" customHeight="1" spans="2:7">
      <c r="B336" s="12"/>
      <c r="C336" s="12"/>
      <c r="D336" s="12"/>
      <c r="E336" s="12"/>
      <c r="F336" s="12"/>
      <c r="G336" s="12"/>
    </row>
    <row r="337" ht="14.25" customHeight="1" spans="2:7">
      <c r="B337" s="12"/>
      <c r="C337" s="12"/>
      <c r="D337" s="12"/>
      <c r="E337" s="12"/>
      <c r="F337" s="12"/>
      <c r="G337" s="12"/>
    </row>
    <row r="338" ht="14.25" customHeight="1" spans="2:7">
      <c r="B338" s="12"/>
      <c r="C338" s="12"/>
      <c r="D338" s="12"/>
      <c r="E338" s="12"/>
      <c r="F338" s="12"/>
      <c r="G338" s="12"/>
    </row>
    <row r="339" ht="14.25" customHeight="1" spans="2:7">
      <c r="B339" s="12"/>
      <c r="C339" s="12"/>
      <c r="D339" s="12"/>
      <c r="E339" s="12"/>
      <c r="F339" s="12"/>
      <c r="G339" s="12"/>
    </row>
    <row r="340" ht="14.25" customHeight="1" spans="2:7">
      <c r="B340" s="12"/>
      <c r="C340" s="12"/>
      <c r="D340" s="12"/>
      <c r="E340" s="12"/>
      <c r="F340" s="12"/>
      <c r="G340" s="12"/>
    </row>
    <row r="341" ht="14.25" customHeight="1" spans="2:7">
      <c r="B341" s="12"/>
      <c r="C341" s="12"/>
      <c r="D341" s="12"/>
      <c r="E341" s="12"/>
      <c r="F341" s="12"/>
      <c r="G341" s="12"/>
    </row>
    <row r="342" ht="14.25" customHeight="1" spans="2:7">
      <c r="B342" s="12"/>
      <c r="C342" s="12"/>
      <c r="D342" s="12"/>
      <c r="E342" s="12"/>
      <c r="F342" s="12"/>
      <c r="G342" s="12"/>
    </row>
    <row r="343" ht="14.25" customHeight="1" spans="2:7">
      <c r="B343" s="12"/>
      <c r="C343" s="12"/>
      <c r="D343" s="12"/>
      <c r="E343" s="12"/>
      <c r="F343" s="12"/>
      <c r="G343" s="12"/>
    </row>
    <row r="344" ht="14.25" customHeight="1" spans="2:7">
      <c r="B344" s="12"/>
      <c r="C344" s="12"/>
      <c r="D344" s="12"/>
      <c r="E344" s="12"/>
      <c r="F344" s="12"/>
      <c r="G344" s="12"/>
    </row>
    <row r="345" ht="14.25" customHeight="1" spans="2:7">
      <c r="B345" s="12"/>
      <c r="C345" s="12"/>
      <c r="D345" s="12"/>
      <c r="E345" s="12"/>
      <c r="F345" s="12"/>
      <c r="G345" s="12"/>
    </row>
    <row r="346" ht="14.25" customHeight="1" spans="2:7">
      <c r="B346" s="12"/>
      <c r="C346" s="12"/>
      <c r="D346" s="12"/>
      <c r="E346" s="12"/>
      <c r="F346" s="12"/>
      <c r="G346" s="12"/>
    </row>
    <row r="347" ht="14.25" customHeight="1" spans="2:7">
      <c r="B347" s="12"/>
      <c r="C347" s="12"/>
      <c r="D347" s="12"/>
      <c r="E347" s="12"/>
      <c r="F347" s="12"/>
      <c r="G347" s="12"/>
    </row>
    <row r="348" ht="14.25" customHeight="1" spans="2:7">
      <c r="B348" s="12"/>
      <c r="C348" s="12"/>
      <c r="D348" s="12"/>
      <c r="E348" s="12"/>
      <c r="F348" s="12"/>
      <c r="G348" s="12"/>
    </row>
    <row r="349" ht="14.25" customHeight="1" spans="2:7">
      <c r="B349" s="12"/>
      <c r="C349" s="12"/>
      <c r="D349" s="12"/>
      <c r="E349" s="12"/>
      <c r="F349" s="12"/>
      <c r="G349" s="12"/>
    </row>
    <row r="350" ht="14.25" customHeight="1" spans="2:7">
      <c r="B350" s="12"/>
      <c r="C350" s="12"/>
      <c r="D350" s="12"/>
      <c r="E350" s="12"/>
      <c r="F350" s="12"/>
      <c r="G350" s="12"/>
    </row>
    <row r="351" ht="14.25" customHeight="1" spans="2:7">
      <c r="B351" s="12"/>
      <c r="C351" s="12"/>
      <c r="D351" s="12"/>
      <c r="E351" s="12"/>
      <c r="F351" s="12"/>
      <c r="G351" s="12"/>
    </row>
    <row r="352" ht="14.25" customHeight="1" spans="2:7">
      <c r="B352" s="12"/>
      <c r="C352" s="12"/>
      <c r="D352" s="12"/>
      <c r="E352" s="12"/>
      <c r="F352" s="12"/>
      <c r="G352" s="12"/>
    </row>
    <row r="353" ht="14.25" customHeight="1" spans="2:7">
      <c r="B353" s="12"/>
      <c r="C353" s="12"/>
      <c r="D353" s="12"/>
      <c r="E353" s="12"/>
      <c r="F353" s="12"/>
      <c r="G353" s="12"/>
    </row>
    <row r="354" ht="14.25" customHeight="1" spans="2:7">
      <c r="B354" s="12"/>
      <c r="C354" s="12"/>
      <c r="D354" s="12"/>
      <c r="E354" s="12"/>
      <c r="F354" s="12"/>
      <c r="G354" s="12"/>
    </row>
  </sheetData>
  <autoFilter ref="A1:G154">
    <extLst/>
  </autoFilter>
  <pageMargins left="0.7" right="0.7" top="0.75" bottom="0.75" header="0" footer="0"/>
  <pageSetup paperSize="1" orientation="landscape"/>
  <headerFooter/>
  <ignoredErrors>
    <ignoredError sqref="P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7">
    <outlinePr summaryBelow="0" summaryRight="0"/>
  </sheetPr>
  <dimension ref="A1:J220"/>
  <sheetViews>
    <sheetView showGridLines="0" workbookViewId="0">
      <selection activeCell="A1" sqref="A1"/>
    </sheetView>
  </sheetViews>
  <sheetFormatPr defaultColWidth="12.625" defaultRowHeight="15" customHeight="1"/>
  <cols>
    <col min="1" max="1" width="18.125" style="12" customWidth="1"/>
    <col min="2" max="2" width="9.75" style="12" customWidth="1"/>
    <col min="3" max="3" width="8.875" style="12" customWidth="1"/>
    <col min="4" max="4" width="12" style="12" customWidth="1"/>
    <col min="5" max="5" width="9.75" style="12" customWidth="1"/>
  </cols>
  <sheetData>
    <row r="1" customFormat="1" customHeight="1" spans="1:10">
      <c r="A1" s="39" t="s">
        <v>42</v>
      </c>
      <c r="B1" s="40" t="s">
        <v>369</v>
      </c>
      <c r="C1" s="40" t="s">
        <v>370</v>
      </c>
      <c r="D1" s="40" t="s">
        <v>371</v>
      </c>
      <c r="E1" s="40" t="s">
        <v>372</v>
      </c>
      <c r="G1" s="41" t="s">
        <v>373</v>
      </c>
      <c r="H1" s="41" t="s">
        <v>374</v>
      </c>
      <c r="I1" s="41" t="s">
        <v>375</v>
      </c>
      <c r="J1" s="41" t="s">
        <v>369</v>
      </c>
    </row>
    <row r="2" ht="14.25" customHeight="1" spans="1:10">
      <c r="A2" s="42" t="s">
        <v>37</v>
      </c>
      <c r="B2" s="42">
        <f>VLOOKUP(人物卡!$H$16+人物卡!$T$16+人物卡!$A$352,附表.體型負重!G:J,4,FALSE)</f>
        <v>460</v>
      </c>
      <c r="C2" s="42">
        <v>0</v>
      </c>
      <c r="D2" s="40">
        <v>0</v>
      </c>
      <c r="E2" s="40">
        <v>1</v>
      </c>
      <c r="G2" s="43">
        <v>1</v>
      </c>
      <c r="H2" s="44">
        <v>3</v>
      </c>
      <c r="I2" s="44">
        <v>6</v>
      </c>
      <c r="J2" s="44">
        <v>10</v>
      </c>
    </row>
    <row r="3" ht="14.25" customHeight="1" spans="1:10">
      <c r="A3" s="42" t="s">
        <v>376</v>
      </c>
      <c r="B3" s="42">
        <f>B2*2</f>
        <v>920</v>
      </c>
      <c r="C3" s="42">
        <v>-1</v>
      </c>
      <c r="D3" s="40">
        <v>1</v>
      </c>
      <c r="E3" s="40">
        <v>2</v>
      </c>
      <c r="G3" s="43">
        <v>2</v>
      </c>
      <c r="H3" s="44">
        <v>6</v>
      </c>
      <c r="I3" s="44">
        <v>13</v>
      </c>
      <c r="J3" s="44">
        <v>20</v>
      </c>
    </row>
    <row r="4" ht="14.25" customHeight="1" spans="1:10">
      <c r="A4" s="42" t="s">
        <v>377</v>
      </c>
      <c r="B4" s="42">
        <f>B2*0.75</f>
        <v>345</v>
      </c>
      <c r="C4" s="42">
        <v>1</v>
      </c>
      <c r="D4" s="40">
        <v>-1</v>
      </c>
      <c r="E4" s="40">
        <v>0.75</v>
      </c>
      <c r="G4" s="43">
        <v>3</v>
      </c>
      <c r="H4" s="44">
        <v>10</v>
      </c>
      <c r="I4" s="44">
        <v>20</v>
      </c>
      <c r="J4" s="44">
        <v>30</v>
      </c>
    </row>
    <row r="5" ht="14.25" customHeight="1" spans="1:10">
      <c r="A5" s="42" t="s">
        <v>378</v>
      </c>
      <c r="B5" s="42">
        <f>B2*1.5</f>
        <v>690</v>
      </c>
      <c r="C5" s="42">
        <v>0</v>
      </c>
      <c r="D5" s="40">
        <v>0</v>
      </c>
      <c r="E5" s="40">
        <v>1.5</v>
      </c>
      <c r="G5" s="43">
        <v>4</v>
      </c>
      <c r="H5" s="44">
        <v>13</v>
      </c>
      <c r="I5" s="44">
        <v>26</v>
      </c>
      <c r="J5" s="44">
        <v>40</v>
      </c>
    </row>
    <row r="6" ht="14.25" customHeight="1" spans="1:10">
      <c r="A6" s="42" t="s">
        <v>379</v>
      </c>
      <c r="B6" s="42">
        <f>B2*3</f>
        <v>1380</v>
      </c>
      <c r="C6" s="42">
        <v>-1</v>
      </c>
      <c r="D6" s="40">
        <v>1</v>
      </c>
      <c r="E6" s="40">
        <v>3</v>
      </c>
      <c r="G6" s="43">
        <v>5</v>
      </c>
      <c r="H6" s="44">
        <v>16</v>
      </c>
      <c r="I6" s="44">
        <v>33</v>
      </c>
      <c r="J6" s="44">
        <v>50</v>
      </c>
    </row>
    <row r="7" ht="14.25" customHeight="1" spans="1:10">
      <c r="A7" s="42" t="s">
        <v>380</v>
      </c>
      <c r="B7" s="42">
        <f>B3</f>
        <v>920</v>
      </c>
      <c r="C7" s="42">
        <v>1</v>
      </c>
      <c r="D7" s="40">
        <v>-1</v>
      </c>
      <c r="E7" s="40">
        <v>2</v>
      </c>
      <c r="G7" s="43">
        <v>6</v>
      </c>
      <c r="H7" s="44">
        <v>20</v>
      </c>
      <c r="I7" s="44">
        <v>40</v>
      </c>
      <c r="J7" s="44">
        <v>60</v>
      </c>
    </row>
    <row r="8" ht="14.25" customHeight="1" spans="1:10">
      <c r="A8" s="40" t="s">
        <v>381</v>
      </c>
      <c r="B8" s="40">
        <f>B2*0.5</f>
        <v>230</v>
      </c>
      <c r="C8" s="42">
        <v>2</v>
      </c>
      <c r="D8" s="40">
        <v>-2</v>
      </c>
      <c r="E8" s="40">
        <v>0.5</v>
      </c>
      <c r="G8" s="43">
        <v>7</v>
      </c>
      <c r="H8" s="44">
        <v>23</v>
      </c>
      <c r="I8" s="44">
        <v>46</v>
      </c>
      <c r="J8" s="44">
        <v>70</v>
      </c>
    </row>
    <row r="9" ht="14.25" customHeight="1" spans="1:10">
      <c r="A9" s="40" t="s">
        <v>382</v>
      </c>
      <c r="B9" s="40">
        <f>B2*0.75</f>
        <v>345</v>
      </c>
      <c r="C9" s="42">
        <v>2</v>
      </c>
      <c r="D9" s="40">
        <v>-2</v>
      </c>
      <c r="E9" s="40">
        <v>0.75</v>
      </c>
      <c r="G9" s="43">
        <v>8</v>
      </c>
      <c r="H9" s="44">
        <v>26</v>
      </c>
      <c r="I9" s="44">
        <v>53</v>
      </c>
      <c r="J9" s="44">
        <v>80</v>
      </c>
    </row>
    <row r="10" ht="14.25" customHeight="1" spans="1:10">
      <c r="A10" s="40" t="s">
        <v>383</v>
      </c>
      <c r="B10" s="40">
        <f>B2*0.25</f>
        <v>115</v>
      </c>
      <c r="C10" s="42">
        <v>4</v>
      </c>
      <c r="D10" s="40">
        <v>-4</v>
      </c>
      <c r="E10" s="40">
        <v>0.25</v>
      </c>
      <c r="G10" s="43">
        <v>9</v>
      </c>
      <c r="H10" s="44">
        <v>30</v>
      </c>
      <c r="I10" s="44">
        <v>60</v>
      </c>
      <c r="J10" s="44">
        <v>90</v>
      </c>
    </row>
    <row r="11" ht="14.25" customHeight="1" spans="1:10">
      <c r="A11" s="40" t="s">
        <v>384</v>
      </c>
      <c r="B11" s="40">
        <f>B2*0.5</f>
        <v>230</v>
      </c>
      <c r="C11" s="42">
        <v>4</v>
      </c>
      <c r="D11" s="40">
        <v>-4</v>
      </c>
      <c r="E11" s="40">
        <v>0.5</v>
      </c>
      <c r="G11" s="43">
        <v>10</v>
      </c>
      <c r="H11" s="44">
        <v>33</v>
      </c>
      <c r="I11" s="44">
        <v>66</v>
      </c>
      <c r="J11" s="44">
        <v>100</v>
      </c>
    </row>
    <row r="12" ht="14.25" customHeight="1" spans="1:10">
      <c r="A12" s="40" t="s">
        <v>385</v>
      </c>
      <c r="B12" s="40">
        <f>B2*0.125</f>
        <v>57.5</v>
      </c>
      <c r="C12" s="42">
        <v>8</v>
      </c>
      <c r="D12" s="40">
        <v>-8</v>
      </c>
      <c r="E12" s="40">
        <v>0.125</v>
      </c>
      <c r="G12" s="43">
        <v>11</v>
      </c>
      <c r="H12" s="44">
        <v>38</v>
      </c>
      <c r="I12" s="44">
        <v>76</v>
      </c>
      <c r="J12" s="44">
        <v>115</v>
      </c>
    </row>
    <row r="13" ht="14.25" customHeight="1" spans="1:10">
      <c r="A13" s="40" t="s">
        <v>386</v>
      </c>
      <c r="B13" s="40">
        <f>B2*0.25</f>
        <v>115</v>
      </c>
      <c r="C13" s="42">
        <v>8</v>
      </c>
      <c r="D13" s="40">
        <v>-8</v>
      </c>
      <c r="E13" s="40">
        <v>0.25</v>
      </c>
      <c r="G13" s="43">
        <v>12</v>
      </c>
      <c r="H13" s="44">
        <v>43</v>
      </c>
      <c r="I13" s="44">
        <v>86</v>
      </c>
      <c r="J13" s="44">
        <v>130</v>
      </c>
    </row>
    <row r="14" ht="14.25" customHeight="1" spans="1:10">
      <c r="A14" s="42" t="s">
        <v>387</v>
      </c>
      <c r="B14" s="40">
        <f>B2*4</f>
        <v>1840</v>
      </c>
      <c r="C14" s="42">
        <v>-2</v>
      </c>
      <c r="D14" s="40">
        <v>2</v>
      </c>
      <c r="E14" s="40">
        <v>4</v>
      </c>
      <c r="G14" s="43">
        <v>13</v>
      </c>
      <c r="H14" s="44">
        <v>50</v>
      </c>
      <c r="I14" s="44">
        <v>100</v>
      </c>
      <c r="J14" s="44">
        <v>150</v>
      </c>
    </row>
    <row r="15" ht="14.25" customHeight="1" spans="1:10">
      <c r="A15" s="42" t="s">
        <v>388</v>
      </c>
      <c r="B15" s="40">
        <f>B2*6</f>
        <v>2760</v>
      </c>
      <c r="C15" s="42">
        <v>-2</v>
      </c>
      <c r="D15" s="40">
        <v>2</v>
      </c>
      <c r="E15" s="40">
        <v>6</v>
      </c>
      <c r="G15" s="43">
        <v>14</v>
      </c>
      <c r="H15" s="44">
        <v>58</v>
      </c>
      <c r="I15" s="44">
        <v>116</v>
      </c>
      <c r="J15" s="44">
        <v>175</v>
      </c>
    </row>
    <row r="16" customHeight="1" spans="1:10">
      <c r="A16" s="42" t="s">
        <v>389</v>
      </c>
      <c r="B16" s="40">
        <f>B2*8</f>
        <v>3680</v>
      </c>
      <c r="C16" s="40">
        <v>-4</v>
      </c>
      <c r="D16" s="40">
        <v>4</v>
      </c>
      <c r="E16" s="40">
        <v>8</v>
      </c>
      <c r="G16" s="43">
        <v>15</v>
      </c>
      <c r="H16" s="44">
        <v>66</v>
      </c>
      <c r="I16" s="44">
        <v>133</v>
      </c>
      <c r="J16" s="44">
        <v>200</v>
      </c>
    </row>
    <row r="17" ht="14.25" customHeight="1" spans="1:10">
      <c r="A17" s="42" t="s">
        <v>390</v>
      </c>
      <c r="B17" s="40">
        <f>B2*12</f>
        <v>5520</v>
      </c>
      <c r="C17" s="42">
        <v>-4</v>
      </c>
      <c r="D17" s="40">
        <v>4</v>
      </c>
      <c r="E17" s="40">
        <v>12</v>
      </c>
      <c r="G17" s="43">
        <v>16</v>
      </c>
      <c r="H17" s="44">
        <v>76</v>
      </c>
      <c r="I17" s="44">
        <v>153</v>
      </c>
      <c r="J17" s="44">
        <v>230</v>
      </c>
    </row>
    <row r="18" ht="14.25" customHeight="1" spans="1:10">
      <c r="A18" s="42" t="s">
        <v>391</v>
      </c>
      <c r="B18" s="40">
        <f>B2*16</f>
        <v>7360</v>
      </c>
      <c r="C18" s="42">
        <v>-8</v>
      </c>
      <c r="D18" s="40">
        <v>8</v>
      </c>
      <c r="E18" s="40">
        <v>16</v>
      </c>
      <c r="G18" s="43">
        <v>17</v>
      </c>
      <c r="H18" s="44">
        <v>86</v>
      </c>
      <c r="I18" s="44">
        <v>173</v>
      </c>
      <c r="J18" s="44">
        <v>260</v>
      </c>
    </row>
    <row r="19" ht="14.25" customHeight="1" spans="1:10">
      <c r="A19" s="42" t="s">
        <v>392</v>
      </c>
      <c r="B19" s="40">
        <f>B2*24</f>
        <v>11040</v>
      </c>
      <c r="C19" s="42">
        <v>-8</v>
      </c>
      <c r="D19" s="40">
        <v>8</v>
      </c>
      <c r="E19" s="40">
        <v>24</v>
      </c>
      <c r="G19" s="43">
        <v>18</v>
      </c>
      <c r="H19" s="44">
        <v>100</v>
      </c>
      <c r="I19" s="44">
        <v>200</v>
      </c>
      <c r="J19" s="44">
        <v>300</v>
      </c>
    </row>
    <row r="20" ht="14.25" customHeight="1" spans="7:10">
      <c r="G20" s="43">
        <v>19</v>
      </c>
      <c r="H20" s="44">
        <v>116</v>
      </c>
      <c r="I20" s="44">
        <v>233</v>
      </c>
      <c r="J20" s="44">
        <v>350</v>
      </c>
    </row>
    <row r="21" ht="14.25" customHeight="1" spans="7:10">
      <c r="G21" s="43">
        <v>20</v>
      </c>
      <c r="H21" s="44">
        <v>133</v>
      </c>
      <c r="I21" s="44">
        <v>266</v>
      </c>
      <c r="J21" s="44">
        <v>400</v>
      </c>
    </row>
    <row r="22" ht="14.25" customHeight="1" spans="7:10">
      <c r="G22" s="43">
        <v>21</v>
      </c>
      <c r="H22" s="44">
        <v>153</v>
      </c>
      <c r="I22" s="44">
        <v>306</v>
      </c>
      <c r="J22" s="44">
        <v>460</v>
      </c>
    </row>
    <row r="23" ht="14.25" customHeight="1" spans="7:10">
      <c r="G23" s="43">
        <v>22</v>
      </c>
      <c r="H23" s="44">
        <v>173</v>
      </c>
      <c r="I23" s="44">
        <v>346</v>
      </c>
      <c r="J23" s="44">
        <v>520</v>
      </c>
    </row>
    <row r="24" ht="14.25" customHeight="1" spans="7:10">
      <c r="G24" s="43">
        <v>23</v>
      </c>
      <c r="H24" s="44">
        <v>200</v>
      </c>
      <c r="I24" s="44">
        <v>400</v>
      </c>
      <c r="J24" s="44">
        <v>600</v>
      </c>
    </row>
    <row r="25" ht="14.25" customHeight="1" spans="7:10">
      <c r="G25" s="43">
        <v>24</v>
      </c>
      <c r="H25" s="44">
        <v>233</v>
      </c>
      <c r="I25" s="44">
        <v>466</v>
      </c>
      <c r="J25" s="44">
        <v>700</v>
      </c>
    </row>
    <row r="26" ht="15.5" spans="1:10">
      <c r="A26"/>
      <c r="B26"/>
      <c r="C26"/>
      <c r="D26"/>
      <c r="E26"/>
      <c r="G26" s="43">
        <v>25</v>
      </c>
      <c r="H26" s="44">
        <v>266</v>
      </c>
      <c r="I26" s="44">
        <v>533</v>
      </c>
      <c r="J26" s="44">
        <v>800</v>
      </c>
    </row>
    <row r="27" ht="14.25" customHeight="1" spans="7:10">
      <c r="G27" s="43">
        <v>26</v>
      </c>
      <c r="H27" s="44">
        <v>306</v>
      </c>
      <c r="I27" s="44">
        <v>613</v>
      </c>
      <c r="J27" s="44">
        <v>920</v>
      </c>
    </row>
    <row r="28" ht="14.25" customHeight="1" spans="7:10">
      <c r="G28" s="43">
        <v>27</v>
      </c>
      <c r="H28" s="44">
        <v>346</v>
      </c>
      <c r="I28" s="44">
        <v>693</v>
      </c>
      <c r="J28" s="44">
        <v>1040</v>
      </c>
    </row>
    <row r="29" ht="14.25" customHeight="1" spans="7:10">
      <c r="G29" s="43">
        <v>28</v>
      </c>
      <c r="H29" s="44">
        <v>400</v>
      </c>
      <c r="I29" s="44">
        <v>800</v>
      </c>
      <c r="J29" s="44">
        <v>1200</v>
      </c>
    </row>
    <row r="30" ht="14.25" customHeight="1" spans="7:10">
      <c r="G30" s="43">
        <v>29</v>
      </c>
      <c r="H30" s="44">
        <v>466</v>
      </c>
      <c r="I30" s="44">
        <v>933</v>
      </c>
      <c r="J30" s="44">
        <v>1400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</sheetData>
  <pageMargins left="0.7" right="0.7" top="0.75" bottom="0.75" header="0" footer="0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"/>
  <dimension ref="A1:AP27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/>
  <cols>
    <col min="1" max="1" width="18.625" style="12" customWidth="1"/>
    <col min="2" max="2" width="3.625" style="13" customWidth="1"/>
    <col min="3" max="42" width="3.625" style="14" customWidth="1"/>
    <col min="43" max="16384" width="9" style="12"/>
  </cols>
  <sheetData>
    <row r="1" ht="14.25" customHeight="1" spans="1:33">
      <c r="A1" s="15"/>
      <c r="B1" s="16" t="s">
        <v>393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/>
      <c r="Y1" s="14" t="s">
        <v>248</v>
      </c>
      <c r="Z1" s="14" t="s">
        <v>249</v>
      </c>
      <c r="AA1" s="14" t="s">
        <v>394</v>
      </c>
      <c r="AB1" s="14" t="s">
        <v>395</v>
      </c>
      <c r="AD1" s="34"/>
      <c r="AE1" s="34"/>
      <c r="AF1" s="34"/>
      <c r="AG1" s="34"/>
    </row>
    <row r="2" ht="14.25" customHeight="1" spans="1:33">
      <c r="A2" s="12" t="s">
        <v>396</v>
      </c>
      <c r="B2" s="16">
        <v>1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X2" s="14" t="s">
        <v>150</v>
      </c>
      <c r="Y2" s="18">
        <f>IFERROR(INDEX(附表.職業加值表!$C$2:$V$4,VLOOKUP(人物卡!$A$4,附表.職業加值表!$A$23:$C$212,3,0),MATCH(人物卡!$S$4,附表.職業加值表!$C$1:$V$1,0)),0)</f>
        <v>6</v>
      </c>
      <c r="Z2" s="18">
        <f>IFERROR(IF(人物卡!$W$4=0,0,(INDEX(附表.職業加值表!$C$2:$V$4,VLOOKUP(人物卡!$J$4,附表.職業加值表!$A$23:$C$212,3,0),MATCH(人物卡!$W$4,附表.職業加值表!$C$1:$V$1,0)))),0)</f>
        <v>0</v>
      </c>
      <c r="AA2" s="18">
        <f>IFERROR(IF(人物卡!$AA$4=0,0,(INDEX(附表.職業加值表!$C$2:$V$4,VLOOKUP(人物卡!$A$7,附表.職業加值表!$A$23:$C$212,3,0),MATCH(人物卡!$AA$4,附表.職業加值表!$C$1:$V$1,0)))),0)</f>
        <v>0</v>
      </c>
      <c r="AB2" s="18">
        <f>IFERROR(IF(人物卡!$AE$4=0,0,(INDEX(附表.職業加值表!$C$2:$V$4,VLOOKUP(人物卡!$J$7,附表.職業加值表!$A$23:$C$212,3,0),MATCH(人物卡!$AE$4,附表.職業加值表!$C$1:$V$1,0)))),0)</f>
        <v>0</v>
      </c>
      <c r="AD2" s="34"/>
      <c r="AE2" s="34"/>
      <c r="AF2" s="34"/>
      <c r="AG2" s="34"/>
    </row>
    <row r="3" ht="14.25" customHeight="1" spans="1:33">
      <c r="A3" s="12" t="s">
        <v>397</v>
      </c>
      <c r="B3" s="16">
        <v>2</v>
      </c>
      <c r="C3" s="18">
        <v>0</v>
      </c>
      <c r="D3" s="18">
        <v>1</v>
      </c>
      <c r="E3" s="18">
        <v>2</v>
      </c>
      <c r="F3" s="18">
        <v>3</v>
      </c>
      <c r="G3" s="18">
        <v>3</v>
      </c>
      <c r="H3" s="18">
        <v>4</v>
      </c>
      <c r="I3" s="18">
        <v>5</v>
      </c>
      <c r="J3" s="18">
        <v>6</v>
      </c>
      <c r="K3" s="18">
        <v>6</v>
      </c>
      <c r="L3" s="18">
        <v>7</v>
      </c>
      <c r="M3" s="18">
        <v>8</v>
      </c>
      <c r="N3" s="18">
        <v>9</v>
      </c>
      <c r="O3" s="18">
        <v>9</v>
      </c>
      <c r="P3" s="18">
        <v>10</v>
      </c>
      <c r="Q3" s="18">
        <v>11</v>
      </c>
      <c r="R3" s="18">
        <v>12</v>
      </c>
      <c r="S3" s="18">
        <v>12</v>
      </c>
      <c r="T3" s="18">
        <v>13</v>
      </c>
      <c r="U3" s="18">
        <v>14</v>
      </c>
      <c r="V3" s="18">
        <v>15</v>
      </c>
      <c r="W3" s="32"/>
      <c r="X3" s="23" t="s">
        <v>250</v>
      </c>
      <c r="Y3" s="18">
        <f>IFERROR(INDEX(附表.職業加值表!$C$8:$V$11,VLOOKUP(人物卡!$A$4,附表.職業加值表!$A$23:$D$212,4,0),MATCH(人物卡!$S$4,附表.職業加值表!$C$1:$V$1,0)),0)</f>
        <v>5</v>
      </c>
      <c r="Z3" s="18">
        <f>IFERROR(IF(人物卡!$W$4=0,0,(INDEX(附表.職業加值表!$C$8:$V$11,VLOOKUP(人物卡!$J$4,附表.職業加值表!$A$23:$D$212,4,0),MATCH(人物卡!$W$4,附表.職業加值表!$C$1:$V$1,0)))),0)</f>
        <v>0</v>
      </c>
      <c r="AA3" s="18">
        <f>IFERROR(IF(人物卡!$AA$4=0,0,(INDEX(附表.職業加值表!$C$8:$V$11,VLOOKUP(人物卡!$A$7,附表.職業加值表!$A$23:$D$212,4,0),MATCH(人物卡!$AA$4,附表.職業加值表!$C$1:$V$1,0)))),0)</f>
        <v>0</v>
      </c>
      <c r="AB3" s="18">
        <f>IFERROR(IF(人物卡!$AE$4=0,0,(INDEX(附表.職業加值表!$C$8:$V$11,VLOOKUP(人物卡!$J$7,附表.職業加值表!$A$23:$D$212,4,0),MATCH(人物卡!$AE$4,附表.職業加值表!$C$1:$V$1,0)))),0)</f>
        <v>0</v>
      </c>
      <c r="AD3" s="34"/>
      <c r="AE3" s="34"/>
      <c r="AF3" s="34"/>
      <c r="AG3" s="34"/>
    </row>
    <row r="4" ht="14.25" customHeight="1" spans="1:33">
      <c r="A4" s="12" t="s">
        <v>398</v>
      </c>
      <c r="B4" s="16">
        <v>3</v>
      </c>
      <c r="C4" s="19">
        <v>0</v>
      </c>
      <c r="D4" s="19">
        <v>1</v>
      </c>
      <c r="E4" s="19">
        <v>1</v>
      </c>
      <c r="F4" s="19">
        <v>2</v>
      </c>
      <c r="G4" s="19">
        <v>2</v>
      </c>
      <c r="H4" s="19">
        <v>3</v>
      </c>
      <c r="I4" s="19">
        <v>3</v>
      </c>
      <c r="J4" s="19">
        <v>4</v>
      </c>
      <c r="K4" s="19">
        <v>4</v>
      </c>
      <c r="L4" s="19">
        <v>5</v>
      </c>
      <c r="M4" s="19">
        <v>5</v>
      </c>
      <c r="N4" s="18">
        <v>6</v>
      </c>
      <c r="O4" s="18">
        <v>6</v>
      </c>
      <c r="P4" s="18">
        <v>7</v>
      </c>
      <c r="Q4" s="18">
        <v>7</v>
      </c>
      <c r="R4" s="18">
        <v>8</v>
      </c>
      <c r="S4" s="18">
        <v>8</v>
      </c>
      <c r="T4" s="18">
        <v>9</v>
      </c>
      <c r="U4" s="18">
        <v>9</v>
      </c>
      <c r="V4" s="18">
        <v>10</v>
      </c>
      <c r="W4" s="32"/>
      <c r="X4" s="23" t="s">
        <v>251</v>
      </c>
      <c r="Y4" s="18">
        <f>IFERROR(INDEX(附表.職業加值表!$C$8:$V$11,VLOOKUP(人物卡!$A$4,附表.職業加值表!$A$23:$E$212,5,0),MATCH(人物卡!$S$4,附表.職業加值表!$C$1:$V$1,0)),0)</f>
        <v>3</v>
      </c>
      <c r="Z4" s="18">
        <f>IFERROR(IF(人物卡!$W$4=0,0,(INDEX(附表.職業加值表!$C$8:$V$11,VLOOKUP(人物卡!$J$4,附表.職業加值表!$A$23:$E$212,5,0),MATCH(人物卡!$W$4,附表.職業加值表!$C$1:$V$1,0)))),0)</f>
        <v>0</v>
      </c>
      <c r="AA4" s="18">
        <f>IFERROR(IF(人物卡!$AA$4=0,0,(INDEX(附表.職業加值表!$C$8:$V$11,VLOOKUP(人物卡!$A$7,附表.職業加值表!$A$23:$E$212,5,0),MATCH(人物卡!$AA$4,附表.職業加值表!$C$1:$V$1,0)))),0)</f>
        <v>0</v>
      </c>
      <c r="AB4" s="18">
        <f>IFERROR(IF(人物卡!$AE$4=0,0,(INDEX(附表.職業加值表!$C$8:$V$11,VLOOKUP(人物卡!$J$7,附表.職業加值表!$A$23:$E$212,5,0),MATCH(人物卡!$AE$4,附表.職業加值表!$C$1:$V$1,0)))),0)</f>
        <v>0</v>
      </c>
      <c r="AD4" s="34"/>
      <c r="AE4" s="34"/>
      <c r="AF4" s="34"/>
      <c r="AG4" s="34"/>
    </row>
    <row r="5" ht="14.25" customHeight="1" spans="2:33">
      <c r="B5" s="16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3" t="s">
        <v>252</v>
      </c>
      <c r="Y5" s="18">
        <f>IFERROR(INDEX(附表.職業加值表!$C$8:$V$11,VLOOKUP(人物卡!$A$4,附表.職業加值表!$A$23:$F$212,6,0),MATCH(人物卡!$S$4,附表.職業加值表!$C$1:$V$1,0)),0)</f>
        <v>3</v>
      </c>
      <c r="Z5" s="18">
        <f>IFERROR(IF(人物卡!$W$4=0,0,(INDEX(附表.職業加值表!$C$8:$V$11,VLOOKUP(人物卡!$J$4,附表.職業加值表!$A$23:$F$212,6,0),MATCH(人物卡!$W$4,附表.職業加值表!$C$1:$V$1,0)))),0)</f>
        <v>0</v>
      </c>
      <c r="AA5" s="18">
        <f>IFERROR(IF(人物卡!$AA$4=0,0,(INDEX(附表.職業加值表!$C$8:$V$11,VLOOKUP(人物卡!$A$7,附表.職業加值表!$A$23:$F$212,6,0),MATCH(人物卡!$AA$4,附表.職業加值表!$C$1:$V$1,0)))),0)</f>
        <v>0</v>
      </c>
      <c r="AB5" s="18">
        <f>IFERROR(IF(人物卡!$AE$4=0,0,(INDEX(附表.職業加值表!$C$8:$V$11,VLOOKUP(人物卡!$J$7,附表.職業加值表!$A$23:$F$212,6,0),MATCH(人物卡!$AE$4,附表.職業加值表!$C$1:$V$1,0)))),0)</f>
        <v>0</v>
      </c>
      <c r="AD5" s="34"/>
      <c r="AE5" s="34"/>
      <c r="AF5" s="34"/>
      <c r="AG5" s="34"/>
    </row>
    <row r="6" ht="14.25" customHeight="1" spans="1:33">
      <c r="A6" s="12" t="s">
        <v>399</v>
      </c>
      <c r="B6" s="16"/>
      <c r="C6" s="19" t="s">
        <v>1</v>
      </c>
      <c r="D6" s="19" t="s">
        <v>1</v>
      </c>
      <c r="E6" s="19" t="s">
        <v>1</v>
      </c>
      <c r="F6" s="19" t="s">
        <v>1</v>
      </c>
      <c r="G6" s="19" t="s">
        <v>1</v>
      </c>
      <c r="H6" s="19" t="str">
        <f>"+1"</f>
        <v>+1</v>
      </c>
      <c r="I6" s="19" t="str">
        <f>"+2"</f>
        <v>+2</v>
      </c>
      <c r="J6" s="19" t="str">
        <f>"+3"</f>
        <v>+3</v>
      </c>
      <c r="K6" s="19" t="str">
        <f>"+4"</f>
        <v>+4</v>
      </c>
      <c r="L6" s="19" t="str">
        <f>"+5"</f>
        <v>+5</v>
      </c>
      <c r="M6" s="30" t="s">
        <v>400</v>
      </c>
      <c r="N6" s="30" t="s">
        <v>401</v>
      </c>
      <c r="O6" s="30" t="s">
        <v>402</v>
      </c>
      <c r="P6" s="30" t="s">
        <v>403</v>
      </c>
      <c r="Q6" s="30" t="s">
        <v>404</v>
      </c>
      <c r="R6" s="30" t="s">
        <v>405</v>
      </c>
      <c r="S6" s="30" t="s">
        <v>406</v>
      </c>
      <c r="T6" s="30" t="s">
        <v>407</v>
      </c>
      <c r="U6" s="30" t="s">
        <v>408</v>
      </c>
      <c r="V6" s="30" t="s">
        <v>409</v>
      </c>
      <c r="W6" s="14" t="str">
        <f>""</f>
        <v/>
      </c>
      <c r="X6" s="14" t="s">
        <v>241</v>
      </c>
      <c r="Y6" s="13">
        <f>IFERROR(IF(AND(((VLOOKUP(人物卡!$A$4,附表.職業加值表!$A$23:$G$212,7,0)+人物卡!$L$25)*人物卡!$S$4)&lt;=0,人物卡!$S$4&gt;=1),人物卡!$S$4,((VLOOKUP(人物卡!$A$4,附表.職業加值表!$A$23:$G$212,7,0)+人物卡!$L$25)*人物卡!$S$4)),0)</f>
        <v>6</v>
      </c>
      <c r="Z6" s="13">
        <f>IFERROR(IF(AND(((VLOOKUP(人物卡!$J$4,附表.職業加值表!$A$23:$G$212,7,0)+人物卡!$L$25)*人物卡!$W$4)&lt;=0,人物卡!$W$4&gt;=1),人物卡!$W$4,((VLOOKUP(人物卡!$J$4,附表.職業加值表!$A$23:$G$212,7,0)+人物卡!$L$25)*人物卡!$W$4)),0)</f>
        <v>0</v>
      </c>
      <c r="AA6" s="18">
        <f>IFERROR(IF(AND(((VLOOKUP(人物卡!$A$7,附表.職業加值表!$A$23:$G$212,7,0)+人物卡!$L$25)*人物卡!$AA$4)&lt;=0,人物卡!$AA$4&gt;=1),人物卡!$AA$4,((VLOOKUP(人物卡!$A$7,附表.職業加值表!$A$23:$G$212,7,0)+人物卡!$L$25)*人物卡!$AA$4)),0)</f>
        <v>0</v>
      </c>
      <c r="AB6" s="18">
        <f>IFERROR(IF(AND(((VLOOKUP(人物卡!$J$7,附表.職業加值表!$A$23:$G$212,7,0)+人物卡!$L$25)*人物卡!$AE$4)&lt;=0,人物卡!$AE$4&gt;=1),人物卡!$AE$4,((VLOOKUP(人物卡!$J$7,附表.職業加值表!$A$23:$G$212,7,0)+人物卡!$L$25)*人物卡!$AE$4)),0)</f>
        <v>0</v>
      </c>
      <c r="AD6" s="34"/>
      <c r="AE6" s="34"/>
      <c r="AF6" s="34"/>
      <c r="AG6" s="34"/>
    </row>
    <row r="7" ht="14.25" customHeight="1" spans="2:33">
      <c r="B7" s="16"/>
      <c r="C7" s="20"/>
      <c r="D7" s="20"/>
      <c r="E7" s="20"/>
      <c r="F7" s="20"/>
      <c r="G7" s="20"/>
      <c r="H7" s="20"/>
      <c r="I7" s="20"/>
      <c r="J7" s="20"/>
      <c r="K7" s="20"/>
      <c r="L7" s="20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AD7" s="34"/>
      <c r="AE7" s="34"/>
      <c r="AF7" s="34"/>
      <c r="AG7" s="34"/>
    </row>
    <row r="8" ht="14.25" customHeight="1" spans="1:33">
      <c r="A8" s="12" t="s">
        <v>410</v>
      </c>
      <c r="B8" s="16">
        <v>1</v>
      </c>
      <c r="C8" s="21">
        <v>2</v>
      </c>
      <c r="D8" s="21">
        <v>3</v>
      </c>
      <c r="E8" s="21">
        <v>3</v>
      </c>
      <c r="F8" s="21">
        <v>4</v>
      </c>
      <c r="G8" s="21">
        <v>4</v>
      </c>
      <c r="H8" s="21">
        <v>5</v>
      </c>
      <c r="I8" s="21">
        <v>5</v>
      </c>
      <c r="J8" s="21">
        <v>6</v>
      </c>
      <c r="K8" s="21">
        <v>6</v>
      </c>
      <c r="L8" s="21">
        <v>7</v>
      </c>
      <c r="M8" s="21">
        <v>7</v>
      </c>
      <c r="N8" s="21">
        <v>8</v>
      </c>
      <c r="O8" s="21">
        <v>8</v>
      </c>
      <c r="P8" s="21">
        <v>9</v>
      </c>
      <c r="Q8" s="21">
        <v>9</v>
      </c>
      <c r="R8" s="21">
        <v>10</v>
      </c>
      <c r="S8" s="21">
        <v>10</v>
      </c>
      <c r="T8" s="21">
        <v>11</v>
      </c>
      <c r="U8" s="21">
        <v>11</v>
      </c>
      <c r="V8" s="21">
        <v>12</v>
      </c>
      <c r="W8" s="33"/>
      <c r="AD8" s="34"/>
      <c r="AE8" s="34"/>
      <c r="AF8" s="34"/>
      <c r="AG8" s="34"/>
    </row>
    <row r="9" ht="14.25" customHeight="1" spans="1:33">
      <c r="A9" s="12" t="s">
        <v>411</v>
      </c>
      <c r="B9" s="16">
        <v>3</v>
      </c>
      <c r="C9" s="21">
        <v>0</v>
      </c>
      <c r="D9" s="21">
        <v>0</v>
      </c>
      <c r="E9" s="21">
        <v>1</v>
      </c>
      <c r="F9" s="21">
        <v>1</v>
      </c>
      <c r="G9" s="21">
        <v>1</v>
      </c>
      <c r="H9" s="21">
        <v>2</v>
      </c>
      <c r="I9" s="21">
        <v>2</v>
      </c>
      <c r="J9" s="21">
        <v>2</v>
      </c>
      <c r="K9" s="21">
        <v>3</v>
      </c>
      <c r="L9" s="21">
        <v>3</v>
      </c>
      <c r="M9" s="21">
        <v>3</v>
      </c>
      <c r="N9" s="21">
        <v>4</v>
      </c>
      <c r="O9" s="21">
        <v>4</v>
      </c>
      <c r="P9" s="21">
        <v>4</v>
      </c>
      <c r="Q9" s="21">
        <v>5</v>
      </c>
      <c r="R9" s="21">
        <v>5</v>
      </c>
      <c r="S9" s="21">
        <v>5</v>
      </c>
      <c r="T9" s="21">
        <v>6</v>
      </c>
      <c r="U9" s="21">
        <v>6</v>
      </c>
      <c r="V9" s="21">
        <v>6</v>
      </c>
      <c r="W9" s="33"/>
      <c r="AD9" s="34"/>
      <c r="AE9" s="34"/>
      <c r="AF9" s="34"/>
      <c r="AG9" s="34"/>
    </row>
    <row r="10" ht="14.25" customHeight="1" spans="1:33">
      <c r="A10" s="12" t="s">
        <v>412</v>
      </c>
      <c r="B10" s="16">
        <v>4</v>
      </c>
      <c r="C10" s="21">
        <v>1</v>
      </c>
      <c r="D10" s="21">
        <v>1</v>
      </c>
      <c r="E10" s="21">
        <v>2</v>
      </c>
      <c r="F10" s="21">
        <v>2</v>
      </c>
      <c r="G10" s="21">
        <v>3</v>
      </c>
      <c r="H10" s="21">
        <v>3</v>
      </c>
      <c r="I10" s="21">
        <v>4</v>
      </c>
      <c r="J10" s="21">
        <v>4</v>
      </c>
      <c r="K10" s="21">
        <v>5</v>
      </c>
      <c r="L10" s="21">
        <v>5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23"/>
      <c r="AD10" s="34"/>
      <c r="AE10" s="34"/>
      <c r="AF10" s="34"/>
      <c r="AG10" s="34"/>
    </row>
    <row r="11" ht="14.25" customHeight="1" spans="1:33">
      <c r="A11" s="12" t="s">
        <v>413</v>
      </c>
      <c r="B11" s="16">
        <v>5</v>
      </c>
      <c r="C11" s="21">
        <v>0</v>
      </c>
      <c r="D11" s="21">
        <v>1</v>
      </c>
      <c r="E11" s="21">
        <v>1</v>
      </c>
      <c r="F11" s="21">
        <v>1</v>
      </c>
      <c r="G11" s="21">
        <v>2</v>
      </c>
      <c r="H11" s="21">
        <v>2</v>
      </c>
      <c r="I11" s="21">
        <v>2</v>
      </c>
      <c r="J11" s="21">
        <v>3</v>
      </c>
      <c r="K11" s="21">
        <v>3</v>
      </c>
      <c r="L11" s="21">
        <v>3</v>
      </c>
      <c r="M11" s="31"/>
      <c r="N11" s="30"/>
      <c r="O11" s="30"/>
      <c r="P11" s="30"/>
      <c r="Q11" s="30"/>
      <c r="R11" s="30"/>
      <c r="S11" s="30"/>
      <c r="T11" s="30"/>
      <c r="U11" s="30"/>
      <c r="V11" s="30"/>
      <c r="W11" s="23"/>
      <c r="AD11" s="34"/>
      <c r="AE11" s="34"/>
      <c r="AF11" s="34"/>
      <c r="AG11" s="34"/>
    </row>
    <row r="12" s="12" customFormat="1" ht="14.25" customHeight="1" spans="2:42">
      <c r="B12" s="16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23"/>
      <c r="X12" s="14"/>
      <c r="Y12" s="14"/>
      <c r="Z12" s="14"/>
      <c r="AA12" s="14"/>
      <c r="AB12" s="14"/>
      <c r="AC12" s="14"/>
      <c r="AD12" s="34"/>
      <c r="AE12" s="34"/>
      <c r="AF12" s="34"/>
      <c r="AG12" s="34"/>
      <c r="AH12" s="14"/>
      <c r="AI12" s="14"/>
      <c r="AJ12" s="14"/>
      <c r="AK12" s="14"/>
      <c r="AL12" s="14"/>
      <c r="AM12" s="14"/>
      <c r="AN12" s="14"/>
      <c r="AO12" s="14"/>
      <c r="AP12" s="14"/>
    </row>
    <row r="13" s="12" customFormat="1" ht="14.25" customHeight="1" spans="2:42">
      <c r="B13" s="1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31"/>
      <c r="N13" s="30"/>
      <c r="O13" s="30"/>
      <c r="P13" s="30"/>
      <c r="Q13" s="30"/>
      <c r="R13" s="30"/>
      <c r="S13" s="30"/>
      <c r="T13" s="30"/>
      <c r="U13" s="30"/>
      <c r="V13" s="30"/>
      <c r="W13" s="23"/>
      <c r="X13" s="14"/>
      <c r="Y13" s="14"/>
      <c r="Z13" s="14"/>
      <c r="AA13" s="14"/>
      <c r="AB13" s="14"/>
      <c r="AC13" s="14"/>
      <c r="AD13" s="34"/>
      <c r="AE13" s="34"/>
      <c r="AF13" s="34"/>
      <c r="AG13" s="34"/>
      <c r="AH13" s="14"/>
      <c r="AI13" s="14"/>
      <c r="AJ13" s="14"/>
      <c r="AK13" s="14"/>
      <c r="AL13" s="14"/>
      <c r="AM13" s="14"/>
      <c r="AN13" s="14"/>
      <c r="AO13" s="14"/>
      <c r="AP13" s="14"/>
    </row>
    <row r="14" s="12" customFormat="1" ht="14.25" customHeight="1" spans="2:42">
      <c r="B14" s="16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31"/>
      <c r="N14" s="30"/>
      <c r="O14" s="30"/>
      <c r="P14" s="30"/>
      <c r="Q14" s="30"/>
      <c r="R14" s="30"/>
      <c r="S14" s="30"/>
      <c r="T14" s="30"/>
      <c r="U14" s="30"/>
      <c r="V14" s="30"/>
      <c r="W14" s="23"/>
      <c r="X14" s="14"/>
      <c r="Y14" s="14"/>
      <c r="Z14" s="14"/>
      <c r="AA14" s="14"/>
      <c r="AB14" s="14"/>
      <c r="AC14" s="14"/>
      <c r="AD14" s="34"/>
      <c r="AE14" s="34"/>
      <c r="AF14" s="34"/>
      <c r="AG14" s="34"/>
      <c r="AH14" s="14"/>
      <c r="AI14" s="14"/>
      <c r="AJ14" s="14"/>
      <c r="AK14" s="14"/>
      <c r="AL14" s="14"/>
      <c r="AM14" s="14"/>
      <c r="AN14" s="14"/>
      <c r="AO14" s="14"/>
      <c r="AP14" s="14"/>
    </row>
    <row r="15" s="12" customFormat="1" ht="14.25" customHeight="1" spans="2:42">
      <c r="B15" s="16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31"/>
      <c r="N15" s="30"/>
      <c r="O15" s="30"/>
      <c r="P15" s="30"/>
      <c r="Q15" s="30"/>
      <c r="R15" s="30"/>
      <c r="S15" s="30"/>
      <c r="T15" s="30"/>
      <c r="U15" s="30"/>
      <c r="V15" s="30"/>
      <c r="W15" s="23"/>
      <c r="X15" s="14"/>
      <c r="Y15" s="14"/>
      <c r="Z15" s="14"/>
      <c r="AA15" s="14"/>
      <c r="AB15" s="14"/>
      <c r="AC15" s="14"/>
      <c r="AD15" s="34"/>
      <c r="AE15" s="34"/>
      <c r="AF15" s="34"/>
      <c r="AG15" s="34"/>
      <c r="AH15" s="14"/>
      <c r="AI15" s="14"/>
      <c r="AJ15" s="14"/>
      <c r="AK15" s="14"/>
      <c r="AL15" s="14"/>
      <c r="AM15" s="14"/>
      <c r="AN15" s="14"/>
      <c r="AO15" s="14"/>
      <c r="AP15" s="14"/>
    </row>
    <row r="16" s="12" customFormat="1" ht="14.25" customHeight="1" spans="2:42">
      <c r="B16" s="16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31"/>
      <c r="N16" s="30"/>
      <c r="O16" s="30"/>
      <c r="P16" s="30"/>
      <c r="Q16" s="30"/>
      <c r="R16" s="30"/>
      <c r="S16" s="30"/>
      <c r="T16" s="30"/>
      <c r="U16" s="30"/>
      <c r="V16" s="30"/>
      <c r="W16" s="23"/>
      <c r="X16" s="14"/>
      <c r="Y16" s="14"/>
      <c r="Z16" s="14"/>
      <c r="AA16" s="14"/>
      <c r="AB16" s="14"/>
      <c r="AC16" s="14"/>
      <c r="AD16" s="34"/>
      <c r="AE16" s="34"/>
      <c r="AF16" s="34"/>
      <c r="AG16" s="34"/>
      <c r="AH16" s="14"/>
      <c r="AI16" s="14"/>
      <c r="AJ16" s="14"/>
      <c r="AK16" s="14"/>
      <c r="AL16" s="14"/>
      <c r="AM16" s="14"/>
      <c r="AN16" s="14"/>
      <c r="AO16" s="14"/>
      <c r="AP16" s="14"/>
    </row>
    <row r="17" s="12" customFormat="1" ht="14.25" customHeight="1" spans="2:42">
      <c r="B17" s="16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31"/>
      <c r="N17" s="30"/>
      <c r="O17" s="30"/>
      <c r="P17" s="30"/>
      <c r="Q17" s="30"/>
      <c r="R17" s="30"/>
      <c r="S17" s="30"/>
      <c r="T17" s="30"/>
      <c r="U17" s="30"/>
      <c r="V17" s="30"/>
      <c r="W17" s="23"/>
      <c r="X17" s="14"/>
      <c r="Y17" s="14"/>
      <c r="Z17" s="14"/>
      <c r="AA17" s="14"/>
      <c r="AB17" s="14"/>
      <c r="AC17" s="14"/>
      <c r="AD17" s="34"/>
      <c r="AE17" s="34"/>
      <c r="AF17" s="34"/>
      <c r="AG17" s="34"/>
      <c r="AH17" s="14"/>
      <c r="AI17" s="14"/>
      <c r="AJ17" s="14"/>
      <c r="AK17" s="14"/>
      <c r="AL17" s="14"/>
      <c r="AM17" s="14"/>
      <c r="AN17" s="14"/>
      <c r="AO17" s="14"/>
      <c r="AP17" s="14"/>
    </row>
    <row r="18" s="12" customFormat="1" ht="14.25" customHeight="1" spans="2:42">
      <c r="B18" s="16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31"/>
      <c r="N18" s="30"/>
      <c r="O18" s="30"/>
      <c r="P18" s="30"/>
      <c r="Q18" s="30"/>
      <c r="R18" s="30"/>
      <c r="S18" s="30"/>
      <c r="T18" s="30"/>
      <c r="U18" s="30"/>
      <c r="V18" s="30"/>
      <c r="W18" s="23"/>
      <c r="X18" s="14"/>
      <c r="Y18" s="14"/>
      <c r="Z18" s="14"/>
      <c r="AA18" s="14"/>
      <c r="AB18" s="14"/>
      <c r="AC18" s="14"/>
      <c r="AD18" s="34"/>
      <c r="AE18" s="34"/>
      <c r="AF18" s="34"/>
      <c r="AG18" s="34"/>
      <c r="AH18" s="14"/>
      <c r="AI18" s="14"/>
      <c r="AJ18" s="14"/>
      <c r="AK18" s="14"/>
      <c r="AL18" s="14"/>
      <c r="AM18" s="14"/>
      <c r="AN18" s="14"/>
      <c r="AO18" s="14"/>
      <c r="AP18" s="14"/>
    </row>
    <row r="19" s="12" customFormat="1" ht="14.25" customHeight="1" spans="2:42">
      <c r="B19" s="16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31"/>
      <c r="N19" s="30"/>
      <c r="O19" s="30"/>
      <c r="P19" s="30"/>
      <c r="Q19" s="30"/>
      <c r="R19" s="30"/>
      <c r="S19" s="30"/>
      <c r="T19" s="30"/>
      <c r="U19" s="30"/>
      <c r="V19" s="30"/>
      <c r="W19" s="23"/>
      <c r="X19" s="14"/>
      <c r="Y19" s="14"/>
      <c r="Z19" s="14"/>
      <c r="AA19" s="14"/>
      <c r="AB19" s="14"/>
      <c r="AC19" s="14"/>
      <c r="AD19" s="34"/>
      <c r="AE19" s="34"/>
      <c r="AF19" s="34"/>
      <c r="AG19" s="34"/>
      <c r="AH19" s="14"/>
      <c r="AI19" s="14"/>
      <c r="AJ19" s="14"/>
      <c r="AK19" s="14"/>
      <c r="AL19" s="14"/>
      <c r="AM19" s="14"/>
      <c r="AN19" s="14"/>
      <c r="AO19" s="14"/>
      <c r="AP19" s="14"/>
    </row>
    <row r="20" ht="14.25" customHeight="1" spans="2:33">
      <c r="B20" s="16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23"/>
      <c r="AD20" s="34"/>
      <c r="AE20" s="34"/>
      <c r="AF20" s="34"/>
      <c r="AG20" s="34"/>
    </row>
    <row r="21" ht="14.25" customHeight="1" spans="2:33">
      <c r="B21" s="16"/>
      <c r="C21" s="23"/>
      <c r="D21" s="23" t="s">
        <v>250</v>
      </c>
      <c r="E21" s="23" t="s">
        <v>251</v>
      </c>
      <c r="F21" s="23" t="s">
        <v>252</v>
      </c>
      <c r="G21" s="23" t="s">
        <v>241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AD21" s="34"/>
      <c r="AE21" s="34"/>
      <c r="AF21" s="34"/>
      <c r="AG21" s="34"/>
    </row>
    <row r="22" ht="14.25" customHeight="1" spans="1:42">
      <c r="A22" s="24" t="s">
        <v>1</v>
      </c>
      <c r="B22" s="16"/>
      <c r="C22" s="14" t="s">
        <v>150</v>
      </c>
      <c r="D22" s="14" t="s">
        <v>414</v>
      </c>
      <c r="E22" s="14" t="s">
        <v>414</v>
      </c>
      <c r="F22" s="14" t="s">
        <v>414</v>
      </c>
      <c r="G22" s="14" t="s">
        <v>415</v>
      </c>
      <c r="H22" s="25" t="s">
        <v>416</v>
      </c>
      <c r="I22" s="25" t="s">
        <v>115</v>
      </c>
      <c r="J22" s="25" t="s">
        <v>122</v>
      </c>
      <c r="K22" s="25" t="s">
        <v>124</v>
      </c>
      <c r="L22" s="25" t="s">
        <v>125</v>
      </c>
      <c r="M22" s="25" t="s">
        <v>130</v>
      </c>
      <c r="N22" s="25" t="s">
        <v>131</v>
      </c>
      <c r="O22" s="25" t="s">
        <v>133</v>
      </c>
      <c r="P22" s="25" t="s">
        <v>134</v>
      </c>
      <c r="Q22" s="25" t="s">
        <v>137</v>
      </c>
      <c r="R22" s="25" t="s">
        <v>417</v>
      </c>
      <c r="S22" s="25" t="s">
        <v>140</v>
      </c>
      <c r="T22" s="25" t="s">
        <v>142</v>
      </c>
      <c r="U22" s="25" t="s">
        <v>418</v>
      </c>
      <c r="V22" s="25" t="s">
        <v>419</v>
      </c>
      <c r="W22" s="25" t="s">
        <v>420</v>
      </c>
      <c r="X22" s="25" t="s">
        <v>421</v>
      </c>
      <c r="Y22" s="25" t="s">
        <v>422</v>
      </c>
      <c r="Z22" s="25" t="s">
        <v>423</v>
      </c>
      <c r="AA22" s="25" t="s">
        <v>424</v>
      </c>
      <c r="AB22" s="25" t="s">
        <v>425</v>
      </c>
      <c r="AC22" s="25" t="s">
        <v>426</v>
      </c>
      <c r="AD22" s="25" t="s">
        <v>427</v>
      </c>
      <c r="AE22" s="25" t="s">
        <v>47</v>
      </c>
      <c r="AF22" s="25" t="s">
        <v>167</v>
      </c>
      <c r="AG22" s="25" t="s">
        <v>168</v>
      </c>
      <c r="AH22" s="25" t="s">
        <v>169</v>
      </c>
      <c r="AI22" s="25" t="s">
        <v>170</v>
      </c>
      <c r="AJ22" s="25" t="s">
        <v>171</v>
      </c>
      <c r="AK22" s="25" t="s">
        <v>172</v>
      </c>
      <c r="AL22" s="25" t="s">
        <v>428</v>
      </c>
      <c r="AM22" s="25" t="s">
        <v>174</v>
      </c>
      <c r="AN22" s="25" t="s">
        <v>175</v>
      </c>
      <c r="AO22" s="25" t="s">
        <v>176</v>
      </c>
      <c r="AP22" s="25" t="s">
        <v>177</v>
      </c>
    </row>
    <row r="23" ht="14.25" customHeight="1" spans="1:42">
      <c r="A23" s="26" t="s">
        <v>429</v>
      </c>
      <c r="B23" s="16">
        <v>1</v>
      </c>
      <c r="C23" s="13">
        <v>1</v>
      </c>
      <c r="D23" s="13">
        <v>1</v>
      </c>
      <c r="E23" s="13">
        <v>3</v>
      </c>
      <c r="F23" s="13">
        <v>3</v>
      </c>
      <c r="G23" s="19">
        <v>4</v>
      </c>
      <c r="H23" s="27" t="s">
        <v>110</v>
      </c>
      <c r="I23" s="4"/>
      <c r="J23" s="4"/>
      <c r="K23" s="27" t="s">
        <v>110</v>
      </c>
      <c r="L23" s="27" t="s">
        <v>110</v>
      </c>
      <c r="M23" s="4"/>
      <c r="N23" s="4"/>
      <c r="O23" s="4"/>
      <c r="P23" s="4"/>
      <c r="Q23" s="4"/>
      <c r="R23" s="27" t="s">
        <v>110</v>
      </c>
      <c r="S23" s="4"/>
      <c r="T23" s="27" t="s">
        <v>110</v>
      </c>
      <c r="U23" s="4"/>
      <c r="V23" s="4"/>
      <c r="W23" s="4"/>
      <c r="X23" s="4"/>
      <c r="Y23" s="4"/>
      <c r="Z23" s="4"/>
      <c r="AA23" s="27" t="s">
        <v>110</v>
      </c>
      <c r="AB23" s="4"/>
      <c r="AC23" s="4"/>
      <c r="AD23" s="4"/>
      <c r="AE23" s="4"/>
      <c r="AF23" s="27" t="s">
        <v>110</v>
      </c>
      <c r="AG23" s="4"/>
      <c r="AH23" s="4"/>
      <c r="AI23" s="27" t="s">
        <v>110</v>
      </c>
      <c r="AJ23" s="4"/>
      <c r="AK23" s="4"/>
      <c r="AL23" s="4"/>
      <c r="AM23" s="4"/>
      <c r="AN23" s="27" t="s">
        <v>110</v>
      </c>
      <c r="AO23" s="27" t="s">
        <v>110</v>
      </c>
      <c r="AP23" s="4"/>
    </row>
    <row r="24" ht="14.25" customHeight="1" spans="1:42">
      <c r="A24" s="26" t="s">
        <v>242</v>
      </c>
      <c r="B24" s="16">
        <v>2</v>
      </c>
      <c r="C24" s="13">
        <v>2</v>
      </c>
      <c r="D24" s="13">
        <v>3</v>
      </c>
      <c r="E24" s="13">
        <v>1</v>
      </c>
      <c r="F24" s="13">
        <v>1</v>
      </c>
      <c r="G24" s="19">
        <v>6</v>
      </c>
      <c r="H24" s="27" t="s">
        <v>110</v>
      </c>
      <c r="I24" s="27" t="s">
        <v>110</v>
      </c>
      <c r="J24" s="27" t="s">
        <v>110</v>
      </c>
      <c r="K24" s="27" t="s">
        <v>110</v>
      </c>
      <c r="L24" s="27" t="s">
        <v>110</v>
      </c>
      <c r="M24" s="27" t="s">
        <v>110</v>
      </c>
      <c r="N24" s="4"/>
      <c r="O24" s="27" t="s">
        <v>110</v>
      </c>
      <c r="P24" s="27" t="s">
        <v>110</v>
      </c>
      <c r="Q24" s="4"/>
      <c r="R24" s="4"/>
      <c r="S24" s="4"/>
      <c r="T24" s="27" t="s">
        <v>110</v>
      </c>
      <c r="U24" s="27" t="s">
        <v>110</v>
      </c>
      <c r="V24" s="27" t="s">
        <v>110</v>
      </c>
      <c r="W24" s="27" t="s">
        <v>110</v>
      </c>
      <c r="X24" s="27" t="s">
        <v>110</v>
      </c>
      <c r="Y24" s="27" t="s">
        <v>110</v>
      </c>
      <c r="Z24" s="27" t="s">
        <v>110</v>
      </c>
      <c r="AA24" s="27" t="s">
        <v>110</v>
      </c>
      <c r="AB24" s="27" t="s">
        <v>110</v>
      </c>
      <c r="AC24" s="27" t="s">
        <v>110</v>
      </c>
      <c r="AD24" s="27" t="s">
        <v>110</v>
      </c>
      <c r="AE24" s="27" t="s">
        <v>110</v>
      </c>
      <c r="AF24" s="27" t="s">
        <v>110</v>
      </c>
      <c r="AG24" s="27" t="s">
        <v>110</v>
      </c>
      <c r="AH24" s="27" t="s">
        <v>110</v>
      </c>
      <c r="AI24" s="4"/>
      <c r="AJ24" s="27" t="s">
        <v>110</v>
      </c>
      <c r="AK24" s="27" t="s">
        <v>110</v>
      </c>
      <c r="AL24" s="27" t="s">
        <v>110</v>
      </c>
      <c r="AM24" s="27" t="s">
        <v>110</v>
      </c>
      <c r="AN24" s="4"/>
      <c r="AO24" s="4"/>
      <c r="AP24" s="27" t="s">
        <v>110</v>
      </c>
    </row>
    <row r="25" ht="14.25" customHeight="1" spans="1:42">
      <c r="A25" s="26" t="s">
        <v>430</v>
      </c>
      <c r="B25" s="16">
        <v>3</v>
      </c>
      <c r="C25" s="13">
        <v>2</v>
      </c>
      <c r="D25" s="13">
        <v>1</v>
      </c>
      <c r="E25" s="13">
        <v>3</v>
      </c>
      <c r="F25" s="13">
        <v>1</v>
      </c>
      <c r="G25" s="19">
        <v>2</v>
      </c>
      <c r="H25" s="4"/>
      <c r="I25" s="27" t="s">
        <v>110</v>
      </c>
      <c r="J25" s="4"/>
      <c r="K25" s="4"/>
      <c r="L25" s="27" t="s">
        <v>110</v>
      </c>
      <c r="M25" s="27" t="s">
        <v>110</v>
      </c>
      <c r="N25" s="4"/>
      <c r="O25" s="4"/>
      <c r="P25" s="4"/>
      <c r="Q25" s="4"/>
      <c r="R25" s="4"/>
      <c r="S25" s="27" t="s">
        <v>110</v>
      </c>
      <c r="T25" s="4"/>
      <c r="U25" s="27" t="s">
        <v>110</v>
      </c>
      <c r="V25" s="4"/>
      <c r="W25" s="4"/>
      <c r="X25" s="4"/>
      <c r="Y25" s="27" t="s">
        <v>110</v>
      </c>
      <c r="Z25" s="4"/>
      <c r="AA25" s="4"/>
      <c r="AB25" s="27" t="s">
        <v>110</v>
      </c>
      <c r="AC25" s="27" t="s">
        <v>110</v>
      </c>
      <c r="AD25" s="27" t="s">
        <v>110</v>
      </c>
      <c r="AE25" s="27" t="s">
        <v>110</v>
      </c>
      <c r="AF25" s="4"/>
      <c r="AG25" s="4"/>
      <c r="AH25" s="27" t="s">
        <v>110</v>
      </c>
      <c r="AI25" s="4"/>
      <c r="AJ25" s="27" t="s">
        <v>110</v>
      </c>
      <c r="AK25" s="4"/>
      <c r="AL25" s="27" t="s">
        <v>110</v>
      </c>
      <c r="AM25" s="4"/>
      <c r="AN25" s="4"/>
      <c r="AO25" s="4"/>
      <c r="AP25" s="4"/>
    </row>
    <row r="26" ht="14.25" customHeight="1" spans="1:42">
      <c r="A26" s="26" t="s">
        <v>431</v>
      </c>
      <c r="B26" s="16">
        <v>4</v>
      </c>
      <c r="C26" s="13">
        <v>2</v>
      </c>
      <c r="D26" s="13">
        <v>1</v>
      </c>
      <c r="E26" s="13">
        <v>3</v>
      </c>
      <c r="F26" s="13">
        <v>1</v>
      </c>
      <c r="G26" s="19">
        <v>4</v>
      </c>
      <c r="H26" s="4"/>
      <c r="I26" s="4"/>
      <c r="J26" s="4"/>
      <c r="K26" s="27" t="s">
        <v>110</v>
      </c>
      <c r="L26" s="27" t="s">
        <v>110</v>
      </c>
      <c r="M26" s="27"/>
      <c r="N26" s="4"/>
      <c r="O26" s="4"/>
      <c r="P26" s="4"/>
      <c r="Q26" s="27" t="s">
        <v>110</v>
      </c>
      <c r="R26" s="27" t="s">
        <v>110</v>
      </c>
      <c r="S26" s="27" t="s">
        <v>110</v>
      </c>
      <c r="T26" s="4"/>
      <c r="U26" s="4"/>
      <c r="V26" s="4"/>
      <c r="W26" s="4"/>
      <c r="X26" s="27" t="s">
        <v>110</v>
      </c>
      <c r="Y26" s="4"/>
      <c r="Z26" s="4"/>
      <c r="AA26" s="27" t="s">
        <v>110</v>
      </c>
      <c r="AB26" s="4"/>
      <c r="AC26" s="4"/>
      <c r="AD26" s="4"/>
      <c r="AE26" s="4"/>
      <c r="AF26" s="27" t="s">
        <v>110</v>
      </c>
      <c r="AG26" s="4"/>
      <c r="AH26" s="27" t="s">
        <v>110</v>
      </c>
      <c r="AI26" s="27" t="s">
        <v>110</v>
      </c>
      <c r="AJ26" s="4"/>
      <c r="AK26" s="4"/>
      <c r="AL26" s="27" t="s">
        <v>110</v>
      </c>
      <c r="AM26" s="4"/>
      <c r="AN26" s="27" t="s">
        <v>110</v>
      </c>
      <c r="AO26" s="27" t="s">
        <v>110</v>
      </c>
      <c r="AP26" s="4"/>
    </row>
    <row r="27" ht="14.25" customHeight="1" spans="1:42">
      <c r="A27" s="26" t="s">
        <v>0</v>
      </c>
      <c r="B27" s="16">
        <v>5</v>
      </c>
      <c r="C27" s="13">
        <v>1</v>
      </c>
      <c r="D27" s="13">
        <v>1</v>
      </c>
      <c r="E27" s="13">
        <v>3</v>
      </c>
      <c r="F27" s="13">
        <v>3</v>
      </c>
      <c r="G27" s="19">
        <v>2</v>
      </c>
      <c r="H27" s="4"/>
      <c r="I27" s="4"/>
      <c r="J27" s="4"/>
      <c r="K27" s="27" t="s">
        <v>110</v>
      </c>
      <c r="L27" s="27" t="s">
        <v>110</v>
      </c>
      <c r="M27" s="4"/>
      <c r="N27" s="27"/>
      <c r="O27" s="4"/>
      <c r="P27" s="4"/>
      <c r="Q27" s="4"/>
      <c r="R27" s="27" t="s">
        <v>110</v>
      </c>
      <c r="S27" s="4"/>
      <c r="T27" s="27" t="s">
        <v>110</v>
      </c>
      <c r="U27" s="4"/>
      <c r="V27" s="27" t="s">
        <v>110</v>
      </c>
      <c r="W27" s="27" t="s">
        <v>110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7" t="s">
        <v>110</v>
      </c>
      <c r="AI27" s="27" t="s">
        <v>110</v>
      </c>
      <c r="AJ27" s="4"/>
      <c r="AK27" s="4"/>
      <c r="AL27" s="4"/>
      <c r="AM27" s="4"/>
      <c r="AN27" s="27" t="s">
        <v>110</v>
      </c>
      <c r="AO27" s="27" t="s">
        <v>110</v>
      </c>
      <c r="AP27" s="4"/>
    </row>
    <row r="28" ht="14.25" customHeight="1" spans="1:42">
      <c r="A28" s="26" t="s">
        <v>432</v>
      </c>
      <c r="B28" s="16">
        <v>6</v>
      </c>
      <c r="C28" s="13">
        <v>2</v>
      </c>
      <c r="D28" s="13">
        <v>1</v>
      </c>
      <c r="E28" s="13">
        <v>1</v>
      </c>
      <c r="F28" s="13">
        <v>1</v>
      </c>
      <c r="G28" s="19">
        <v>4</v>
      </c>
      <c r="H28" s="27" t="s">
        <v>110</v>
      </c>
      <c r="I28" s="4"/>
      <c r="J28" s="4"/>
      <c r="K28" s="27" t="s">
        <v>110</v>
      </c>
      <c r="L28" s="27" t="s">
        <v>110</v>
      </c>
      <c r="M28" s="4"/>
      <c r="N28" s="4"/>
      <c r="O28" s="4"/>
      <c r="P28" s="27" t="s">
        <v>110</v>
      </c>
      <c r="Q28" s="4"/>
      <c r="R28" s="4"/>
      <c r="S28" s="4"/>
      <c r="T28" s="27" t="s">
        <v>110</v>
      </c>
      <c r="U28" s="4"/>
      <c r="V28" s="4"/>
      <c r="W28" s="4"/>
      <c r="X28" s="4"/>
      <c r="Y28" s="27" t="s">
        <v>110</v>
      </c>
      <c r="Z28" s="4"/>
      <c r="AA28" s="4"/>
      <c r="AB28" s="4"/>
      <c r="AC28" s="4"/>
      <c r="AD28" s="27" t="s">
        <v>110</v>
      </c>
      <c r="AE28" s="4"/>
      <c r="AF28" s="27" t="s">
        <v>110</v>
      </c>
      <c r="AG28" s="27" t="s">
        <v>110</v>
      </c>
      <c r="AH28" s="27" t="s">
        <v>110</v>
      </c>
      <c r="AI28" s="27" t="s">
        <v>110</v>
      </c>
      <c r="AJ28" s="27" t="s">
        <v>110</v>
      </c>
      <c r="AK28" s="4"/>
      <c r="AL28" s="4"/>
      <c r="AM28" s="27" t="s">
        <v>110</v>
      </c>
      <c r="AN28" s="4"/>
      <c r="AO28" s="27" t="s">
        <v>110</v>
      </c>
      <c r="AP28" s="4"/>
    </row>
    <row r="29" ht="14.25" customHeight="1" spans="1:42">
      <c r="A29" s="26" t="s">
        <v>433</v>
      </c>
      <c r="B29" s="16">
        <v>7</v>
      </c>
      <c r="C29" s="13">
        <v>1</v>
      </c>
      <c r="D29" s="13">
        <v>1</v>
      </c>
      <c r="E29" s="13">
        <v>3</v>
      </c>
      <c r="F29" s="13">
        <v>1</v>
      </c>
      <c r="G29" s="19">
        <v>2</v>
      </c>
      <c r="H29" s="4"/>
      <c r="I29" s="4"/>
      <c r="J29" s="4"/>
      <c r="K29" s="4"/>
      <c r="L29" s="27" t="s">
        <v>110</v>
      </c>
      <c r="M29" s="27" t="s">
        <v>110</v>
      </c>
      <c r="N29" s="4"/>
      <c r="O29" s="4"/>
      <c r="P29" s="4"/>
      <c r="Q29" s="4"/>
      <c r="R29" s="27" t="s">
        <v>110</v>
      </c>
      <c r="S29" s="27" t="s">
        <v>110</v>
      </c>
      <c r="T29" s="4"/>
      <c r="U29" s="4"/>
      <c r="V29" s="4"/>
      <c r="W29" s="4"/>
      <c r="X29" s="4"/>
      <c r="Y29" s="4"/>
      <c r="Z29" s="4"/>
      <c r="AA29" s="4"/>
      <c r="AB29" s="27" t="s">
        <v>110</v>
      </c>
      <c r="AC29" s="4"/>
      <c r="AD29" s="27" t="s">
        <v>110</v>
      </c>
      <c r="AE29" s="4"/>
      <c r="AF29" s="4"/>
      <c r="AG29" s="4"/>
      <c r="AH29" s="27" t="s">
        <v>110</v>
      </c>
      <c r="AI29" s="27" t="s">
        <v>110</v>
      </c>
      <c r="AJ29" s="27" t="s">
        <v>110</v>
      </c>
      <c r="AK29" s="4"/>
      <c r="AL29" s="27" t="s">
        <v>110</v>
      </c>
      <c r="AM29" s="4"/>
      <c r="AN29" s="4"/>
      <c r="AO29" s="4"/>
      <c r="AP29" s="4"/>
    </row>
    <row r="30" ht="14.25" customHeight="1" spans="1:42">
      <c r="A30" s="26" t="s">
        <v>434</v>
      </c>
      <c r="B30" s="16">
        <v>8</v>
      </c>
      <c r="C30" s="13">
        <v>1</v>
      </c>
      <c r="D30" s="13">
        <v>1</v>
      </c>
      <c r="E30" s="13">
        <v>1</v>
      </c>
      <c r="F30" s="13">
        <v>3</v>
      </c>
      <c r="G30" s="19">
        <v>6</v>
      </c>
      <c r="H30" s="4"/>
      <c r="I30" s="4"/>
      <c r="J30" s="4"/>
      <c r="K30" s="27" t="s">
        <v>110</v>
      </c>
      <c r="L30" s="27" t="s">
        <v>110</v>
      </c>
      <c r="M30" s="4"/>
      <c r="N30" s="4"/>
      <c r="O30" s="4"/>
      <c r="P30" s="4"/>
      <c r="Q30" s="4"/>
      <c r="R30" s="27" t="s">
        <v>110</v>
      </c>
      <c r="S30" s="27" t="s">
        <v>110</v>
      </c>
      <c r="T30" s="27" t="s">
        <v>110</v>
      </c>
      <c r="U30" s="4"/>
      <c r="V30" s="27" t="s">
        <v>110</v>
      </c>
      <c r="W30" s="4"/>
      <c r="X30" s="27" t="s">
        <v>110</v>
      </c>
      <c r="Y30" s="4"/>
      <c r="Z30" s="4"/>
      <c r="AA30" s="27" t="s">
        <v>110</v>
      </c>
      <c r="AB30" s="4"/>
      <c r="AC30" s="4"/>
      <c r="AD30" s="4"/>
      <c r="AE30" s="4"/>
      <c r="AF30" s="27" t="s">
        <v>110</v>
      </c>
      <c r="AG30" s="4"/>
      <c r="AH30" s="27" t="s">
        <v>110</v>
      </c>
      <c r="AI30" s="27" t="s">
        <v>110</v>
      </c>
      <c r="AJ30" s="4"/>
      <c r="AK30" s="4"/>
      <c r="AL30" s="27" t="s">
        <v>110</v>
      </c>
      <c r="AM30" s="27" t="s">
        <v>110</v>
      </c>
      <c r="AN30" s="27" t="s">
        <v>110</v>
      </c>
      <c r="AO30" s="27" t="s">
        <v>110</v>
      </c>
      <c r="AP30" s="4"/>
    </row>
    <row r="31" ht="14.25" customHeight="1" spans="1:42">
      <c r="A31" s="26" t="s">
        <v>435</v>
      </c>
      <c r="B31" s="16">
        <v>9</v>
      </c>
      <c r="C31" s="13">
        <v>2</v>
      </c>
      <c r="D31" s="13">
        <v>3</v>
      </c>
      <c r="E31" s="13">
        <v>1</v>
      </c>
      <c r="F31" s="13">
        <v>3</v>
      </c>
      <c r="G31" s="19">
        <v>8</v>
      </c>
      <c r="H31" s="27" t="s">
        <v>110</v>
      </c>
      <c r="I31" s="27" t="s">
        <v>110</v>
      </c>
      <c r="J31" s="27" t="s">
        <v>110</v>
      </c>
      <c r="K31" s="27" t="s">
        <v>110</v>
      </c>
      <c r="L31" s="27" t="s">
        <v>110</v>
      </c>
      <c r="M31" s="27" t="s">
        <v>110</v>
      </c>
      <c r="N31" s="27" t="s">
        <v>110</v>
      </c>
      <c r="O31" s="27" t="s">
        <v>110</v>
      </c>
      <c r="P31" s="27" t="s">
        <v>110</v>
      </c>
      <c r="Q31" s="4"/>
      <c r="R31" s="4"/>
      <c r="S31" s="4"/>
      <c r="T31" s="27" t="s">
        <v>110</v>
      </c>
      <c r="U31" s="4"/>
      <c r="V31" s="27" t="s">
        <v>110</v>
      </c>
      <c r="W31" s="4"/>
      <c r="X31" s="4"/>
      <c r="Y31" s="4"/>
      <c r="Z31" s="27" t="s">
        <v>110</v>
      </c>
      <c r="AA31" s="4"/>
      <c r="AB31" s="4"/>
      <c r="AC31" s="4"/>
      <c r="AD31" s="4"/>
      <c r="AE31" s="27" t="s">
        <v>110</v>
      </c>
      <c r="AF31" s="27" t="s">
        <v>110</v>
      </c>
      <c r="AG31" s="27" t="s">
        <v>110</v>
      </c>
      <c r="AH31" s="27" t="s">
        <v>110</v>
      </c>
      <c r="AI31" s="4"/>
      <c r="AJ31" s="27" t="s">
        <v>110</v>
      </c>
      <c r="AK31" s="27" t="s">
        <v>110</v>
      </c>
      <c r="AL31" s="4"/>
      <c r="AM31" s="27" t="s">
        <v>110</v>
      </c>
      <c r="AN31" s="4"/>
      <c r="AO31" s="27" t="s">
        <v>110</v>
      </c>
      <c r="AP31" s="27" t="s">
        <v>110</v>
      </c>
    </row>
    <row r="32" ht="14.25" customHeight="1" spans="1:42">
      <c r="A32" s="26" t="s">
        <v>436</v>
      </c>
      <c r="B32" s="16">
        <v>10</v>
      </c>
      <c r="C32" s="13">
        <v>3</v>
      </c>
      <c r="D32" s="13">
        <v>3</v>
      </c>
      <c r="E32" s="13">
        <v>3</v>
      </c>
      <c r="F32" s="13">
        <v>1</v>
      </c>
      <c r="G32" s="19">
        <v>2</v>
      </c>
      <c r="H32" s="4"/>
      <c r="I32" s="27" t="s">
        <v>110</v>
      </c>
      <c r="J32" s="27" t="s">
        <v>110</v>
      </c>
      <c r="K32" s="4"/>
      <c r="L32" s="27" t="s">
        <v>110</v>
      </c>
      <c r="M32" s="4"/>
      <c r="N32" s="4"/>
      <c r="O32" s="4"/>
      <c r="P32" s="4"/>
      <c r="Q32" s="27" t="s">
        <v>110</v>
      </c>
      <c r="R32" s="4"/>
      <c r="S32" s="4"/>
      <c r="T32" s="27" t="s">
        <v>110</v>
      </c>
      <c r="U32" s="27" t="s">
        <v>110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7" t="s">
        <v>110</v>
      </c>
      <c r="AI32" s="4"/>
      <c r="AJ32" s="4"/>
      <c r="AK32" s="4"/>
      <c r="AL32" s="27" t="s">
        <v>110</v>
      </c>
      <c r="AM32" s="4"/>
      <c r="AN32" s="4"/>
      <c r="AO32" s="4"/>
      <c r="AP32" s="27" t="s">
        <v>110</v>
      </c>
    </row>
    <row r="33" ht="14.25" customHeight="1" spans="1:42">
      <c r="A33" s="26" t="s">
        <v>437</v>
      </c>
      <c r="B33" s="16">
        <v>11</v>
      </c>
      <c r="C33" s="13">
        <v>3</v>
      </c>
      <c r="D33" s="13">
        <v>3</v>
      </c>
      <c r="E33" s="13">
        <v>3</v>
      </c>
      <c r="F33" s="13">
        <v>1</v>
      </c>
      <c r="G33" s="19">
        <v>2</v>
      </c>
      <c r="H33" s="4"/>
      <c r="I33" s="27" t="s">
        <v>110</v>
      </c>
      <c r="J33" s="4"/>
      <c r="K33" s="4"/>
      <c r="L33" s="27" t="s">
        <v>110</v>
      </c>
      <c r="M33" s="4"/>
      <c r="N33" s="4"/>
      <c r="O33" s="4"/>
      <c r="P33" s="4"/>
      <c r="Q33" s="27" t="s">
        <v>110</v>
      </c>
      <c r="R33" s="4"/>
      <c r="S33" s="4"/>
      <c r="T33" s="4"/>
      <c r="U33" s="27" t="s">
        <v>110</v>
      </c>
      <c r="V33" s="27" t="s">
        <v>110</v>
      </c>
      <c r="W33" s="27" t="s">
        <v>110</v>
      </c>
      <c r="X33" s="27" t="s">
        <v>110</v>
      </c>
      <c r="Y33" s="27" t="s">
        <v>110</v>
      </c>
      <c r="Z33" s="27" t="s">
        <v>110</v>
      </c>
      <c r="AA33" s="27" t="s">
        <v>110</v>
      </c>
      <c r="AB33" s="27" t="s">
        <v>110</v>
      </c>
      <c r="AC33" s="27" t="s">
        <v>110</v>
      </c>
      <c r="AD33" s="27" t="s">
        <v>110</v>
      </c>
      <c r="AE33" s="27" t="s">
        <v>110</v>
      </c>
      <c r="AF33" s="4"/>
      <c r="AG33" s="4"/>
      <c r="AH33" s="27" t="s">
        <v>110</v>
      </c>
      <c r="AI33" s="4"/>
      <c r="AJ33" s="4"/>
      <c r="AK33" s="4"/>
      <c r="AL33" s="27" t="s">
        <v>110</v>
      </c>
      <c r="AM33" s="4"/>
      <c r="AN33" s="4"/>
      <c r="AO33" s="4"/>
      <c r="AP33" s="4"/>
    </row>
    <row r="34" ht="14.25" customHeight="1" spans="1:42">
      <c r="A34" s="26" t="s">
        <v>438</v>
      </c>
      <c r="B34" s="16">
        <v>12</v>
      </c>
      <c r="C34" s="13">
        <v>2</v>
      </c>
      <c r="D34" s="13">
        <v>1</v>
      </c>
      <c r="E34" s="13">
        <v>1</v>
      </c>
      <c r="F34" s="13">
        <v>3</v>
      </c>
      <c r="G34" s="19">
        <v>4</v>
      </c>
      <c r="H34" s="4"/>
      <c r="I34" s="27" t="s">
        <v>110</v>
      </c>
      <c r="J34" s="4"/>
      <c r="K34" s="4"/>
      <c r="L34" s="27" t="s">
        <v>110</v>
      </c>
      <c r="M34" s="4"/>
      <c r="N34" s="27" t="s">
        <v>110</v>
      </c>
      <c r="O34" s="4"/>
      <c r="P34" s="4"/>
      <c r="Q34" s="27" t="s">
        <v>110</v>
      </c>
      <c r="R34" s="4"/>
      <c r="S34" s="27" t="s">
        <v>110</v>
      </c>
      <c r="T34" s="4"/>
      <c r="U34" s="27" t="s">
        <v>110</v>
      </c>
      <c r="V34" s="4"/>
      <c r="W34" s="4"/>
      <c r="X34" s="4"/>
      <c r="Y34" s="4"/>
      <c r="Z34" s="4"/>
      <c r="AA34" s="27" t="s">
        <v>110</v>
      </c>
      <c r="AB34" s="4"/>
      <c r="AC34" s="4"/>
      <c r="AD34" s="4"/>
      <c r="AE34" s="4"/>
      <c r="AF34" s="27" t="s">
        <v>110</v>
      </c>
      <c r="AG34" s="4"/>
      <c r="AH34" s="27" t="s">
        <v>110</v>
      </c>
      <c r="AI34" s="4"/>
      <c r="AJ34" s="4"/>
      <c r="AK34" s="27" t="s">
        <v>110</v>
      </c>
      <c r="AL34" s="27" t="s">
        <v>110</v>
      </c>
      <c r="AM34" s="4"/>
      <c r="AN34" s="27" t="s">
        <v>110</v>
      </c>
      <c r="AO34" s="4"/>
      <c r="AP34" s="27" t="s">
        <v>110</v>
      </c>
    </row>
    <row r="35" ht="14.25" customHeight="1" spans="1:42">
      <c r="A35" s="26" t="s">
        <v>439</v>
      </c>
      <c r="B35" s="16">
        <v>13</v>
      </c>
      <c r="C35" s="13">
        <v>1</v>
      </c>
      <c r="D35" s="13">
        <v>1</v>
      </c>
      <c r="E35" s="13">
        <v>3</v>
      </c>
      <c r="F35" s="13">
        <v>1</v>
      </c>
      <c r="G35" s="19">
        <v>2</v>
      </c>
      <c r="H35" s="4"/>
      <c r="I35" s="4"/>
      <c r="J35" s="27" t="s">
        <v>110</v>
      </c>
      <c r="K35" s="4"/>
      <c r="L35" s="27" t="s">
        <v>110</v>
      </c>
      <c r="M35" s="4"/>
      <c r="N35" s="4"/>
      <c r="O35" s="27" t="s">
        <v>110</v>
      </c>
      <c r="P35" s="4"/>
      <c r="Q35" s="4"/>
      <c r="R35" s="27" t="s">
        <v>110</v>
      </c>
      <c r="S35" s="4"/>
      <c r="T35" s="27" t="s">
        <v>110</v>
      </c>
      <c r="U35" s="4"/>
      <c r="V35" s="4"/>
      <c r="W35" s="4"/>
      <c r="X35" s="4"/>
      <c r="Y35" s="4"/>
      <c r="Z35" s="4"/>
      <c r="AA35" s="4"/>
      <c r="AB35" s="4"/>
      <c r="AC35" s="4"/>
      <c r="AD35" s="27" t="s">
        <v>110</v>
      </c>
      <c r="AE35" s="4"/>
      <c r="AF35" s="4"/>
      <c r="AG35" s="4"/>
      <c r="AH35" s="27" t="s">
        <v>110</v>
      </c>
      <c r="AI35" s="27" t="s">
        <v>110</v>
      </c>
      <c r="AJ35" s="27" t="s">
        <v>110</v>
      </c>
      <c r="AK35" s="4"/>
      <c r="AL35" s="27" t="s">
        <v>110</v>
      </c>
      <c r="AM35" s="27" t="s">
        <v>110</v>
      </c>
      <c r="AN35" s="4"/>
      <c r="AO35" s="4"/>
      <c r="AP35" s="4"/>
    </row>
    <row r="36" ht="14.25" customHeight="1" spans="1:42">
      <c r="A36" s="26" t="s">
        <v>440</v>
      </c>
      <c r="B36" s="16">
        <v>14</v>
      </c>
      <c r="C36" s="13">
        <v>1</v>
      </c>
      <c r="D36" s="13">
        <v>1</v>
      </c>
      <c r="E36" s="13">
        <v>3</v>
      </c>
      <c r="F36" s="13">
        <v>3</v>
      </c>
      <c r="G36" s="19">
        <v>4</v>
      </c>
      <c r="H36" s="4"/>
      <c r="I36" s="4"/>
      <c r="J36" s="27" t="s">
        <v>110</v>
      </c>
      <c r="K36" s="27" t="s">
        <v>110</v>
      </c>
      <c r="L36" s="27" t="s">
        <v>110</v>
      </c>
      <c r="M36" s="27" t="s">
        <v>110</v>
      </c>
      <c r="N36" s="4"/>
      <c r="O36" s="4"/>
      <c r="P36" s="4"/>
      <c r="Q36" s="4"/>
      <c r="R36" s="27" t="s">
        <v>110</v>
      </c>
      <c r="S36" s="4"/>
      <c r="T36" s="27" t="s">
        <v>110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27" t="s">
        <v>110</v>
      </c>
      <c r="AI36" s="27" t="s">
        <v>110</v>
      </c>
      <c r="AJ36" s="27" t="s">
        <v>110</v>
      </c>
      <c r="AK36" s="4"/>
      <c r="AL36" s="4"/>
      <c r="AM36" s="4"/>
      <c r="AN36" s="4"/>
      <c r="AO36" s="27" t="s">
        <v>110</v>
      </c>
      <c r="AP36" s="4"/>
    </row>
    <row r="37" ht="14.25" customHeight="1" spans="1:42">
      <c r="A37" s="26" t="s">
        <v>441</v>
      </c>
      <c r="B37" s="16">
        <v>15</v>
      </c>
      <c r="C37" s="13">
        <v>1</v>
      </c>
      <c r="D37" s="13">
        <v>1</v>
      </c>
      <c r="E37" s="13">
        <v>1</v>
      </c>
      <c r="F37" s="13">
        <v>3</v>
      </c>
      <c r="G37" s="19">
        <v>4</v>
      </c>
      <c r="H37" s="27" t="s">
        <v>110</v>
      </c>
      <c r="I37" s="4"/>
      <c r="J37" s="27" t="s">
        <v>110</v>
      </c>
      <c r="K37" s="27" t="s">
        <v>110</v>
      </c>
      <c r="L37" s="27" t="s">
        <v>110</v>
      </c>
      <c r="M37" s="4"/>
      <c r="N37" s="4"/>
      <c r="O37" s="4"/>
      <c r="P37" s="4"/>
      <c r="Q37" s="4"/>
      <c r="R37" s="27" t="s">
        <v>110</v>
      </c>
      <c r="S37" s="27" t="s">
        <v>110</v>
      </c>
      <c r="T37" s="27" t="s">
        <v>110</v>
      </c>
      <c r="U37" s="4"/>
      <c r="V37" s="4"/>
      <c r="W37" s="27" t="s">
        <v>110</v>
      </c>
      <c r="X37" s="4"/>
      <c r="Y37" s="4"/>
      <c r="Z37" s="27" t="s">
        <v>110</v>
      </c>
      <c r="AA37" s="4"/>
      <c r="AB37" s="4"/>
      <c r="AC37" s="4"/>
      <c r="AD37" s="4"/>
      <c r="AE37" s="4"/>
      <c r="AF37" s="27" t="s">
        <v>110</v>
      </c>
      <c r="AG37" s="4"/>
      <c r="AH37" s="27" t="s">
        <v>110</v>
      </c>
      <c r="AI37" s="27" t="s">
        <v>110</v>
      </c>
      <c r="AJ37" s="4"/>
      <c r="AK37" s="27" t="s">
        <v>110</v>
      </c>
      <c r="AL37" s="4"/>
      <c r="AM37" s="4"/>
      <c r="AN37" s="27" t="s">
        <v>110</v>
      </c>
      <c r="AO37" s="27" t="s">
        <v>110</v>
      </c>
      <c r="AP37" s="4"/>
    </row>
    <row r="38" ht="14.25" customHeight="1" spans="1:42">
      <c r="A38" s="26" t="s">
        <v>442</v>
      </c>
      <c r="B38" s="16">
        <v>16</v>
      </c>
      <c r="C38" s="13">
        <v>2</v>
      </c>
      <c r="D38" s="13">
        <v>1</v>
      </c>
      <c r="E38" s="13">
        <v>3</v>
      </c>
      <c r="F38" s="13">
        <v>1</v>
      </c>
      <c r="G38" s="19">
        <v>6</v>
      </c>
      <c r="H38" s="4"/>
      <c r="I38" s="4"/>
      <c r="J38" s="27" t="s">
        <v>110</v>
      </c>
      <c r="K38" s="27" t="s">
        <v>110</v>
      </c>
      <c r="L38" s="27" t="s">
        <v>110</v>
      </c>
      <c r="M38" s="27" t="s">
        <v>110</v>
      </c>
      <c r="N38" s="4"/>
      <c r="O38" s="27" t="s">
        <v>110</v>
      </c>
      <c r="P38" s="4"/>
      <c r="Q38" s="4"/>
      <c r="R38" s="4"/>
      <c r="S38" s="27" t="s">
        <v>110</v>
      </c>
      <c r="T38" s="27" t="s">
        <v>110</v>
      </c>
      <c r="U38" s="27" t="s">
        <v>110</v>
      </c>
      <c r="V38" s="27" t="s">
        <v>110</v>
      </c>
      <c r="W38" s="4"/>
      <c r="X38" s="4"/>
      <c r="Y38" s="4"/>
      <c r="Z38" s="4"/>
      <c r="AA38" s="27" t="s">
        <v>110</v>
      </c>
      <c r="AB38" s="4"/>
      <c r="AC38" s="27" t="s">
        <v>110</v>
      </c>
      <c r="AD38" s="27" t="s">
        <v>110</v>
      </c>
      <c r="AE38" s="4"/>
      <c r="AF38" s="27" t="s">
        <v>110</v>
      </c>
      <c r="AG38" s="4"/>
      <c r="AH38" s="27" t="s">
        <v>110</v>
      </c>
      <c r="AI38" s="27" t="s">
        <v>110</v>
      </c>
      <c r="AJ38" s="27" t="s">
        <v>110</v>
      </c>
      <c r="AK38" s="4"/>
      <c r="AL38" s="27" t="s">
        <v>110</v>
      </c>
      <c r="AM38" s="27" t="s">
        <v>110</v>
      </c>
      <c r="AN38" s="27" t="s">
        <v>110</v>
      </c>
      <c r="AO38" s="27" t="s">
        <v>110</v>
      </c>
      <c r="AP38" s="4"/>
    </row>
    <row r="39" ht="14.25" customHeight="1" spans="1:42">
      <c r="A39" s="26" t="s">
        <v>443</v>
      </c>
      <c r="B39" s="16">
        <v>17</v>
      </c>
      <c r="C39" s="13">
        <v>2</v>
      </c>
      <c r="D39" s="13">
        <v>1</v>
      </c>
      <c r="E39" s="13">
        <v>3</v>
      </c>
      <c r="F39" s="13">
        <v>1</v>
      </c>
      <c r="G39" s="19">
        <v>2</v>
      </c>
      <c r="H39" s="4"/>
      <c r="I39" s="4"/>
      <c r="J39" s="4"/>
      <c r="K39" s="27" t="s">
        <v>110</v>
      </c>
      <c r="L39" s="27" t="s">
        <v>110</v>
      </c>
      <c r="M39" s="4"/>
      <c r="N39" s="4"/>
      <c r="O39" s="4"/>
      <c r="P39" s="4"/>
      <c r="Q39" s="27" t="s">
        <v>110</v>
      </c>
      <c r="R39" s="4"/>
      <c r="S39" s="4"/>
      <c r="T39" s="27" t="s">
        <v>110</v>
      </c>
      <c r="U39" s="27" t="s">
        <v>110</v>
      </c>
      <c r="V39" s="27" t="s">
        <v>110</v>
      </c>
      <c r="W39" s="4"/>
      <c r="X39" s="4"/>
      <c r="Y39" s="4"/>
      <c r="Z39" s="4"/>
      <c r="AA39" s="4"/>
      <c r="AB39" s="4"/>
      <c r="AC39" s="27" t="s">
        <v>110</v>
      </c>
      <c r="AD39" s="4"/>
      <c r="AE39" s="4"/>
      <c r="AF39" s="4"/>
      <c r="AG39" s="4"/>
      <c r="AH39" s="27" t="s">
        <v>110</v>
      </c>
      <c r="AI39" s="27" t="s">
        <v>110</v>
      </c>
      <c r="AJ39" s="4"/>
      <c r="AK39" s="4"/>
      <c r="AL39" s="27" t="s">
        <v>110</v>
      </c>
      <c r="AM39" s="4"/>
      <c r="AN39" s="4"/>
      <c r="AO39" s="27" t="s">
        <v>110</v>
      </c>
      <c r="AP39" s="27" t="s">
        <v>110</v>
      </c>
    </row>
    <row r="40" ht="14.25" customHeight="1" spans="1:42">
      <c r="A40" s="26" t="s">
        <v>444</v>
      </c>
      <c r="B40" s="16">
        <v>18</v>
      </c>
      <c r="C40" s="13">
        <v>2</v>
      </c>
      <c r="D40" s="13">
        <v>3</v>
      </c>
      <c r="E40" s="13">
        <v>1</v>
      </c>
      <c r="F40" s="13">
        <v>3</v>
      </c>
      <c r="G40" s="19">
        <v>8</v>
      </c>
      <c r="H40" s="27" t="s">
        <v>110</v>
      </c>
      <c r="I40" s="27" t="s">
        <v>110</v>
      </c>
      <c r="J40" s="27" t="s">
        <v>110</v>
      </c>
      <c r="K40" s="27" t="s">
        <v>110</v>
      </c>
      <c r="L40" s="27" t="s">
        <v>110</v>
      </c>
      <c r="M40" s="27" t="s">
        <v>110</v>
      </c>
      <c r="N40" s="27" t="s">
        <v>110</v>
      </c>
      <c r="O40" s="27" t="s">
        <v>110</v>
      </c>
      <c r="P40" s="27" t="s">
        <v>110</v>
      </c>
      <c r="Q40" s="4"/>
      <c r="R40" s="4"/>
      <c r="S40" s="4"/>
      <c r="T40" s="27" t="s">
        <v>110</v>
      </c>
      <c r="U40" s="4"/>
      <c r="V40" s="4"/>
      <c r="W40" s="4"/>
      <c r="X40" s="4"/>
      <c r="Y40" s="4"/>
      <c r="Z40" s="27" t="s">
        <v>110</v>
      </c>
      <c r="AA40" s="4"/>
      <c r="AB40" s="27" t="s">
        <v>110</v>
      </c>
      <c r="AC40" s="4"/>
      <c r="AD40" s="4"/>
      <c r="AE40" s="27" t="s">
        <v>110</v>
      </c>
      <c r="AF40" s="27" t="s">
        <v>110</v>
      </c>
      <c r="AG40" s="27" t="s">
        <v>110</v>
      </c>
      <c r="AH40" s="27" t="s">
        <v>110</v>
      </c>
      <c r="AI40" s="4"/>
      <c r="AJ40" s="27" t="s">
        <v>110</v>
      </c>
      <c r="AK40" s="27" t="s">
        <v>110</v>
      </c>
      <c r="AL40" s="4"/>
      <c r="AM40" s="27" t="s">
        <v>110</v>
      </c>
      <c r="AN40" s="4"/>
      <c r="AO40" s="27" t="s">
        <v>110</v>
      </c>
      <c r="AP40" s="27" t="s">
        <v>110</v>
      </c>
    </row>
    <row r="41" ht="14.25" customHeight="1" spans="1:42">
      <c r="A41" s="26" t="s">
        <v>445</v>
      </c>
      <c r="B41" s="16">
        <v>19</v>
      </c>
      <c r="C41" s="13">
        <v>2</v>
      </c>
      <c r="D41" s="13">
        <v>3</v>
      </c>
      <c r="E41" s="13">
        <v>3</v>
      </c>
      <c r="F41" s="13">
        <v>1</v>
      </c>
      <c r="G41" s="19">
        <v>4</v>
      </c>
      <c r="H41" s="4"/>
      <c r="I41" s="4"/>
      <c r="J41" s="4"/>
      <c r="K41" s="4"/>
      <c r="L41" s="27" t="s">
        <v>110</v>
      </c>
      <c r="M41" s="27" t="s">
        <v>110</v>
      </c>
      <c r="N41" s="4"/>
      <c r="O41" s="4"/>
      <c r="P41" s="4"/>
      <c r="Q41" s="4"/>
      <c r="R41" s="4"/>
      <c r="S41" s="27" t="s">
        <v>110</v>
      </c>
      <c r="T41" s="4"/>
      <c r="U41" s="4"/>
      <c r="V41" s="4"/>
      <c r="W41" s="4"/>
      <c r="X41" s="4"/>
      <c r="Y41" s="27" t="s">
        <v>110</v>
      </c>
      <c r="Z41" s="4"/>
      <c r="AA41" s="4"/>
      <c r="AB41" s="4"/>
      <c r="AC41" s="27" t="s">
        <v>110</v>
      </c>
      <c r="AD41" s="27" t="s">
        <v>110</v>
      </c>
      <c r="AE41" s="4"/>
      <c r="AF41" s="4"/>
      <c r="AG41" s="4"/>
      <c r="AH41" s="27" t="s">
        <v>110</v>
      </c>
      <c r="AI41" s="4"/>
      <c r="AJ41" s="27" t="s">
        <v>110</v>
      </c>
      <c r="AK41" s="4"/>
      <c r="AL41" s="27" t="s">
        <v>110</v>
      </c>
      <c r="AM41" s="4"/>
      <c r="AN41" s="4"/>
      <c r="AO41" s="4"/>
      <c r="AP41" s="4"/>
    </row>
    <row r="42" ht="14.25" customHeight="1" spans="1:42">
      <c r="A42" s="26" t="s">
        <v>446</v>
      </c>
      <c r="B42" s="16">
        <v>20</v>
      </c>
      <c r="C42" s="13">
        <v>1</v>
      </c>
      <c r="D42" s="13">
        <v>1</v>
      </c>
      <c r="E42" s="13">
        <v>3</v>
      </c>
      <c r="F42" s="13">
        <v>3</v>
      </c>
      <c r="G42" s="19">
        <v>4</v>
      </c>
      <c r="H42" s="4"/>
      <c r="I42" s="4"/>
      <c r="J42" s="27" t="s">
        <v>110</v>
      </c>
      <c r="K42" s="27" t="s">
        <v>110</v>
      </c>
      <c r="L42" s="27" t="s">
        <v>110</v>
      </c>
      <c r="M42" s="27" t="s">
        <v>110</v>
      </c>
      <c r="N42" s="4"/>
      <c r="O42" s="4"/>
      <c r="P42" s="4"/>
      <c r="Q42" s="4"/>
      <c r="R42" s="27" t="s">
        <v>110</v>
      </c>
      <c r="S42" s="4"/>
      <c r="T42" s="27" t="s">
        <v>110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27" t="s">
        <v>110</v>
      </c>
      <c r="AI42" s="27" t="s">
        <v>110</v>
      </c>
      <c r="AJ42" s="27" t="s">
        <v>110</v>
      </c>
      <c r="AK42" s="4"/>
      <c r="AL42" s="4"/>
      <c r="AM42" s="4"/>
      <c r="AN42" s="4"/>
      <c r="AO42" s="27" t="s">
        <v>110</v>
      </c>
      <c r="AP42" s="4"/>
    </row>
    <row r="43" ht="14.25" customHeight="1" spans="1:42">
      <c r="A43" s="26" t="s">
        <v>447</v>
      </c>
      <c r="B43" s="16">
        <v>21</v>
      </c>
      <c r="C43" s="13">
        <v>2</v>
      </c>
      <c r="D43" s="13">
        <v>3</v>
      </c>
      <c r="E43" s="13">
        <v>3</v>
      </c>
      <c r="F43" s="13">
        <v>1</v>
      </c>
      <c r="G43" s="19">
        <v>2</v>
      </c>
      <c r="H43" s="4"/>
      <c r="I43" s="4"/>
      <c r="J43" s="4"/>
      <c r="K43" s="4"/>
      <c r="L43" s="27" t="s">
        <v>110</v>
      </c>
      <c r="M43" s="4"/>
      <c r="N43" s="4"/>
      <c r="O43" s="4"/>
      <c r="P43" s="4"/>
      <c r="Q43" s="27" t="s">
        <v>110</v>
      </c>
      <c r="R43" s="27" t="s">
        <v>110</v>
      </c>
      <c r="S43" s="4"/>
      <c r="T43" s="4"/>
      <c r="U43" s="27" t="s">
        <v>110</v>
      </c>
      <c r="V43" s="27" t="s">
        <v>110</v>
      </c>
      <c r="W43" s="27" t="s">
        <v>110</v>
      </c>
      <c r="X43" s="27" t="s">
        <v>110</v>
      </c>
      <c r="Y43" s="27" t="s">
        <v>110</v>
      </c>
      <c r="Z43" s="27" t="s">
        <v>110</v>
      </c>
      <c r="AA43" s="27" t="s">
        <v>110</v>
      </c>
      <c r="AB43" s="27" t="s">
        <v>110</v>
      </c>
      <c r="AC43" s="27" t="s">
        <v>110</v>
      </c>
      <c r="AD43" s="27" t="s">
        <v>110</v>
      </c>
      <c r="AE43" s="27" t="s">
        <v>110</v>
      </c>
      <c r="AF43" s="4"/>
      <c r="AG43" s="4"/>
      <c r="AH43" s="27" t="s">
        <v>110</v>
      </c>
      <c r="AI43" s="27" t="s">
        <v>110</v>
      </c>
      <c r="AJ43" s="4"/>
      <c r="AK43" s="4"/>
      <c r="AL43" s="27" t="s">
        <v>110</v>
      </c>
      <c r="AM43" s="4"/>
      <c r="AN43" s="4"/>
      <c r="AO43" s="4"/>
      <c r="AP43" s="27" t="s">
        <v>110</v>
      </c>
    </row>
    <row r="44" ht="14.25" customHeight="1" spans="1:42">
      <c r="A44" s="26" t="s">
        <v>448</v>
      </c>
      <c r="B44" s="16">
        <v>22</v>
      </c>
      <c r="C44" s="13">
        <v>3</v>
      </c>
      <c r="D44" s="13">
        <v>3</v>
      </c>
      <c r="E44" s="13">
        <v>3</v>
      </c>
      <c r="F44" s="13">
        <v>1</v>
      </c>
      <c r="G44" s="19">
        <v>2</v>
      </c>
      <c r="H44" s="4"/>
      <c r="I44" s="4"/>
      <c r="J44" s="4"/>
      <c r="K44" s="4"/>
      <c r="L44" s="27" t="s">
        <v>110</v>
      </c>
      <c r="M44" s="4"/>
      <c r="N44" s="4"/>
      <c r="O44" s="4"/>
      <c r="P44" s="4"/>
      <c r="Q44" s="27" t="s">
        <v>110</v>
      </c>
      <c r="R44" s="4"/>
      <c r="S44" s="27" t="s">
        <v>110</v>
      </c>
      <c r="T44" s="27" t="s">
        <v>110</v>
      </c>
      <c r="U44" s="27" t="s">
        <v>110</v>
      </c>
      <c r="V44" s="4"/>
      <c r="W44" s="4"/>
      <c r="X44" s="4"/>
      <c r="Y44" s="27" t="s">
        <v>110</v>
      </c>
      <c r="Z44" s="4"/>
      <c r="AA44" s="27" t="s">
        <v>110</v>
      </c>
      <c r="AB44" s="4"/>
      <c r="AC44" s="27" t="s">
        <v>110</v>
      </c>
      <c r="AD44" s="4"/>
      <c r="AE44" s="4"/>
      <c r="AF44" s="4"/>
      <c r="AG44" s="4"/>
      <c r="AH44" s="27" t="s">
        <v>110</v>
      </c>
      <c r="AI44" s="4"/>
      <c r="AJ44" s="4"/>
      <c r="AK44" s="4"/>
      <c r="AL44" s="27" t="s">
        <v>110</v>
      </c>
      <c r="AM44" s="4"/>
      <c r="AN44" s="4"/>
      <c r="AO44" s="4"/>
      <c r="AP44" s="27" t="s">
        <v>110</v>
      </c>
    </row>
    <row r="45" ht="14.25" customHeight="1" spans="1:42">
      <c r="A45" s="26" t="s">
        <v>449</v>
      </c>
      <c r="B45" s="16">
        <v>23</v>
      </c>
      <c r="C45" s="28">
        <v>3</v>
      </c>
      <c r="D45" s="29">
        <v>3</v>
      </c>
      <c r="E45" s="29">
        <v>3</v>
      </c>
      <c r="F45" s="29">
        <v>1</v>
      </c>
      <c r="G45" s="19">
        <v>2</v>
      </c>
      <c r="H45" s="27"/>
      <c r="I45" s="27" t="s">
        <v>110</v>
      </c>
      <c r="J45" s="4"/>
      <c r="K45" s="27"/>
      <c r="L45" s="27" t="s">
        <v>110</v>
      </c>
      <c r="M45" s="4"/>
      <c r="N45" s="4"/>
      <c r="O45" s="4"/>
      <c r="P45" s="4"/>
      <c r="Q45" s="27" t="s">
        <v>110</v>
      </c>
      <c r="R45" s="4"/>
      <c r="S45" s="27"/>
      <c r="T45" s="27"/>
      <c r="U45" s="27" t="s">
        <v>110</v>
      </c>
      <c r="V45" s="27" t="s">
        <v>110</v>
      </c>
      <c r="W45" s="27" t="s">
        <v>110</v>
      </c>
      <c r="X45" s="27" t="s">
        <v>110</v>
      </c>
      <c r="Y45" s="27" t="s">
        <v>110</v>
      </c>
      <c r="Z45" s="27" t="s">
        <v>110</v>
      </c>
      <c r="AA45" s="27" t="s">
        <v>110</v>
      </c>
      <c r="AB45" s="27" t="s">
        <v>110</v>
      </c>
      <c r="AC45" s="27" t="s">
        <v>110</v>
      </c>
      <c r="AD45" s="27" t="s">
        <v>110</v>
      </c>
      <c r="AE45" s="27" t="s">
        <v>110</v>
      </c>
      <c r="AF45" s="27"/>
      <c r="AG45" s="4"/>
      <c r="AH45" s="27" t="s">
        <v>110</v>
      </c>
      <c r="AI45" s="4"/>
      <c r="AJ45" s="27"/>
      <c r="AK45" s="4"/>
      <c r="AL45" s="27" t="s">
        <v>110</v>
      </c>
      <c r="AM45" s="4"/>
      <c r="AN45" s="4"/>
      <c r="AO45" s="4"/>
      <c r="AP45" s="27" t="s">
        <v>110</v>
      </c>
    </row>
    <row r="46" ht="14.25" customHeight="1" spans="1:42">
      <c r="A46" s="26" t="s">
        <v>450</v>
      </c>
      <c r="B46" s="16">
        <v>24</v>
      </c>
      <c r="C46" s="28">
        <v>1</v>
      </c>
      <c r="D46" s="29">
        <v>1</v>
      </c>
      <c r="E46" s="29">
        <v>3</v>
      </c>
      <c r="F46" s="29">
        <v>3</v>
      </c>
      <c r="G46" s="19">
        <v>4</v>
      </c>
      <c r="H46" s="27" t="s">
        <v>110</v>
      </c>
      <c r="I46" s="4"/>
      <c r="J46" s="4"/>
      <c r="K46" s="27" t="s">
        <v>110</v>
      </c>
      <c r="L46" s="27" t="s">
        <v>110</v>
      </c>
      <c r="M46" s="4"/>
      <c r="N46" s="4"/>
      <c r="O46" s="4"/>
      <c r="P46" s="4"/>
      <c r="Q46" s="27"/>
      <c r="R46" s="27" t="s">
        <v>110</v>
      </c>
      <c r="S46" s="27"/>
      <c r="T46" s="27" t="s">
        <v>110</v>
      </c>
      <c r="U46" s="27" t="s">
        <v>110</v>
      </c>
      <c r="V46" s="4"/>
      <c r="W46" s="4"/>
      <c r="X46" s="4"/>
      <c r="Y46" s="27"/>
      <c r="Z46" s="4"/>
      <c r="AA46" s="27"/>
      <c r="AB46" s="4"/>
      <c r="AC46" s="27"/>
      <c r="AD46" s="4"/>
      <c r="AE46" s="4"/>
      <c r="AF46" s="27" t="s">
        <v>110</v>
      </c>
      <c r="AG46" s="4"/>
      <c r="AH46" s="27"/>
      <c r="AI46" s="27" t="s">
        <v>110</v>
      </c>
      <c r="AJ46" s="27"/>
      <c r="AK46" s="4"/>
      <c r="AL46" s="27" t="s">
        <v>110</v>
      </c>
      <c r="AM46" s="4"/>
      <c r="AN46" s="27" t="s">
        <v>110</v>
      </c>
      <c r="AO46" s="27" t="s">
        <v>110</v>
      </c>
      <c r="AP46" s="27"/>
    </row>
    <row r="47" ht="14.25" customHeight="1" spans="1:42">
      <c r="A47" s="26" t="s">
        <v>451</v>
      </c>
      <c r="B47" s="16">
        <v>25</v>
      </c>
      <c r="C47" s="28">
        <v>1</v>
      </c>
      <c r="D47" s="29">
        <v>1</v>
      </c>
      <c r="E47" s="29">
        <v>1</v>
      </c>
      <c r="F47" s="29">
        <v>3</v>
      </c>
      <c r="G47" s="19">
        <v>4</v>
      </c>
      <c r="H47" s="27" t="s">
        <v>110</v>
      </c>
      <c r="I47" s="4"/>
      <c r="J47" s="4"/>
      <c r="K47" s="27" t="s">
        <v>110</v>
      </c>
      <c r="L47" s="27" t="s">
        <v>110</v>
      </c>
      <c r="M47" s="4"/>
      <c r="N47" s="4"/>
      <c r="O47" s="4"/>
      <c r="P47" s="27" t="s">
        <v>110</v>
      </c>
      <c r="Q47" s="27"/>
      <c r="R47" s="27" t="s">
        <v>110</v>
      </c>
      <c r="S47" s="27"/>
      <c r="T47" s="27" t="s">
        <v>110</v>
      </c>
      <c r="U47" s="27"/>
      <c r="V47" s="27" t="s">
        <v>110</v>
      </c>
      <c r="W47" s="4"/>
      <c r="X47" s="4"/>
      <c r="Y47" s="27" t="s">
        <v>110</v>
      </c>
      <c r="Z47" s="4"/>
      <c r="AA47" s="27"/>
      <c r="AB47" s="4"/>
      <c r="AC47" s="27"/>
      <c r="AD47" s="4"/>
      <c r="AE47" s="4"/>
      <c r="AF47" s="27" t="s">
        <v>110</v>
      </c>
      <c r="AG47" s="4"/>
      <c r="AH47" s="27" t="s">
        <v>110</v>
      </c>
      <c r="AI47" s="27" t="s">
        <v>110</v>
      </c>
      <c r="AJ47" s="27" t="s">
        <v>110</v>
      </c>
      <c r="AK47" s="4"/>
      <c r="AL47" s="27"/>
      <c r="AM47" s="4"/>
      <c r="AN47" s="4"/>
      <c r="AO47" s="27" t="s">
        <v>110</v>
      </c>
      <c r="AP47" s="27"/>
    </row>
    <row r="48" ht="14.25" customHeight="1" spans="1:42">
      <c r="A48" s="26" t="s">
        <v>452</v>
      </c>
      <c r="B48" s="16">
        <v>26</v>
      </c>
      <c r="C48" s="28">
        <v>2</v>
      </c>
      <c r="D48" s="29">
        <v>1</v>
      </c>
      <c r="E48" s="29">
        <v>1</v>
      </c>
      <c r="F48" s="29">
        <v>3</v>
      </c>
      <c r="G48" s="19">
        <v>6</v>
      </c>
      <c r="H48" s="27"/>
      <c r="I48" s="4"/>
      <c r="J48" s="4"/>
      <c r="K48" s="27" t="s">
        <v>110</v>
      </c>
      <c r="L48" s="27" t="s">
        <v>110</v>
      </c>
      <c r="M48" s="4"/>
      <c r="N48" s="4"/>
      <c r="O48" s="4"/>
      <c r="P48" s="4"/>
      <c r="Q48" s="27"/>
      <c r="R48" s="27" t="s">
        <v>110</v>
      </c>
      <c r="S48" s="27" t="s">
        <v>110</v>
      </c>
      <c r="T48" s="27" t="s">
        <v>110</v>
      </c>
      <c r="U48" s="27"/>
      <c r="V48" s="27" t="s">
        <v>110</v>
      </c>
      <c r="W48" s="4"/>
      <c r="X48" s="27" t="s">
        <v>110</v>
      </c>
      <c r="Y48" s="27"/>
      <c r="Z48" s="4"/>
      <c r="AA48" s="27" t="s">
        <v>110</v>
      </c>
      <c r="AB48" s="4"/>
      <c r="AC48" s="27"/>
      <c r="AD48" s="4"/>
      <c r="AE48" s="4"/>
      <c r="AF48" s="27" t="s">
        <v>110</v>
      </c>
      <c r="AG48" s="4"/>
      <c r="AH48" s="27" t="s">
        <v>110</v>
      </c>
      <c r="AI48" s="27" t="s">
        <v>110</v>
      </c>
      <c r="AJ48" s="27"/>
      <c r="AK48" s="4"/>
      <c r="AL48" s="27" t="s">
        <v>110</v>
      </c>
      <c r="AM48" s="27" t="s">
        <v>110</v>
      </c>
      <c r="AN48" s="27" t="s">
        <v>110</v>
      </c>
      <c r="AO48" s="27" t="s">
        <v>110</v>
      </c>
      <c r="AP48" s="27"/>
    </row>
    <row r="49" ht="14.25" customHeight="1" spans="1:42">
      <c r="A49" s="26" t="s">
        <v>453</v>
      </c>
      <c r="B49" s="16">
        <v>27</v>
      </c>
      <c r="C49" s="28">
        <v>2</v>
      </c>
      <c r="D49" s="29">
        <v>3</v>
      </c>
      <c r="E49" s="29">
        <v>1</v>
      </c>
      <c r="F49" s="29">
        <v>1</v>
      </c>
      <c r="G49" s="19">
        <v>6</v>
      </c>
      <c r="H49" s="27" t="s">
        <v>110</v>
      </c>
      <c r="I49" s="27" t="s">
        <v>110</v>
      </c>
      <c r="J49" s="27" t="s">
        <v>110</v>
      </c>
      <c r="K49" s="27" t="s">
        <v>110</v>
      </c>
      <c r="L49" s="27" t="s">
        <v>110</v>
      </c>
      <c r="M49" s="27" t="s">
        <v>110</v>
      </c>
      <c r="N49" s="27" t="s">
        <v>110</v>
      </c>
      <c r="O49" s="27" t="s">
        <v>110</v>
      </c>
      <c r="P49" s="27" t="s">
        <v>110</v>
      </c>
      <c r="Q49" s="27"/>
      <c r="R49" s="4"/>
      <c r="S49" s="27" t="s">
        <v>110</v>
      </c>
      <c r="T49" s="27" t="s">
        <v>110</v>
      </c>
      <c r="U49" s="27" t="s">
        <v>110</v>
      </c>
      <c r="V49" s="27" t="s">
        <v>110</v>
      </c>
      <c r="W49" s="27" t="s">
        <v>110</v>
      </c>
      <c r="X49" s="27" t="s">
        <v>110</v>
      </c>
      <c r="Y49" s="27" t="s">
        <v>110</v>
      </c>
      <c r="Z49" s="27" t="s">
        <v>110</v>
      </c>
      <c r="AA49" s="27" t="s">
        <v>110</v>
      </c>
      <c r="AB49" s="27" t="s">
        <v>110</v>
      </c>
      <c r="AC49" s="27" t="s">
        <v>110</v>
      </c>
      <c r="AD49" s="27" t="s">
        <v>110</v>
      </c>
      <c r="AE49" s="27" t="s">
        <v>110</v>
      </c>
      <c r="AF49" s="27" t="s">
        <v>110</v>
      </c>
      <c r="AG49" s="27" t="s">
        <v>110</v>
      </c>
      <c r="AH49" s="27" t="s">
        <v>110</v>
      </c>
      <c r="AI49" s="4"/>
      <c r="AJ49" s="27" t="s">
        <v>110</v>
      </c>
      <c r="AK49" s="27" t="s">
        <v>110</v>
      </c>
      <c r="AL49" s="27" t="s">
        <v>110</v>
      </c>
      <c r="AM49" s="27" t="s">
        <v>110</v>
      </c>
      <c r="AN49" s="4"/>
      <c r="AO49" s="4"/>
      <c r="AP49" s="27" t="s">
        <v>110</v>
      </c>
    </row>
    <row r="50" ht="14.25" customHeight="1" spans="1:42">
      <c r="A50" s="26" t="s">
        <v>454</v>
      </c>
      <c r="B50" s="16">
        <v>28</v>
      </c>
      <c r="C50" s="28">
        <v>2</v>
      </c>
      <c r="D50" s="29">
        <v>3</v>
      </c>
      <c r="E50" s="29">
        <v>3</v>
      </c>
      <c r="F50" s="29">
        <v>1</v>
      </c>
      <c r="G50" s="19">
        <v>4</v>
      </c>
      <c r="H50" s="27"/>
      <c r="I50" s="4"/>
      <c r="J50" s="4"/>
      <c r="K50" s="27"/>
      <c r="L50" s="27" t="s">
        <v>110</v>
      </c>
      <c r="M50" s="27" t="s">
        <v>110</v>
      </c>
      <c r="N50" s="4"/>
      <c r="O50" s="4"/>
      <c r="P50" s="4"/>
      <c r="Q50" s="27" t="s">
        <v>110</v>
      </c>
      <c r="R50" s="27" t="s">
        <v>110</v>
      </c>
      <c r="S50" s="27" t="s">
        <v>110</v>
      </c>
      <c r="T50" s="27"/>
      <c r="U50" s="27"/>
      <c r="V50" s="4"/>
      <c r="W50" s="4"/>
      <c r="X50" s="4"/>
      <c r="Y50" s="27"/>
      <c r="Z50" s="4"/>
      <c r="AA50" s="27" t="s">
        <v>110</v>
      </c>
      <c r="AB50" s="4"/>
      <c r="AC50" s="27" t="s">
        <v>110</v>
      </c>
      <c r="AD50" s="27" t="s">
        <v>110</v>
      </c>
      <c r="AE50" s="4"/>
      <c r="AF50" s="27"/>
      <c r="AG50" s="4"/>
      <c r="AH50" s="27" t="s">
        <v>110</v>
      </c>
      <c r="AI50" s="27" t="s">
        <v>110</v>
      </c>
      <c r="AJ50" s="27"/>
      <c r="AK50" s="4"/>
      <c r="AL50" s="27" t="s">
        <v>110</v>
      </c>
      <c r="AM50" s="4"/>
      <c r="AN50" s="27" t="s">
        <v>110</v>
      </c>
      <c r="AO50" s="4"/>
      <c r="AP50" s="27"/>
    </row>
    <row r="51" ht="14.25" customHeight="1" spans="1:42">
      <c r="A51" s="26" t="s">
        <v>455</v>
      </c>
      <c r="B51" s="16">
        <v>29</v>
      </c>
      <c r="C51" s="28">
        <v>2</v>
      </c>
      <c r="D51" s="29">
        <v>1</v>
      </c>
      <c r="E51" s="29">
        <v>3</v>
      </c>
      <c r="F51" s="29">
        <v>1</v>
      </c>
      <c r="G51" s="19">
        <v>4</v>
      </c>
      <c r="H51" s="27" t="s">
        <v>110</v>
      </c>
      <c r="I51" s="27" t="s">
        <v>110</v>
      </c>
      <c r="J51" s="27" t="s">
        <v>110</v>
      </c>
      <c r="K51" s="27" t="s">
        <v>110</v>
      </c>
      <c r="L51" s="27" t="s">
        <v>110</v>
      </c>
      <c r="M51" s="27" t="s">
        <v>110</v>
      </c>
      <c r="N51" s="4"/>
      <c r="O51" s="4"/>
      <c r="P51" s="27" t="s">
        <v>110</v>
      </c>
      <c r="Q51" s="27"/>
      <c r="R51" s="27" t="s">
        <v>110</v>
      </c>
      <c r="S51" s="27"/>
      <c r="T51" s="27" t="s">
        <v>110</v>
      </c>
      <c r="U51" s="27" t="s">
        <v>110</v>
      </c>
      <c r="V51" s="27" t="s">
        <v>110</v>
      </c>
      <c r="W51" s="27" t="s">
        <v>110</v>
      </c>
      <c r="X51" s="27" t="s">
        <v>110</v>
      </c>
      <c r="Y51" s="27" t="s">
        <v>110</v>
      </c>
      <c r="Z51" s="27" t="s">
        <v>110</v>
      </c>
      <c r="AA51" s="27" t="s">
        <v>110</v>
      </c>
      <c r="AB51" s="27" t="s">
        <v>110</v>
      </c>
      <c r="AC51" s="27" t="s">
        <v>110</v>
      </c>
      <c r="AD51" s="27" t="s">
        <v>110</v>
      </c>
      <c r="AE51" s="27" t="s">
        <v>110</v>
      </c>
      <c r="AF51" s="27" t="s">
        <v>110</v>
      </c>
      <c r="AG51" s="27" t="s">
        <v>110</v>
      </c>
      <c r="AH51" s="27" t="s">
        <v>110</v>
      </c>
      <c r="AI51" s="27" t="s">
        <v>110</v>
      </c>
      <c r="AJ51" s="27" t="s">
        <v>110</v>
      </c>
      <c r="AK51" s="4"/>
      <c r="AL51" s="27" t="s">
        <v>110</v>
      </c>
      <c r="AM51" s="27" t="s">
        <v>110</v>
      </c>
      <c r="AN51" s="4"/>
      <c r="AO51" s="27" t="s">
        <v>110</v>
      </c>
      <c r="AP51" s="27" t="s">
        <v>110</v>
      </c>
    </row>
    <row r="52" ht="14.25" customHeight="1" spans="1:42">
      <c r="A52" s="26" t="s">
        <v>456</v>
      </c>
      <c r="B52" s="16">
        <v>30</v>
      </c>
      <c r="C52" s="28">
        <v>1</v>
      </c>
      <c r="D52" s="29">
        <v>1</v>
      </c>
      <c r="E52" s="29">
        <v>1</v>
      </c>
      <c r="F52" s="29">
        <v>3</v>
      </c>
      <c r="G52" s="19">
        <v>6</v>
      </c>
      <c r="H52" s="27" t="s">
        <v>110</v>
      </c>
      <c r="I52" s="4"/>
      <c r="J52" s="27" t="s">
        <v>110</v>
      </c>
      <c r="K52" s="27" t="s">
        <v>110</v>
      </c>
      <c r="L52" s="27" t="s">
        <v>110</v>
      </c>
      <c r="M52" s="4"/>
      <c r="N52" s="4"/>
      <c r="O52" s="27" t="s">
        <v>110</v>
      </c>
      <c r="P52" s="4"/>
      <c r="Q52" s="27"/>
      <c r="R52" s="4"/>
      <c r="S52" s="27" t="s">
        <v>110</v>
      </c>
      <c r="T52" s="27" t="s">
        <v>110</v>
      </c>
      <c r="U52" s="27"/>
      <c r="V52" s="27" t="s">
        <v>110</v>
      </c>
      <c r="W52" s="4"/>
      <c r="X52" s="27" t="s">
        <v>110</v>
      </c>
      <c r="Y52" s="27"/>
      <c r="Z52" s="27" t="s">
        <v>110</v>
      </c>
      <c r="AA52" s="27"/>
      <c r="AB52" s="4"/>
      <c r="AC52" s="27"/>
      <c r="AD52" s="4"/>
      <c r="AE52" s="4"/>
      <c r="AF52" s="27" t="s">
        <v>110</v>
      </c>
      <c r="AG52" s="4"/>
      <c r="AH52" s="27" t="s">
        <v>110</v>
      </c>
      <c r="AI52" s="27" t="s">
        <v>110</v>
      </c>
      <c r="AJ52" s="27" t="s">
        <v>110</v>
      </c>
      <c r="AK52" s="4"/>
      <c r="AL52" s="27"/>
      <c r="AM52" s="27" t="s">
        <v>110</v>
      </c>
      <c r="AN52" s="27" t="s">
        <v>110</v>
      </c>
      <c r="AO52" s="27" t="s">
        <v>110</v>
      </c>
      <c r="AP52" s="27"/>
    </row>
    <row r="53" ht="14.25" customHeight="1" spans="1:42">
      <c r="A53" s="26" t="s">
        <v>457</v>
      </c>
      <c r="B53" s="16">
        <v>31</v>
      </c>
      <c r="C53" s="28">
        <v>1</v>
      </c>
      <c r="D53" s="29">
        <v>3</v>
      </c>
      <c r="E53" s="29">
        <v>1</v>
      </c>
      <c r="F53" s="29">
        <v>3</v>
      </c>
      <c r="G53" s="19">
        <v>4</v>
      </c>
      <c r="H53" s="27" t="s">
        <v>110</v>
      </c>
      <c r="I53" s="4"/>
      <c r="J53" s="27" t="s">
        <v>110</v>
      </c>
      <c r="K53" s="27" t="s">
        <v>110</v>
      </c>
      <c r="L53" s="27" t="s">
        <v>110</v>
      </c>
      <c r="M53" s="27" t="s">
        <v>110</v>
      </c>
      <c r="N53" s="4"/>
      <c r="O53" s="4"/>
      <c r="P53" s="27" t="s">
        <v>110</v>
      </c>
      <c r="Q53" s="27"/>
      <c r="R53" s="4"/>
      <c r="S53" s="27"/>
      <c r="T53" s="27" t="s">
        <v>110</v>
      </c>
      <c r="U53" s="27"/>
      <c r="V53" s="4"/>
      <c r="W53" s="4"/>
      <c r="X53" s="4"/>
      <c r="Y53" s="27"/>
      <c r="Z53" s="27" t="s">
        <v>110</v>
      </c>
      <c r="AA53" s="27"/>
      <c r="AB53" s="27" t="s">
        <v>110</v>
      </c>
      <c r="AC53" s="27"/>
      <c r="AD53" s="4"/>
      <c r="AE53" s="4"/>
      <c r="AF53" s="27" t="s">
        <v>110</v>
      </c>
      <c r="AG53" s="27" t="s">
        <v>110</v>
      </c>
      <c r="AH53" s="27" t="s">
        <v>110</v>
      </c>
      <c r="AI53" s="27" t="s">
        <v>110</v>
      </c>
      <c r="AJ53" s="27" t="s">
        <v>110</v>
      </c>
      <c r="AK53" s="27" t="s">
        <v>110</v>
      </c>
      <c r="AL53" s="27"/>
      <c r="AM53" s="4"/>
      <c r="AN53" s="4"/>
      <c r="AO53" s="27" t="s">
        <v>110</v>
      </c>
      <c r="AP53" s="27"/>
    </row>
    <row r="54" ht="14.25" customHeight="1" spans="1:42">
      <c r="A54" s="26" t="s">
        <v>458</v>
      </c>
      <c r="B54" s="16">
        <v>32</v>
      </c>
      <c r="C54" s="28">
        <v>2</v>
      </c>
      <c r="D54" s="29">
        <v>1</v>
      </c>
      <c r="E54" s="29">
        <v>3</v>
      </c>
      <c r="F54" s="29">
        <v>1</v>
      </c>
      <c r="G54" s="19">
        <v>2</v>
      </c>
      <c r="H54" s="27"/>
      <c r="I54" s="4"/>
      <c r="J54" s="4"/>
      <c r="K54" s="27" t="s">
        <v>110</v>
      </c>
      <c r="L54" s="27" t="s">
        <v>110</v>
      </c>
      <c r="M54" s="27" t="s">
        <v>110</v>
      </c>
      <c r="N54" s="27"/>
      <c r="O54" s="4"/>
      <c r="P54" s="4"/>
      <c r="Q54" s="27"/>
      <c r="R54" s="27" t="s">
        <v>110</v>
      </c>
      <c r="S54" s="27" t="s">
        <v>110</v>
      </c>
      <c r="T54" s="27" t="s">
        <v>110</v>
      </c>
      <c r="U54" s="27"/>
      <c r="V54" s="4"/>
      <c r="W54" s="27" t="s">
        <v>110</v>
      </c>
      <c r="X54" s="4"/>
      <c r="Y54" s="27"/>
      <c r="Z54" s="4"/>
      <c r="AA54" s="27"/>
      <c r="AB54" s="4"/>
      <c r="AC54" s="27"/>
      <c r="AD54" s="27" t="s">
        <v>110</v>
      </c>
      <c r="AE54" s="4"/>
      <c r="AF54" s="27"/>
      <c r="AG54" s="4"/>
      <c r="AH54" s="27" t="s">
        <v>110</v>
      </c>
      <c r="AI54" s="27" t="s">
        <v>110</v>
      </c>
      <c r="AJ54" s="27" t="s">
        <v>110</v>
      </c>
      <c r="AK54" s="4"/>
      <c r="AL54" s="27" t="s">
        <v>110</v>
      </c>
      <c r="AM54" s="4"/>
      <c r="AN54" s="27" t="s">
        <v>110</v>
      </c>
      <c r="AO54" s="27" t="s">
        <v>110</v>
      </c>
      <c r="AP54" s="27"/>
    </row>
    <row r="55" ht="14.25" customHeight="1" spans="1:42">
      <c r="A55" s="26" t="s">
        <v>459</v>
      </c>
      <c r="B55" s="16">
        <v>33</v>
      </c>
      <c r="C55" s="28">
        <v>3</v>
      </c>
      <c r="D55" s="29">
        <v>1</v>
      </c>
      <c r="E55" s="29">
        <v>3</v>
      </c>
      <c r="F55" s="29">
        <v>1</v>
      </c>
      <c r="G55" s="19">
        <v>4</v>
      </c>
      <c r="H55" s="27" t="s">
        <v>110</v>
      </c>
      <c r="I55" s="4"/>
      <c r="J55" s="4"/>
      <c r="K55" s="27"/>
      <c r="L55" s="27" t="s">
        <v>110</v>
      </c>
      <c r="M55" s="4"/>
      <c r="N55" s="4"/>
      <c r="O55" s="4"/>
      <c r="P55" s="4"/>
      <c r="Q55" s="27"/>
      <c r="R55" s="4"/>
      <c r="S55" s="27" t="s">
        <v>110</v>
      </c>
      <c r="T55" s="27" t="s">
        <v>110</v>
      </c>
      <c r="U55" s="27"/>
      <c r="V55" s="4"/>
      <c r="W55" s="4"/>
      <c r="X55" s="4"/>
      <c r="Y55" s="27"/>
      <c r="Z55" s="4"/>
      <c r="AA55" s="27"/>
      <c r="AB55" s="4"/>
      <c r="AC55" s="27"/>
      <c r="AD55" s="4"/>
      <c r="AE55" s="4"/>
      <c r="AF55" s="27" t="s">
        <v>110</v>
      </c>
      <c r="AG55" s="4"/>
      <c r="AH55" s="27" t="s">
        <v>110</v>
      </c>
      <c r="AI55" s="4"/>
      <c r="AJ55" s="27"/>
      <c r="AK55" s="4"/>
      <c r="AL55" s="27"/>
      <c r="AM55" s="27" t="s">
        <v>110</v>
      </c>
      <c r="AN55" s="4"/>
      <c r="AO55" s="4"/>
      <c r="AP55" s="27" t="s">
        <v>110</v>
      </c>
    </row>
    <row r="56" ht="14.25" customHeight="1" spans="1:42">
      <c r="A56" s="26" t="s">
        <v>460</v>
      </c>
      <c r="B56" s="16">
        <v>34</v>
      </c>
      <c r="C56" s="28">
        <v>3</v>
      </c>
      <c r="D56" s="29">
        <v>1</v>
      </c>
      <c r="E56" s="29">
        <v>3</v>
      </c>
      <c r="F56" s="29">
        <v>1</v>
      </c>
      <c r="G56" s="19">
        <v>4</v>
      </c>
      <c r="H56" s="27"/>
      <c r="I56" s="4"/>
      <c r="J56" s="27" t="s">
        <v>110</v>
      </c>
      <c r="K56" s="27"/>
      <c r="L56" s="27" t="s">
        <v>110</v>
      </c>
      <c r="M56" s="27" t="s">
        <v>110</v>
      </c>
      <c r="N56" s="4"/>
      <c r="O56" s="4"/>
      <c r="P56" s="4"/>
      <c r="Q56" s="27" t="s">
        <v>110</v>
      </c>
      <c r="R56" s="4"/>
      <c r="S56" s="27" t="s">
        <v>110</v>
      </c>
      <c r="T56" s="27" t="s">
        <v>110</v>
      </c>
      <c r="U56" s="27" t="s">
        <v>110</v>
      </c>
      <c r="V56" s="4"/>
      <c r="W56" s="4"/>
      <c r="X56" s="4"/>
      <c r="Y56" s="27"/>
      <c r="Z56" s="4"/>
      <c r="AA56" s="27"/>
      <c r="AB56" s="4"/>
      <c r="AC56" s="27" t="s">
        <v>110</v>
      </c>
      <c r="AD56" s="27" t="s">
        <v>110</v>
      </c>
      <c r="AE56" s="27" t="s">
        <v>110</v>
      </c>
      <c r="AF56" s="27"/>
      <c r="AG56" s="27" t="s">
        <v>110</v>
      </c>
      <c r="AH56" s="27" t="s">
        <v>110</v>
      </c>
      <c r="AI56" s="4"/>
      <c r="AJ56" s="27" t="s">
        <v>110</v>
      </c>
      <c r="AK56" s="4"/>
      <c r="AL56" s="27" t="s">
        <v>110</v>
      </c>
      <c r="AM56" s="4"/>
      <c r="AN56" s="4"/>
      <c r="AO56" s="4"/>
      <c r="AP56" s="27" t="s">
        <v>110</v>
      </c>
    </row>
    <row r="57" ht="14.25" customHeight="1" spans="1:42">
      <c r="A57" s="26" t="s">
        <v>461</v>
      </c>
      <c r="B57" s="16">
        <v>35</v>
      </c>
      <c r="C57" s="28">
        <v>3</v>
      </c>
      <c r="D57" s="29">
        <v>1</v>
      </c>
      <c r="E57" s="29">
        <v>3</v>
      </c>
      <c r="F57" s="29">
        <v>1</v>
      </c>
      <c r="G57" s="19">
        <v>4</v>
      </c>
      <c r="H57" s="27"/>
      <c r="I57" s="27" t="s">
        <v>110</v>
      </c>
      <c r="J57" s="27" t="s">
        <v>110</v>
      </c>
      <c r="K57" s="27"/>
      <c r="L57" s="27" t="s">
        <v>110</v>
      </c>
      <c r="M57" s="27" t="s">
        <v>110</v>
      </c>
      <c r="N57" s="4"/>
      <c r="O57" s="27" t="s">
        <v>110</v>
      </c>
      <c r="P57" s="27" t="s">
        <v>110</v>
      </c>
      <c r="Q57" s="27"/>
      <c r="R57" s="4"/>
      <c r="S57" s="27"/>
      <c r="T57" s="27" t="s">
        <v>110</v>
      </c>
      <c r="U57" s="27" t="s">
        <v>110</v>
      </c>
      <c r="V57" s="27" t="s">
        <v>110</v>
      </c>
      <c r="W57" s="4"/>
      <c r="X57" s="4"/>
      <c r="Y57" s="27" t="s">
        <v>110</v>
      </c>
      <c r="Z57" s="27" t="s">
        <v>110</v>
      </c>
      <c r="AA57" s="27"/>
      <c r="AB57" s="27" t="s">
        <v>110</v>
      </c>
      <c r="AC57" s="27"/>
      <c r="AD57" s="27" t="s">
        <v>110</v>
      </c>
      <c r="AE57" s="27" t="s">
        <v>110</v>
      </c>
      <c r="AF57" s="27" t="s">
        <v>110</v>
      </c>
      <c r="AG57" s="27" t="s">
        <v>110</v>
      </c>
      <c r="AH57" s="27" t="s">
        <v>110</v>
      </c>
      <c r="AI57" s="4"/>
      <c r="AJ57" s="27" t="s">
        <v>110</v>
      </c>
      <c r="AK57" s="27" t="s">
        <v>110</v>
      </c>
      <c r="AL57" s="27" t="s">
        <v>110</v>
      </c>
      <c r="AM57" s="27" t="s">
        <v>110</v>
      </c>
      <c r="AN57" s="4"/>
      <c r="AO57" s="4"/>
      <c r="AP57" s="27" t="s">
        <v>110</v>
      </c>
    </row>
    <row r="58" ht="14.25" customHeight="1" spans="1:42">
      <c r="A58" s="26" t="s">
        <v>462</v>
      </c>
      <c r="B58" s="16">
        <v>36</v>
      </c>
      <c r="C58" s="28">
        <v>2</v>
      </c>
      <c r="D58" s="29">
        <v>1</v>
      </c>
      <c r="E58" s="29">
        <v>3</v>
      </c>
      <c r="F58" s="29">
        <v>1</v>
      </c>
      <c r="G58" s="19">
        <v>4</v>
      </c>
      <c r="H58" s="27"/>
      <c r="I58" s="27" t="s">
        <v>110</v>
      </c>
      <c r="J58" s="4"/>
      <c r="K58" s="27"/>
      <c r="L58" s="27" t="s">
        <v>110</v>
      </c>
      <c r="M58" s="27" t="s">
        <v>110</v>
      </c>
      <c r="N58" s="27" t="s">
        <v>110</v>
      </c>
      <c r="O58" s="27" t="s">
        <v>110</v>
      </c>
      <c r="P58" s="4"/>
      <c r="Q58" s="27" t="s">
        <v>110</v>
      </c>
      <c r="R58" s="4"/>
      <c r="S58" s="27"/>
      <c r="T58" s="27"/>
      <c r="U58" s="27" t="s">
        <v>110</v>
      </c>
      <c r="V58" s="4"/>
      <c r="W58" s="27" t="s">
        <v>110</v>
      </c>
      <c r="X58" s="4"/>
      <c r="Y58" s="27" t="s">
        <v>110</v>
      </c>
      <c r="Z58" s="4"/>
      <c r="AA58" s="27"/>
      <c r="AB58" s="4"/>
      <c r="AC58" s="27" t="s">
        <v>110</v>
      </c>
      <c r="AD58" s="27" t="s">
        <v>110</v>
      </c>
      <c r="AE58" s="27" t="s">
        <v>110</v>
      </c>
      <c r="AF58" s="27" t="s">
        <v>110</v>
      </c>
      <c r="AG58" s="4"/>
      <c r="AH58" s="27" t="s">
        <v>110</v>
      </c>
      <c r="AI58" s="4"/>
      <c r="AJ58" s="27" t="s">
        <v>110</v>
      </c>
      <c r="AK58" s="27" t="s">
        <v>110</v>
      </c>
      <c r="AL58" s="27" t="s">
        <v>110</v>
      </c>
      <c r="AM58" s="4"/>
      <c r="AN58" s="4"/>
      <c r="AO58" s="4"/>
      <c r="AP58" s="27" t="s">
        <v>110</v>
      </c>
    </row>
    <row r="59" ht="14.25" customHeight="1" spans="1:42">
      <c r="A59" s="26" t="s">
        <v>463</v>
      </c>
      <c r="B59" s="16">
        <v>37</v>
      </c>
      <c r="C59" s="28">
        <v>3</v>
      </c>
      <c r="D59" s="29">
        <v>3</v>
      </c>
      <c r="E59" s="29">
        <v>3</v>
      </c>
      <c r="F59" s="29">
        <v>1</v>
      </c>
      <c r="G59" s="19">
        <v>2</v>
      </c>
      <c r="H59" s="27"/>
      <c r="I59" s="4"/>
      <c r="J59" s="27" t="s">
        <v>110</v>
      </c>
      <c r="K59" s="27"/>
      <c r="L59" s="27" t="s">
        <v>110</v>
      </c>
      <c r="M59" s="27" t="s">
        <v>110</v>
      </c>
      <c r="N59" s="4"/>
      <c r="O59" s="4"/>
      <c r="P59" s="4"/>
      <c r="Q59" s="27" t="s">
        <v>110</v>
      </c>
      <c r="R59" s="4"/>
      <c r="S59" s="27"/>
      <c r="T59" s="27" t="s">
        <v>110</v>
      </c>
      <c r="U59" s="27" t="s">
        <v>110</v>
      </c>
      <c r="V59" s="27" t="s">
        <v>110</v>
      </c>
      <c r="W59" s="27" t="s">
        <v>110</v>
      </c>
      <c r="X59" s="27" t="s">
        <v>110</v>
      </c>
      <c r="Y59" s="27" t="s">
        <v>110</v>
      </c>
      <c r="Z59" s="27" t="s">
        <v>110</v>
      </c>
      <c r="AA59" s="27" t="s">
        <v>110</v>
      </c>
      <c r="AB59" s="27" t="s">
        <v>110</v>
      </c>
      <c r="AC59" s="27" t="s">
        <v>110</v>
      </c>
      <c r="AD59" s="27" t="s">
        <v>110</v>
      </c>
      <c r="AE59" s="27" t="s">
        <v>110</v>
      </c>
      <c r="AF59" s="27" t="s">
        <v>110</v>
      </c>
      <c r="AG59" s="4"/>
      <c r="AH59" s="27" t="s">
        <v>110</v>
      </c>
      <c r="AI59" s="4"/>
      <c r="AJ59" s="27" t="s">
        <v>110</v>
      </c>
      <c r="AK59" s="4"/>
      <c r="AL59" s="27" t="s">
        <v>110</v>
      </c>
      <c r="AM59" s="4"/>
      <c r="AN59" s="4"/>
      <c r="AO59" s="4"/>
      <c r="AP59" s="27"/>
    </row>
    <row r="60" ht="14.25" customHeight="1" spans="1:42">
      <c r="A60" s="26" t="s">
        <v>464</v>
      </c>
      <c r="B60" s="16">
        <v>38</v>
      </c>
      <c r="C60" s="28">
        <v>3</v>
      </c>
      <c r="D60" s="29">
        <v>1</v>
      </c>
      <c r="E60" s="29">
        <v>3</v>
      </c>
      <c r="F60" s="29">
        <v>1</v>
      </c>
      <c r="G60" s="19">
        <v>4</v>
      </c>
      <c r="H60" s="27"/>
      <c r="I60" s="4"/>
      <c r="J60" s="27" t="s">
        <v>110</v>
      </c>
      <c r="K60" s="27"/>
      <c r="L60" s="27" t="s">
        <v>110</v>
      </c>
      <c r="M60" s="4"/>
      <c r="N60" s="4"/>
      <c r="O60" s="4"/>
      <c r="P60" s="4"/>
      <c r="Q60" s="27" t="s">
        <v>110</v>
      </c>
      <c r="R60" s="4"/>
      <c r="S60" s="27" t="s">
        <v>110</v>
      </c>
      <c r="T60" s="27" t="s">
        <v>110</v>
      </c>
      <c r="U60" s="27" t="s">
        <v>110</v>
      </c>
      <c r="V60" s="27" t="s">
        <v>110</v>
      </c>
      <c r="W60" s="27" t="s">
        <v>110</v>
      </c>
      <c r="X60" s="27" t="s">
        <v>110</v>
      </c>
      <c r="Y60" s="27" t="s">
        <v>110</v>
      </c>
      <c r="Z60" s="27" t="s">
        <v>110</v>
      </c>
      <c r="AA60" s="27" t="s">
        <v>110</v>
      </c>
      <c r="AB60" s="27" t="s">
        <v>110</v>
      </c>
      <c r="AC60" s="27" t="s">
        <v>110</v>
      </c>
      <c r="AD60" s="27" t="s">
        <v>110</v>
      </c>
      <c r="AE60" s="27" t="s">
        <v>110</v>
      </c>
      <c r="AF60" s="27"/>
      <c r="AG60" s="4"/>
      <c r="AH60" s="27" t="s">
        <v>110</v>
      </c>
      <c r="AI60" s="4"/>
      <c r="AJ60" s="27" t="s">
        <v>110</v>
      </c>
      <c r="AK60" s="27"/>
      <c r="AL60" s="27" t="s">
        <v>110</v>
      </c>
      <c r="AM60" s="4"/>
      <c r="AN60" s="4"/>
      <c r="AO60" s="4"/>
      <c r="AP60" s="27" t="s">
        <v>110</v>
      </c>
    </row>
    <row r="61" ht="14.25" customHeight="1" spans="1:42">
      <c r="A61" s="26" t="s">
        <v>465</v>
      </c>
      <c r="B61" s="16">
        <v>39</v>
      </c>
      <c r="C61" s="28">
        <v>2</v>
      </c>
      <c r="D61" s="29">
        <v>3</v>
      </c>
      <c r="E61" s="29">
        <v>1</v>
      </c>
      <c r="F61" s="29">
        <v>3</v>
      </c>
      <c r="G61" s="19">
        <v>6</v>
      </c>
      <c r="H61" s="27" t="s">
        <v>110</v>
      </c>
      <c r="I61" s="27" t="s">
        <v>110</v>
      </c>
      <c r="J61" s="27" t="s">
        <v>110</v>
      </c>
      <c r="K61" s="27" t="s">
        <v>110</v>
      </c>
      <c r="L61" s="27" t="s">
        <v>110</v>
      </c>
      <c r="M61" s="27" t="s">
        <v>110</v>
      </c>
      <c r="N61" s="27" t="s">
        <v>110</v>
      </c>
      <c r="O61" s="27" t="s">
        <v>110</v>
      </c>
      <c r="P61" s="27" t="s">
        <v>110</v>
      </c>
      <c r="Q61" s="27"/>
      <c r="R61" s="4"/>
      <c r="S61" s="27"/>
      <c r="T61" s="27" t="s">
        <v>110</v>
      </c>
      <c r="U61" s="27"/>
      <c r="V61" s="27" t="s">
        <v>110</v>
      </c>
      <c r="W61" s="27" t="s">
        <v>110</v>
      </c>
      <c r="X61" s="4"/>
      <c r="Y61" s="27"/>
      <c r="Z61" s="27" t="s">
        <v>110</v>
      </c>
      <c r="AA61" s="27"/>
      <c r="AB61" s="27" t="s">
        <v>110</v>
      </c>
      <c r="AC61" s="27"/>
      <c r="AD61" s="4"/>
      <c r="AE61" s="4"/>
      <c r="AF61" s="27" t="s">
        <v>110</v>
      </c>
      <c r="AG61" s="27" t="s">
        <v>110</v>
      </c>
      <c r="AH61" s="27" t="s">
        <v>110</v>
      </c>
      <c r="AI61" s="27" t="s">
        <v>110</v>
      </c>
      <c r="AJ61" s="27" t="s">
        <v>110</v>
      </c>
      <c r="AK61" s="27" t="s">
        <v>110</v>
      </c>
      <c r="AL61" s="27"/>
      <c r="AM61" s="27" t="s">
        <v>110</v>
      </c>
      <c r="AN61" s="27" t="s">
        <v>110</v>
      </c>
      <c r="AO61" s="27" t="s">
        <v>110</v>
      </c>
      <c r="AP61" s="27" t="s">
        <v>110</v>
      </c>
    </row>
    <row r="62" ht="14.25" customHeight="1" spans="1:42">
      <c r="A62" s="26" t="s">
        <v>466</v>
      </c>
      <c r="B62" s="16">
        <v>40</v>
      </c>
      <c r="C62" s="28">
        <v>1</v>
      </c>
      <c r="D62" s="29">
        <v>1</v>
      </c>
      <c r="E62" s="29">
        <v>1</v>
      </c>
      <c r="F62" s="29">
        <v>3</v>
      </c>
      <c r="G62" s="19">
        <v>4</v>
      </c>
      <c r="H62" s="27"/>
      <c r="I62" s="27" t="s">
        <v>110</v>
      </c>
      <c r="J62" s="4"/>
      <c r="K62" s="27" t="s">
        <v>110</v>
      </c>
      <c r="L62" s="27"/>
      <c r="M62" s="4"/>
      <c r="N62" s="27" t="s">
        <v>110</v>
      </c>
      <c r="O62" s="4"/>
      <c r="P62" s="4"/>
      <c r="Q62" s="27" t="s">
        <v>110</v>
      </c>
      <c r="R62" s="4"/>
      <c r="S62" s="27"/>
      <c r="T62" s="27"/>
      <c r="U62" s="27" t="s">
        <v>110</v>
      </c>
      <c r="V62" s="27" t="s">
        <v>110</v>
      </c>
      <c r="W62" s="27" t="s">
        <v>110</v>
      </c>
      <c r="X62" s="27" t="s">
        <v>110</v>
      </c>
      <c r="Y62" s="27" t="s">
        <v>110</v>
      </c>
      <c r="Z62" s="27" t="s">
        <v>110</v>
      </c>
      <c r="AA62" s="27" t="s">
        <v>110</v>
      </c>
      <c r="AB62" s="27" t="s">
        <v>110</v>
      </c>
      <c r="AC62" s="27" t="s">
        <v>110</v>
      </c>
      <c r="AD62" s="27" t="s">
        <v>110</v>
      </c>
      <c r="AE62" s="27" t="s">
        <v>110</v>
      </c>
      <c r="AF62" s="27" t="s">
        <v>110</v>
      </c>
      <c r="AG62" s="4"/>
      <c r="AH62" s="27"/>
      <c r="AI62" s="4"/>
      <c r="AJ62" s="27"/>
      <c r="AK62" s="4"/>
      <c r="AL62" s="27" t="s">
        <v>110</v>
      </c>
      <c r="AM62" s="4"/>
      <c r="AN62" s="27" t="s">
        <v>110</v>
      </c>
      <c r="AO62" s="4"/>
      <c r="AP62" s="27" t="s">
        <v>110</v>
      </c>
    </row>
    <row r="63" s="12" customFormat="1" ht="14.25" customHeight="1" spans="1:42">
      <c r="A63" s="26" t="s">
        <v>467</v>
      </c>
      <c r="B63" s="16">
        <v>41</v>
      </c>
      <c r="C63" s="28">
        <v>2</v>
      </c>
      <c r="D63" s="29">
        <v>3</v>
      </c>
      <c r="E63" s="29">
        <v>3</v>
      </c>
      <c r="F63" s="29">
        <v>1</v>
      </c>
      <c r="G63" s="19">
        <v>2</v>
      </c>
      <c r="H63" s="4"/>
      <c r="I63" s="4"/>
      <c r="J63" s="4"/>
      <c r="K63" s="4"/>
      <c r="L63" s="27" t="s">
        <v>110</v>
      </c>
      <c r="M63" s="4"/>
      <c r="N63" s="4"/>
      <c r="O63" s="4"/>
      <c r="P63" s="4"/>
      <c r="Q63" s="27" t="s">
        <v>110</v>
      </c>
      <c r="R63" s="27" t="s">
        <v>110</v>
      </c>
      <c r="S63" s="4"/>
      <c r="T63" s="4"/>
      <c r="U63" s="27" t="s">
        <v>110</v>
      </c>
      <c r="V63" s="27" t="s">
        <v>110</v>
      </c>
      <c r="W63" s="27" t="s">
        <v>110</v>
      </c>
      <c r="X63" s="27" t="s">
        <v>110</v>
      </c>
      <c r="Y63" s="27" t="s">
        <v>110</v>
      </c>
      <c r="Z63" s="27" t="s">
        <v>110</v>
      </c>
      <c r="AA63" s="27" t="s">
        <v>110</v>
      </c>
      <c r="AB63" s="27" t="s">
        <v>110</v>
      </c>
      <c r="AC63" s="27" t="s">
        <v>110</v>
      </c>
      <c r="AD63" s="27" t="s">
        <v>110</v>
      </c>
      <c r="AE63" s="27" t="s">
        <v>110</v>
      </c>
      <c r="AF63" s="4"/>
      <c r="AG63" s="4"/>
      <c r="AH63" s="27" t="s">
        <v>110</v>
      </c>
      <c r="AI63" s="27" t="s">
        <v>110</v>
      </c>
      <c r="AJ63" s="4"/>
      <c r="AK63" s="4"/>
      <c r="AL63" s="27" t="s">
        <v>110</v>
      </c>
      <c r="AM63" s="4"/>
      <c r="AN63" s="4"/>
      <c r="AO63" s="4"/>
      <c r="AP63" s="27" t="s">
        <v>110</v>
      </c>
    </row>
    <row r="64" s="12" customFormat="1" ht="14.25" customHeight="1" spans="1:42">
      <c r="A64" s="26" t="s">
        <v>468</v>
      </c>
      <c r="B64" s="16">
        <v>42</v>
      </c>
      <c r="C64" s="28">
        <v>1</v>
      </c>
      <c r="D64" s="29">
        <v>1</v>
      </c>
      <c r="E64" s="29">
        <v>1</v>
      </c>
      <c r="F64" s="29">
        <v>3</v>
      </c>
      <c r="G64" s="19">
        <v>4</v>
      </c>
      <c r="H64" s="27" t="s">
        <v>110</v>
      </c>
      <c r="I64" s="4"/>
      <c r="J64" s="4"/>
      <c r="K64" s="27" t="s">
        <v>110</v>
      </c>
      <c r="L64" s="27" t="s">
        <v>110</v>
      </c>
      <c r="M64" s="4"/>
      <c r="N64" s="4"/>
      <c r="O64" s="4"/>
      <c r="P64" s="27" t="s">
        <v>110</v>
      </c>
      <c r="Q64" s="4"/>
      <c r="R64" s="4"/>
      <c r="S64" s="4"/>
      <c r="T64" s="27" t="s">
        <v>110</v>
      </c>
      <c r="U64" s="4"/>
      <c r="V64" s="4"/>
      <c r="W64" s="4"/>
      <c r="X64" s="4"/>
      <c r="Y64" s="27" t="s">
        <v>110</v>
      </c>
      <c r="Z64" s="4"/>
      <c r="AA64" s="4"/>
      <c r="AB64" s="4"/>
      <c r="AC64" s="4"/>
      <c r="AD64" s="27" t="s">
        <v>110</v>
      </c>
      <c r="AE64" s="4"/>
      <c r="AF64" s="27" t="s">
        <v>110</v>
      </c>
      <c r="AG64" s="27" t="s">
        <v>110</v>
      </c>
      <c r="AH64" s="27" t="s">
        <v>110</v>
      </c>
      <c r="AI64" s="27" t="s">
        <v>110</v>
      </c>
      <c r="AJ64" s="27" t="s">
        <v>110</v>
      </c>
      <c r="AK64" s="4"/>
      <c r="AL64" s="4"/>
      <c r="AM64" s="27" t="s">
        <v>110</v>
      </c>
      <c r="AN64" s="4"/>
      <c r="AO64" s="27" t="s">
        <v>110</v>
      </c>
      <c r="AP64" s="4"/>
    </row>
    <row r="65" s="12" customFormat="1" ht="14.25" customHeight="1" spans="1:42">
      <c r="A65" s="26" t="s">
        <v>469</v>
      </c>
      <c r="B65" s="16">
        <v>43</v>
      </c>
      <c r="C65" s="28">
        <v>1</v>
      </c>
      <c r="D65" s="29">
        <v>1</v>
      </c>
      <c r="E65" s="29">
        <v>3</v>
      </c>
      <c r="F65" s="29">
        <v>3</v>
      </c>
      <c r="G65" s="19">
        <v>4</v>
      </c>
      <c r="H65" s="27" t="s">
        <v>110</v>
      </c>
      <c r="I65" s="4"/>
      <c r="J65" s="4"/>
      <c r="K65" s="27" t="s">
        <v>110</v>
      </c>
      <c r="L65" s="27" t="s">
        <v>110</v>
      </c>
      <c r="M65" s="4"/>
      <c r="N65" s="4"/>
      <c r="O65" s="4"/>
      <c r="P65" s="4"/>
      <c r="Q65" s="4"/>
      <c r="R65" s="27" t="s">
        <v>110</v>
      </c>
      <c r="S65" s="4"/>
      <c r="T65" s="27" t="s">
        <v>110</v>
      </c>
      <c r="U65" s="4"/>
      <c r="V65" s="4"/>
      <c r="W65" s="4"/>
      <c r="X65" s="4"/>
      <c r="Y65" s="4"/>
      <c r="Z65" s="4"/>
      <c r="AA65" s="27" t="s">
        <v>110</v>
      </c>
      <c r="AB65" s="4"/>
      <c r="AC65" s="4"/>
      <c r="AD65" s="4"/>
      <c r="AE65" s="4"/>
      <c r="AF65" s="27" t="s">
        <v>110</v>
      </c>
      <c r="AG65" s="4"/>
      <c r="AH65" s="4"/>
      <c r="AI65" s="27" t="s">
        <v>110</v>
      </c>
      <c r="AJ65" s="4"/>
      <c r="AK65" s="4"/>
      <c r="AL65" s="4"/>
      <c r="AM65" s="4"/>
      <c r="AN65" s="27" t="s">
        <v>110</v>
      </c>
      <c r="AO65" s="27" t="s">
        <v>110</v>
      </c>
      <c r="AP65" s="4"/>
    </row>
    <row r="66" s="12" customFormat="1" ht="14.25" customHeight="1" spans="1:42">
      <c r="A66" s="26" t="s">
        <v>470</v>
      </c>
      <c r="B66" s="16">
        <v>44</v>
      </c>
      <c r="C66" s="28">
        <v>2</v>
      </c>
      <c r="D66" s="29">
        <v>3</v>
      </c>
      <c r="E66" s="29">
        <v>1</v>
      </c>
      <c r="F66" s="29">
        <v>3</v>
      </c>
      <c r="G66" s="19">
        <v>8</v>
      </c>
      <c r="H66" s="27" t="s">
        <v>110</v>
      </c>
      <c r="I66" s="27" t="s">
        <v>110</v>
      </c>
      <c r="J66" s="27" t="s">
        <v>110</v>
      </c>
      <c r="K66" s="27" t="s">
        <v>110</v>
      </c>
      <c r="L66" s="27" t="s">
        <v>110</v>
      </c>
      <c r="M66" s="27" t="s">
        <v>110</v>
      </c>
      <c r="N66" s="27" t="s">
        <v>110</v>
      </c>
      <c r="O66" s="27" t="s">
        <v>110</v>
      </c>
      <c r="P66" s="27" t="s">
        <v>110</v>
      </c>
      <c r="Q66" s="4"/>
      <c r="R66" s="4"/>
      <c r="S66" s="4"/>
      <c r="T66" s="27" t="s">
        <v>110</v>
      </c>
      <c r="U66" s="4"/>
      <c r="V66" s="27" t="s">
        <v>110</v>
      </c>
      <c r="W66" s="4"/>
      <c r="X66" s="4"/>
      <c r="Y66" s="4"/>
      <c r="Z66" s="27" t="s">
        <v>110</v>
      </c>
      <c r="AA66" s="4"/>
      <c r="AB66" s="4"/>
      <c r="AC66" s="4"/>
      <c r="AD66" s="4"/>
      <c r="AE66" s="27" t="s">
        <v>110</v>
      </c>
      <c r="AF66" s="27" t="s">
        <v>110</v>
      </c>
      <c r="AG66" s="27" t="s">
        <v>110</v>
      </c>
      <c r="AH66" s="27" t="s">
        <v>110</v>
      </c>
      <c r="AI66" s="4"/>
      <c r="AJ66" s="27" t="s">
        <v>110</v>
      </c>
      <c r="AK66" s="27" t="s">
        <v>110</v>
      </c>
      <c r="AL66" s="4"/>
      <c r="AM66" s="27" t="s">
        <v>110</v>
      </c>
      <c r="AN66" s="4"/>
      <c r="AO66" s="27" t="s">
        <v>110</v>
      </c>
      <c r="AP66" s="27" t="s">
        <v>110</v>
      </c>
    </row>
    <row r="67" ht="14.25" customHeight="1" spans="1:42">
      <c r="A67" s="35" t="s">
        <v>471</v>
      </c>
      <c r="B67" s="16">
        <v>45</v>
      </c>
      <c r="C67" s="36">
        <v>1</v>
      </c>
      <c r="D67" s="29">
        <v>4</v>
      </c>
      <c r="E67" s="29">
        <v>4</v>
      </c>
      <c r="F67" s="29">
        <v>5</v>
      </c>
      <c r="G67" s="19">
        <v>4</v>
      </c>
      <c r="H67" s="4"/>
      <c r="I67" s="4"/>
      <c r="J67" s="4"/>
      <c r="K67" s="4"/>
      <c r="L67" s="27"/>
      <c r="M67" s="4"/>
      <c r="N67" s="4"/>
      <c r="O67" s="4"/>
      <c r="P67" s="4"/>
      <c r="Q67" s="27"/>
      <c r="R67" s="4"/>
      <c r="S67" s="27"/>
      <c r="T67" s="27"/>
      <c r="U67" s="27"/>
      <c r="V67" s="4"/>
      <c r="W67" s="4"/>
      <c r="X67" s="4"/>
      <c r="Y67" s="27"/>
      <c r="Z67" s="4"/>
      <c r="AA67" s="27"/>
      <c r="AB67" s="4"/>
      <c r="AC67" s="27"/>
      <c r="AD67" s="4"/>
      <c r="AE67" s="4"/>
      <c r="AF67" s="27" t="s">
        <v>110</v>
      </c>
      <c r="AG67" s="4"/>
      <c r="AH67" s="27"/>
      <c r="AI67" s="27" t="s">
        <v>110</v>
      </c>
      <c r="AJ67" s="4"/>
      <c r="AK67" s="4"/>
      <c r="AL67" s="27"/>
      <c r="AM67" s="27" t="s">
        <v>110</v>
      </c>
      <c r="AN67" s="27" t="s">
        <v>110</v>
      </c>
      <c r="AO67" s="4"/>
      <c r="AP67" s="27"/>
    </row>
    <row r="68" ht="14.25" customHeight="1" spans="1:42">
      <c r="A68" s="35" t="s">
        <v>472</v>
      </c>
      <c r="B68" s="16">
        <v>46</v>
      </c>
      <c r="C68" s="36">
        <v>3</v>
      </c>
      <c r="D68" s="29">
        <v>5</v>
      </c>
      <c r="E68" s="29">
        <v>4</v>
      </c>
      <c r="F68" s="29">
        <v>4</v>
      </c>
      <c r="G68" s="19">
        <v>4</v>
      </c>
      <c r="H68" s="27" t="s">
        <v>110</v>
      </c>
      <c r="I68" s="27" t="s">
        <v>110</v>
      </c>
      <c r="J68" s="27" t="s">
        <v>110</v>
      </c>
      <c r="K68" s="27" t="s">
        <v>110</v>
      </c>
      <c r="L68" s="27"/>
      <c r="M68" s="27" t="s">
        <v>110</v>
      </c>
      <c r="N68" s="27" t="s">
        <v>110</v>
      </c>
      <c r="O68" s="27" t="s">
        <v>110</v>
      </c>
      <c r="P68" s="27" t="s">
        <v>110</v>
      </c>
      <c r="Q68" s="27"/>
      <c r="R68" s="4"/>
      <c r="S68" s="27"/>
      <c r="T68" s="27"/>
      <c r="U68" s="27" t="s">
        <v>110</v>
      </c>
      <c r="V68" s="27" t="s">
        <v>110</v>
      </c>
      <c r="W68" s="27" t="s">
        <v>110</v>
      </c>
      <c r="X68" s="27" t="s">
        <v>110</v>
      </c>
      <c r="Y68" s="27" t="s">
        <v>110</v>
      </c>
      <c r="Z68" s="27" t="s">
        <v>110</v>
      </c>
      <c r="AA68" s="27" t="s">
        <v>110</v>
      </c>
      <c r="AB68" s="27" t="s">
        <v>110</v>
      </c>
      <c r="AC68" s="27" t="s">
        <v>110</v>
      </c>
      <c r="AD68" s="27" t="s">
        <v>110</v>
      </c>
      <c r="AE68" s="4"/>
      <c r="AF68" s="27" t="s">
        <v>110</v>
      </c>
      <c r="AG68" s="4"/>
      <c r="AH68" s="27"/>
      <c r="AI68" s="4"/>
      <c r="AJ68" s="27" t="s">
        <v>110</v>
      </c>
      <c r="AK68" s="27" t="s">
        <v>110</v>
      </c>
      <c r="AL68" s="27" t="s">
        <v>110</v>
      </c>
      <c r="AM68" s="27" t="s">
        <v>110</v>
      </c>
      <c r="AN68" s="4"/>
      <c r="AO68" s="27" t="s">
        <v>110</v>
      </c>
      <c r="AP68" s="27"/>
    </row>
    <row r="69" ht="14.25" customHeight="1" spans="1:42">
      <c r="A69" s="35" t="s">
        <v>473</v>
      </c>
      <c r="B69" s="16">
        <v>47</v>
      </c>
      <c r="C69" s="36">
        <v>2</v>
      </c>
      <c r="D69" s="29">
        <v>5</v>
      </c>
      <c r="E69" s="29">
        <v>4</v>
      </c>
      <c r="F69" s="29">
        <v>5</v>
      </c>
      <c r="G69" s="19">
        <v>4</v>
      </c>
      <c r="H69" s="27" t="s">
        <v>110</v>
      </c>
      <c r="I69" s="4"/>
      <c r="J69" s="27" t="s">
        <v>110</v>
      </c>
      <c r="K69" s="27" t="s">
        <v>110</v>
      </c>
      <c r="L69" s="27"/>
      <c r="M69" s="27" t="s">
        <v>110</v>
      </c>
      <c r="N69" s="27" t="s">
        <v>110</v>
      </c>
      <c r="O69" s="27" t="s">
        <v>110</v>
      </c>
      <c r="P69" s="27" t="s">
        <v>110</v>
      </c>
      <c r="Q69" s="27"/>
      <c r="R69" s="4"/>
      <c r="S69" s="27"/>
      <c r="T69" s="27" t="s">
        <v>110</v>
      </c>
      <c r="U69" s="27"/>
      <c r="V69" s="4"/>
      <c r="W69" s="4"/>
      <c r="X69" s="4"/>
      <c r="Y69" s="27"/>
      <c r="Z69" s="4"/>
      <c r="AA69" s="27"/>
      <c r="AB69" s="4"/>
      <c r="AC69" s="27"/>
      <c r="AD69" s="4"/>
      <c r="AE69" s="27" t="s">
        <v>110</v>
      </c>
      <c r="AF69" s="27" t="s">
        <v>110</v>
      </c>
      <c r="AG69" s="4"/>
      <c r="AH69" s="27"/>
      <c r="AI69" s="4"/>
      <c r="AJ69" s="27" t="s">
        <v>110</v>
      </c>
      <c r="AK69" s="27" t="s">
        <v>110</v>
      </c>
      <c r="AL69" s="27"/>
      <c r="AM69" s="27" t="s">
        <v>110</v>
      </c>
      <c r="AN69" s="4"/>
      <c r="AO69" s="27" t="s">
        <v>110</v>
      </c>
      <c r="AP69" s="27" t="s">
        <v>110</v>
      </c>
    </row>
    <row r="70" ht="14.25" customHeight="1" spans="1:42">
      <c r="A70" s="35" t="s">
        <v>474</v>
      </c>
      <c r="B70" s="16">
        <v>48</v>
      </c>
      <c r="C70" s="36">
        <v>2</v>
      </c>
      <c r="D70" s="29">
        <v>4</v>
      </c>
      <c r="E70" s="29">
        <v>5</v>
      </c>
      <c r="F70" s="29">
        <v>4</v>
      </c>
      <c r="G70" s="19">
        <v>2</v>
      </c>
      <c r="H70" s="4"/>
      <c r="I70" s="4"/>
      <c r="J70" s="4"/>
      <c r="K70" s="4"/>
      <c r="L70" s="27"/>
      <c r="M70" s="27" t="s">
        <v>110</v>
      </c>
      <c r="N70" s="4"/>
      <c r="O70" s="4"/>
      <c r="P70" s="27" t="s">
        <v>110</v>
      </c>
      <c r="Q70" s="27" t="s">
        <v>110</v>
      </c>
      <c r="R70" s="4"/>
      <c r="S70" s="27"/>
      <c r="T70" s="27"/>
      <c r="U70" s="27" t="s">
        <v>110</v>
      </c>
      <c r="V70" s="27" t="s">
        <v>110</v>
      </c>
      <c r="W70" s="27" t="s">
        <v>110</v>
      </c>
      <c r="X70" s="27" t="s">
        <v>110</v>
      </c>
      <c r="Y70" s="27" t="s">
        <v>110</v>
      </c>
      <c r="Z70" s="27" t="s">
        <v>110</v>
      </c>
      <c r="AA70" s="27" t="s">
        <v>110</v>
      </c>
      <c r="AB70" s="27" t="s">
        <v>110</v>
      </c>
      <c r="AC70" s="27" t="s">
        <v>110</v>
      </c>
      <c r="AD70" s="27" t="s">
        <v>110</v>
      </c>
      <c r="AE70" s="4"/>
      <c r="AF70" s="27" t="s">
        <v>110</v>
      </c>
      <c r="AG70" s="4"/>
      <c r="AH70" s="27"/>
      <c r="AI70" s="4"/>
      <c r="AJ70" s="4"/>
      <c r="AK70" s="4"/>
      <c r="AL70" s="27" t="s">
        <v>110</v>
      </c>
      <c r="AM70" s="4"/>
      <c r="AN70" s="4"/>
      <c r="AO70" s="4"/>
      <c r="AP70" s="27"/>
    </row>
    <row r="71" ht="14.25" customHeight="1" spans="1:42">
      <c r="A71" s="35" t="s">
        <v>475</v>
      </c>
      <c r="B71" s="16">
        <v>49</v>
      </c>
      <c r="C71" s="36">
        <v>1</v>
      </c>
      <c r="D71" s="29">
        <v>5</v>
      </c>
      <c r="E71" s="29">
        <v>4</v>
      </c>
      <c r="F71" s="29">
        <v>5</v>
      </c>
      <c r="G71" s="19">
        <v>4</v>
      </c>
      <c r="H71" s="27" t="s">
        <v>110</v>
      </c>
      <c r="I71" s="4"/>
      <c r="J71" s="27" t="s">
        <v>110</v>
      </c>
      <c r="K71" s="4"/>
      <c r="L71" s="27"/>
      <c r="M71" s="4"/>
      <c r="N71" s="4"/>
      <c r="O71" s="4"/>
      <c r="P71" s="27" t="s">
        <v>110</v>
      </c>
      <c r="Q71" s="27"/>
      <c r="R71" s="4"/>
      <c r="S71" s="27"/>
      <c r="T71" s="27"/>
      <c r="U71" s="27"/>
      <c r="V71" s="4"/>
      <c r="W71" s="4"/>
      <c r="X71" s="4"/>
      <c r="Y71" s="27"/>
      <c r="Z71" s="4"/>
      <c r="AA71" s="27"/>
      <c r="AB71" s="4"/>
      <c r="AC71" s="27"/>
      <c r="AD71" s="4"/>
      <c r="AE71" s="4"/>
      <c r="AF71" s="27" t="s">
        <v>110</v>
      </c>
      <c r="AG71" s="27" t="s">
        <v>110</v>
      </c>
      <c r="AH71" s="27"/>
      <c r="AI71" s="4"/>
      <c r="AJ71" s="27" t="s">
        <v>110</v>
      </c>
      <c r="AK71" s="4"/>
      <c r="AL71" s="27"/>
      <c r="AM71" s="4"/>
      <c r="AN71" s="4"/>
      <c r="AO71" s="4"/>
      <c r="AP71" s="27"/>
    </row>
    <row r="72" ht="14.25" customHeight="1" spans="1:42">
      <c r="A72" s="35" t="s">
        <v>476</v>
      </c>
      <c r="B72" s="16">
        <v>50</v>
      </c>
      <c r="C72" s="36">
        <v>1</v>
      </c>
      <c r="D72" s="29">
        <v>4</v>
      </c>
      <c r="E72" s="29">
        <v>5</v>
      </c>
      <c r="F72" s="29">
        <v>5</v>
      </c>
      <c r="G72" s="19">
        <v>2</v>
      </c>
      <c r="H72" s="4"/>
      <c r="I72" s="4"/>
      <c r="J72" s="4"/>
      <c r="K72" s="27" t="s">
        <v>110</v>
      </c>
      <c r="L72" s="27"/>
      <c r="M72" s="4"/>
      <c r="N72" s="4"/>
      <c r="O72" s="4"/>
      <c r="P72" s="4"/>
      <c r="Q72" s="27"/>
      <c r="R72" s="4"/>
      <c r="S72" s="27"/>
      <c r="T72" s="27"/>
      <c r="U72" s="27" t="s">
        <v>110</v>
      </c>
      <c r="V72" s="4"/>
      <c r="W72" s="4"/>
      <c r="X72" s="4"/>
      <c r="Y72" s="27"/>
      <c r="Z72" s="4"/>
      <c r="AA72" s="27"/>
      <c r="AB72" s="27" t="s">
        <v>110</v>
      </c>
      <c r="AC72" s="27"/>
      <c r="AD72" s="4"/>
      <c r="AE72" s="27" t="s">
        <v>110</v>
      </c>
      <c r="AF72" s="4"/>
      <c r="AG72" s="4"/>
      <c r="AH72" s="27"/>
      <c r="AI72" s="27" t="s">
        <v>110</v>
      </c>
      <c r="AJ72" s="27" t="s">
        <v>110</v>
      </c>
      <c r="AK72" s="4"/>
      <c r="AL72" s="27" t="s">
        <v>110</v>
      </c>
      <c r="AM72" s="4"/>
      <c r="AN72" s="4"/>
      <c r="AO72" s="27" t="s">
        <v>110</v>
      </c>
      <c r="AP72" s="27"/>
    </row>
    <row r="73" ht="14.25" customHeight="1" spans="1:42">
      <c r="A73" s="35" t="s">
        <v>477</v>
      </c>
      <c r="B73" s="16">
        <v>51</v>
      </c>
      <c r="C73" s="36">
        <v>3</v>
      </c>
      <c r="D73" s="29">
        <v>5</v>
      </c>
      <c r="E73" s="29">
        <v>5</v>
      </c>
      <c r="F73" s="29">
        <v>4</v>
      </c>
      <c r="G73" s="19">
        <v>4</v>
      </c>
      <c r="H73" s="4"/>
      <c r="I73" s="27" t="s">
        <v>110</v>
      </c>
      <c r="J73" s="4"/>
      <c r="K73" s="4"/>
      <c r="L73" s="27"/>
      <c r="M73" s="27" t="s">
        <v>110</v>
      </c>
      <c r="N73" s="4"/>
      <c r="O73" s="4"/>
      <c r="P73" s="4"/>
      <c r="Q73" s="27"/>
      <c r="R73" s="27" t="s">
        <v>110</v>
      </c>
      <c r="S73" s="27" t="s">
        <v>110</v>
      </c>
      <c r="T73" s="27"/>
      <c r="U73" s="27" t="s">
        <v>110</v>
      </c>
      <c r="V73" s="27" t="s">
        <v>110</v>
      </c>
      <c r="W73" s="27" t="s">
        <v>110</v>
      </c>
      <c r="X73" s="27" t="s">
        <v>110</v>
      </c>
      <c r="Y73" s="27" t="s">
        <v>110</v>
      </c>
      <c r="Z73" s="27" t="s">
        <v>110</v>
      </c>
      <c r="AA73" s="27" t="s">
        <v>110</v>
      </c>
      <c r="AB73" s="27" t="s">
        <v>110</v>
      </c>
      <c r="AC73" s="27" t="s">
        <v>110</v>
      </c>
      <c r="AD73" s="27" t="s">
        <v>110</v>
      </c>
      <c r="AE73" s="27" t="s">
        <v>110</v>
      </c>
      <c r="AF73" s="4"/>
      <c r="AG73" s="27" t="s">
        <v>110</v>
      </c>
      <c r="AH73" s="27"/>
      <c r="AI73" s="4"/>
      <c r="AJ73" s="4"/>
      <c r="AK73" s="4"/>
      <c r="AL73" s="27" t="s">
        <v>110</v>
      </c>
      <c r="AM73" s="4"/>
      <c r="AN73" s="4"/>
      <c r="AO73" s="4"/>
      <c r="AP73" s="27" t="s">
        <v>110</v>
      </c>
    </row>
    <row r="74" ht="14.25" customHeight="1" spans="1:42">
      <c r="A74" s="35" t="s">
        <v>478</v>
      </c>
      <c r="B74" s="16">
        <v>52</v>
      </c>
      <c r="C74" s="36">
        <v>3</v>
      </c>
      <c r="D74" s="29">
        <v>5</v>
      </c>
      <c r="E74" s="29">
        <v>5</v>
      </c>
      <c r="F74" s="29">
        <v>4</v>
      </c>
      <c r="G74" s="19">
        <v>2</v>
      </c>
      <c r="H74" s="4"/>
      <c r="I74" s="4"/>
      <c r="J74" s="4"/>
      <c r="K74" s="4"/>
      <c r="L74" s="27"/>
      <c r="M74" s="4"/>
      <c r="N74" s="4"/>
      <c r="O74" s="4"/>
      <c r="P74" s="4"/>
      <c r="Q74" s="27"/>
      <c r="R74" s="4"/>
      <c r="S74" s="27"/>
      <c r="T74" s="27"/>
      <c r="U74" s="27" t="s">
        <v>110</v>
      </c>
      <c r="V74" s="4"/>
      <c r="W74" s="4"/>
      <c r="X74" s="4"/>
      <c r="Y74" s="27"/>
      <c r="Z74" s="4"/>
      <c r="AA74" s="27"/>
      <c r="AB74" s="4"/>
      <c r="AC74" s="27"/>
      <c r="AD74" s="27" t="s">
        <v>110</v>
      </c>
      <c r="AE74" s="4"/>
      <c r="AF74" s="4"/>
      <c r="AG74" s="4"/>
      <c r="AH74" s="27"/>
      <c r="AI74" s="4"/>
      <c r="AJ74" s="27" t="s">
        <v>110</v>
      </c>
      <c r="AK74" s="4"/>
      <c r="AL74" s="27" t="s">
        <v>110</v>
      </c>
      <c r="AM74" s="4"/>
      <c r="AN74" s="4"/>
      <c r="AO74" s="4"/>
      <c r="AP74" s="27"/>
    </row>
    <row r="75" ht="14.25" customHeight="1" spans="1:42">
      <c r="A75" s="35" t="s">
        <v>479</v>
      </c>
      <c r="B75" s="16">
        <v>53</v>
      </c>
      <c r="C75" s="36">
        <v>2</v>
      </c>
      <c r="D75" s="29">
        <v>5</v>
      </c>
      <c r="E75" s="29">
        <v>4</v>
      </c>
      <c r="F75" s="29">
        <v>4</v>
      </c>
      <c r="G75" s="19">
        <v>8</v>
      </c>
      <c r="H75" s="4"/>
      <c r="I75" s="27" t="s">
        <v>110</v>
      </c>
      <c r="J75" s="27" t="s">
        <v>110</v>
      </c>
      <c r="K75" s="4"/>
      <c r="L75" s="27"/>
      <c r="M75" s="27" t="s">
        <v>110</v>
      </c>
      <c r="N75" s="4"/>
      <c r="O75" s="27" t="s">
        <v>110</v>
      </c>
      <c r="P75" s="27" t="s">
        <v>110</v>
      </c>
      <c r="Q75" s="27"/>
      <c r="R75" s="4"/>
      <c r="S75" s="27"/>
      <c r="T75" s="27" t="s">
        <v>110</v>
      </c>
      <c r="U75" s="27" t="s">
        <v>110</v>
      </c>
      <c r="V75" s="27" t="s">
        <v>110</v>
      </c>
      <c r="W75" s="27" t="s">
        <v>110</v>
      </c>
      <c r="X75" s="27" t="s">
        <v>110</v>
      </c>
      <c r="Y75" s="27" t="s">
        <v>110</v>
      </c>
      <c r="Z75" s="27" t="s">
        <v>110</v>
      </c>
      <c r="AA75" s="27" t="s">
        <v>110</v>
      </c>
      <c r="AB75" s="27" t="s">
        <v>110</v>
      </c>
      <c r="AC75" s="27" t="s">
        <v>110</v>
      </c>
      <c r="AD75" s="27" t="s">
        <v>110</v>
      </c>
      <c r="AE75" s="27" t="s">
        <v>110</v>
      </c>
      <c r="AF75" s="27" t="s">
        <v>110</v>
      </c>
      <c r="AG75" s="27" t="s">
        <v>110</v>
      </c>
      <c r="AH75" s="27"/>
      <c r="AI75" s="27" t="s">
        <v>110</v>
      </c>
      <c r="AJ75" s="27" t="s">
        <v>110</v>
      </c>
      <c r="AK75" s="27" t="s">
        <v>110</v>
      </c>
      <c r="AL75" s="27"/>
      <c r="AM75" s="4"/>
      <c r="AN75" s="27" t="s">
        <v>110</v>
      </c>
      <c r="AO75" s="4"/>
      <c r="AP75" s="27" t="s">
        <v>110</v>
      </c>
    </row>
    <row r="76" ht="14.25" customHeight="1" spans="1:42">
      <c r="A76" s="35" t="s">
        <v>480</v>
      </c>
      <c r="B76" s="16">
        <v>54</v>
      </c>
      <c r="C76" s="36">
        <v>2</v>
      </c>
      <c r="D76" s="29">
        <v>5</v>
      </c>
      <c r="E76" s="29">
        <v>4</v>
      </c>
      <c r="F76" s="29">
        <v>5</v>
      </c>
      <c r="G76" s="19">
        <v>6</v>
      </c>
      <c r="H76" s="27" t="s">
        <v>110</v>
      </c>
      <c r="I76" s="4"/>
      <c r="J76" s="27" t="s">
        <v>110</v>
      </c>
      <c r="K76" s="4"/>
      <c r="L76" s="27"/>
      <c r="M76" s="27" t="s">
        <v>110</v>
      </c>
      <c r="N76" s="4"/>
      <c r="O76" s="27" t="s">
        <v>110</v>
      </c>
      <c r="P76" s="4"/>
      <c r="Q76" s="27"/>
      <c r="R76" s="4"/>
      <c r="S76" s="27"/>
      <c r="T76" s="27"/>
      <c r="U76" s="27"/>
      <c r="V76" s="4"/>
      <c r="W76" s="4"/>
      <c r="X76" s="4"/>
      <c r="Y76" s="27"/>
      <c r="Z76" s="4"/>
      <c r="AA76" s="27"/>
      <c r="AB76" s="4"/>
      <c r="AC76" s="27"/>
      <c r="AD76" s="4"/>
      <c r="AE76" s="4"/>
      <c r="AF76" s="27" t="s">
        <v>110</v>
      </c>
      <c r="AG76" s="27" t="s">
        <v>110</v>
      </c>
      <c r="AH76" s="27"/>
      <c r="AI76" s="4"/>
      <c r="AJ76" s="4"/>
      <c r="AK76" s="27" t="s">
        <v>110</v>
      </c>
      <c r="AL76" s="27"/>
      <c r="AM76" s="27" t="s">
        <v>110</v>
      </c>
      <c r="AN76" s="4"/>
      <c r="AO76" s="4"/>
      <c r="AP76" s="27"/>
    </row>
    <row r="77" ht="14.25" customHeight="1" spans="1:42">
      <c r="A77" s="35" t="s">
        <v>481</v>
      </c>
      <c r="B77" s="16">
        <v>55</v>
      </c>
      <c r="C77" s="36">
        <v>1</v>
      </c>
      <c r="D77" s="29">
        <v>4</v>
      </c>
      <c r="E77" s="29">
        <v>5</v>
      </c>
      <c r="F77" s="29">
        <v>4</v>
      </c>
      <c r="G77" s="19">
        <v>4</v>
      </c>
      <c r="H77" s="4"/>
      <c r="I77" s="4"/>
      <c r="J77" s="27" t="s">
        <v>110</v>
      </c>
      <c r="K77" s="4"/>
      <c r="L77" s="27" t="s">
        <v>110</v>
      </c>
      <c r="M77" s="27" t="s">
        <v>110</v>
      </c>
      <c r="N77" s="4"/>
      <c r="O77" s="4"/>
      <c r="P77" s="4"/>
      <c r="Q77" s="27"/>
      <c r="R77" s="27" t="s">
        <v>110</v>
      </c>
      <c r="S77" s="27" t="s">
        <v>110</v>
      </c>
      <c r="T77" s="27" t="s">
        <v>110</v>
      </c>
      <c r="U77" s="27"/>
      <c r="V77" s="4"/>
      <c r="W77" s="27" t="s">
        <v>110</v>
      </c>
      <c r="X77" s="4"/>
      <c r="Y77" s="27" t="s">
        <v>110</v>
      </c>
      <c r="Z77" s="27" t="s">
        <v>110</v>
      </c>
      <c r="AA77" s="27"/>
      <c r="AB77" s="27" t="s">
        <v>110</v>
      </c>
      <c r="AC77" s="27"/>
      <c r="AD77" s="4"/>
      <c r="AE77" s="4"/>
      <c r="AF77" s="27" t="s">
        <v>110</v>
      </c>
      <c r="AG77" s="4"/>
      <c r="AH77" s="27"/>
      <c r="AI77" s="27" t="s">
        <v>110</v>
      </c>
      <c r="AJ77" s="27" t="s">
        <v>110</v>
      </c>
      <c r="AK77" s="4"/>
      <c r="AL77" s="27"/>
      <c r="AM77" s="4"/>
      <c r="AN77" s="4"/>
      <c r="AO77" s="4"/>
      <c r="AP77" s="27"/>
    </row>
    <row r="78" ht="14.25" customHeight="1" spans="1:42">
      <c r="A78" s="35" t="s">
        <v>482</v>
      </c>
      <c r="B78" s="16">
        <v>56</v>
      </c>
      <c r="C78" s="36">
        <v>1</v>
      </c>
      <c r="D78" s="29">
        <v>4</v>
      </c>
      <c r="E78" s="29">
        <v>5</v>
      </c>
      <c r="F78" s="29">
        <v>4</v>
      </c>
      <c r="G78" s="19">
        <v>2</v>
      </c>
      <c r="H78" s="4"/>
      <c r="I78" s="4"/>
      <c r="J78" s="4"/>
      <c r="K78" s="27" t="s">
        <v>110</v>
      </c>
      <c r="L78" s="27"/>
      <c r="M78" s="4"/>
      <c r="N78" s="4"/>
      <c r="O78" s="4"/>
      <c r="P78" s="4"/>
      <c r="Q78" s="27"/>
      <c r="R78" s="4"/>
      <c r="S78" s="27" t="s">
        <v>110</v>
      </c>
      <c r="T78" s="27" t="s">
        <v>110</v>
      </c>
      <c r="U78" s="27"/>
      <c r="V78" s="4"/>
      <c r="W78" s="4"/>
      <c r="X78" s="4"/>
      <c r="Y78" s="27"/>
      <c r="Z78" s="4"/>
      <c r="AA78" s="27"/>
      <c r="AB78" s="4"/>
      <c r="AC78" s="27" t="s">
        <v>110</v>
      </c>
      <c r="AD78" s="27" t="s">
        <v>110</v>
      </c>
      <c r="AE78" s="4"/>
      <c r="AF78" s="4"/>
      <c r="AG78" s="4"/>
      <c r="AH78" s="27"/>
      <c r="AI78" s="27" t="s">
        <v>110</v>
      </c>
      <c r="AJ78" s="27" t="s">
        <v>110</v>
      </c>
      <c r="AK78" s="4"/>
      <c r="AL78" s="27" t="s">
        <v>110</v>
      </c>
      <c r="AM78" s="4"/>
      <c r="AN78" s="4"/>
      <c r="AO78" s="27" t="s">
        <v>110</v>
      </c>
      <c r="AP78" s="27"/>
    </row>
    <row r="79" ht="14.25" customHeight="1" spans="1:42">
      <c r="A79" s="35" t="s">
        <v>483</v>
      </c>
      <c r="B79" s="16">
        <v>57</v>
      </c>
      <c r="C79" s="36">
        <v>1</v>
      </c>
      <c r="D79" s="29">
        <v>4</v>
      </c>
      <c r="E79" s="29">
        <v>5</v>
      </c>
      <c r="F79" s="29">
        <v>5</v>
      </c>
      <c r="G79" s="19">
        <v>6</v>
      </c>
      <c r="H79" s="4"/>
      <c r="I79" s="4"/>
      <c r="J79" s="4"/>
      <c r="K79" s="27" t="s">
        <v>110</v>
      </c>
      <c r="L79" s="27"/>
      <c r="M79" s="27" t="s">
        <v>110</v>
      </c>
      <c r="N79" s="4"/>
      <c r="O79" s="4"/>
      <c r="P79" s="4"/>
      <c r="Q79" s="27"/>
      <c r="R79" s="27" t="s">
        <v>110</v>
      </c>
      <c r="S79" s="27"/>
      <c r="T79" s="27"/>
      <c r="U79" s="27"/>
      <c r="V79" s="4"/>
      <c r="W79" s="4"/>
      <c r="X79" s="27" t="s">
        <v>110</v>
      </c>
      <c r="Y79" s="27"/>
      <c r="Z79" s="4"/>
      <c r="AA79" s="27" t="s">
        <v>110</v>
      </c>
      <c r="AB79" s="4"/>
      <c r="AC79" s="27" t="s">
        <v>110</v>
      </c>
      <c r="AD79" s="4"/>
      <c r="AE79" s="27" t="s">
        <v>110</v>
      </c>
      <c r="AF79" s="27" t="s">
        <v>110</v>
      </c>
      <c r="AG79" s="4"/>
      <c r="AH79" s="27"/>
      <c r="AI79" s="4"/>
      <c r="AJ79" s="4"/>
      <c r="AK79" s="4"/>
      <c r="AL79" s="27"/>
      <c r="AM79" s="27" t="s">
        <v>110</v>
      </c>
      <c r="AN79" s="27" t="s">
        <v>110</v>
      </c>
      <c r="AO79" s="27" t="s">
        <v>110</v>
      </c>
      <c r="AP79" s="27"/>
    </row>
    <row r="80" ht="14.25" customHeight="1" spans="1:42">
      <c r="A80" s="35" t="s">
        <v>484</v>
      </c>
      <c r="B80" s="16">
        <v>58</v>
      </c>
      <c r="C80" s="36">
        <v>1</v>
      </c>
      <c r="D80" s="29">
        <v>4</v>
      </c>
      <c r="E80" s="29">
        <v>4</v>
      </c>
      <c r="F80" s="29">
        <v>5</v>
      </c>
      <c r="G80" s="19">
        <v>2</v>
      </c>
      <c r="H80" s="27" t="s">
        <v>110</v>
      </c>
      <c r="I80" s="4"/>
      <c r="J80" s="4"/>
      <c r="K80" s="27" t="s">
        <v>110</v>
      </c>
      <c r="L80" s="27"/>
      <c r="M80" s="4"/>
      <c r="N80" s="4"/>
      <c r="O80" s="4"/>
      <c r="P80" s="27" t="s">
        <v>110</v>
      </c>
      <c r="Q80" s="27"/>
      <c r="R80" s="4"/>
      <c r="S80" s="27"/>
      <c r="T80" s="27" t="s">
        <v>110</v>
      </c>
      <c r="U80" s="27"/>
      <c r="V80" s="27" t="s">
        <v>110</v>
      </c>
      <c r="W80" s="4"/>
      <c r="X80" s="4"/>
      <c r="Y80" s="27"/>
      <c r="Z80" s="4"/>
      <c r="AA80" s="27"/>
      <c r="AB80" s="4"/>
      <c r="AC80" s="27"/>
      <c r="AD80" s="4"/>
      <c r="AE80" s="4"/>
      <c r="AF80" s="4"/>
      <c r="AG80" s="4"/>
      <c r="AH80" s="27"/>
      <c r="AI80" s="4"/>
      <c r="AJ80" s="27" t="s">
        <v>110</v>
      </c>
      <c r="AK80" s="4"/>
      <c r="AL80" s="27"/>
      <c r="AM80" s="27" t="s">
        <v>110</v>
      </c>
      <c r="AN80" s="4"/>
      <c r="AO80" s="27" t="s">
        <v>110</v>
      </c>
      <c r="AP80" s="27"/>
    </row>
    <row r="81" ht="14.25" customHeight="1" spans="1:42">
      <c r="A81" s="35" t="s">
        <v>485</v>
      </c>
      <c r="B81" s="16">
        <v>59</v>
      </c>
      <c r="C81" s="36">
        <v>2</v>
      </c>
      <c r="D81" s="29">
        <v>5</v>
      </c>
      <c r="E81" s="29">
        <v>4</v>
      </c>
      <c r="F81" s="29">
        <v>4</v>
      </c>
      <c r="G81" s="19">
        <v>6</v>
      </c>
      <c r="H81" s="4"/>
      <c r="I81" s="4"/>
      <c r="J81" s="27" t="s">
        <v>110</v>
      </c>
      <c r="K81" s="4"/>
      <c r="L81" s="27"/>
      <c r="M81" s="27" t="s">
        <v>110</v>
      </c>
      <c r="N81" s="27" t="s">
        <v>110</v>
      </c>
      <c r="O81" s="27" t="s">
        <v>110</v>
      </c>
      <c r="P81" s="27" t="s">
        <v>110</v>
      </c>
      <c r="Q81" s="27"/>
      <c r="R81" s="4"/>
      <c r="S81" s="27"/>
      <c r="T81" s="27"/>
      <c r="U81" s="27" t="s">
        <v>110</v>
      </c>
      <c r="V81" s="27" t="s">
        <v>110</v>
      </c>
      <c r="W81" s="27" t="s">
        <v>110</v>
      </c>
      <c r="X81" s="27" t="s">
        <v>110</v>
      </c>
      <c r="Y81" s="27" t="s">
        <v>110</v>
      </c>
      <c r="Z81" s="27" t="s">
        <v>110</v>
      </c>
      <c r="AA81" s="27" t="s">
        <v>110</v>
      </c>
      <c r="AB81" s="27" t="s">
        <v>110</v>
      </c>
      <c r="AC81" s="27" t="s">
        <v>110</v>
      </c>
      <c r="AD81" s="27" t="s">
        <v>110</v>
      </c>
      <c r="AE81" s="27" t="s">
        <v>110</v>
      </c>
      <c r="AF81" s="27" t="s">
        <v>110</v>
      </c>
      <c r="AG81" s="4"/>
      <c r="AH81" s="27"/>
      <c r="AI81" s="4"/>
      <c r="AJ81" s="27" t="s">
        <v>110</v>
      </c>
      <c r="AK81" s="27" t="s">
        <v>110</v>
      </c>
      <c r="AL81" s="27"/>
      <c r="AM81" s="27" t="s">
        <v>110</v>
      </c>
      <c r="AN81" s="4"/>
      <c r="AO81" s="4"/>
      <c r="AP81" s="27" t="s">
        <v>110</v>
      </c>
    </row>
    <row r="82" ht="14.25" customHeight="1" spans="1:42">
      <c r="A82" s="35" t="s">
        <v>486</v>
      </c>
      <c r="B82" s="16">
        <v>60</v>
      </c>
      <c r="C82" s="36">
        <v>2</v>
      </c>
      <c r="D82" s="29">
        <v>4</v>
      </c>
      <c r="E82" s="29">
        <v>5</v>
      </c>
      <c r="F82" s="29">
        <v>4</v>
      </c>
      <c r="G82" s="19">
        <v>4</v>
      </c>
      <c r="H82" s="4"/>
      <c r="I82" s="4"/>
      <c r="J82" s="4"/>
      <c r="K82" s="27" t="s">
        <v>110</v>
      </c>
      <c r="L82" s="27"/>
      <c r="M82" s="4"/>
      <c r="N82" s="4"/>
      <c r="O82" s="4"/>
      <c r="P82" s="4"/>
      <c r="Q82" s="27"/>
      <c r="R82" s="27" t="s">
        <v>110</v>
      </c>
      <c r="S82" s="27" t="s">
        <v>110</v>
      </c>
      <c r="T82" s="27"/>
      <c r="U82" s="27"/>
      <c r="V82" s="4"/>
      <c r="W82" s="4"/>
      <c r="X82" s="27" t="s">
        <v>110</v>
      </c>
      <c r="Y82" s="27"/>
      <c r="Z82" s="4"/>
      <c r="AA82" s="27" t="s">
        <v>110</v>
      </c>
      <c r="AB82" s="4"/>
      <c r="AC82" s="27"/>
      <c r="AD82" s="4"/>
      <c r="AE82" s="4"/>
      <c r="AF82" s="27" t="s">
        <v>110</v>
      </c>
      <c r="AG82" s="4"/>
      <c r="AH82" s="27"/>
      <c r="AI82" s="27" t="s">
        <v>110</v>
      </c>
      <c r="AJ82" s="27" t="s">
        <v>110</v>
      </c>
      <c r="AK82" s="4"/>
      <c r="AL82" s="27"/>
      <c r="AM82" s="4"/>
      <c r="AN82" s="27" t="s">
        <v>110</v>
      </c>
      <c r="AO82" s="27" t="s">
        <v>110</v>
      </c>
      <c r="AP82" s="27"/>
    </row>
    <row r="83" ht="14.25" customHeight="1" spans="1:42">
      <c r="A83" s="35" t="s">
        <v>487</v>
      </c>
      <c r="B83" s="16">
        <v>61</v>
      </c>
      <c r="C83" s="36">
        <v>2</v>
      </c>
      <c r="D83" s="29">
        <v>4</v>
      </c>
      <c r="E83" s="29">
        <v>5</v>
      </c>
      <c r="F83" s="29">
        <v>4</v>
      </c>
      <c r="G83" s="19">
        <v>4</v>
      </c>
      <c r="H83" s="4"/>
      <c r="I83" s="4"/>
      <c r="J83" s="4"/>
      <c r="K83" s="27" t="s">
        <v>110</v>
      </c>
      <c r="L83" s="27"/>
      <c r="M83" s="4"/>
      <c r="N83" s="4"/>
      <c r="O83" s="4"/>
      <c r="P83" s="4"/>
      <c r="Q83" s="27"/>
      <c r="R83" s="4"/>
      <c r="S83" s="27" t="s">
        <v>110</v>
      </c>
      <c r="T83" s="27" t="s">
        <v>110</v>
      </c>
      <c r="U83" s="27"/>
      <c r="V83" s="4"/>
      <c r="W83" s="4"/>
      <c r="X83" s="4"/>
      <c r="Y83" s="27" t="s">
        <v>110</v>
      </c>
      <c r="Z83" s="4"/>
      <c r="AA83" s="27"/>
      <c r="AB83" s="4"/>
      <c r="AC83" s="27"/>
      <c r="AD83" s="27" t="s">
        <v>110</v>
      </c>
      <c r="AE83" s="4"/>
      <c r="AF83" s="4"/>
      <c r="AG83" s="4"/>
      <c r="AH83" s="27"/>
      <c r="AI83" s="4"/>
      <c r="AJ83" s="27" t="s">
        <v>110</v>
      </c>
      <c r="AK83" s="4"/>
      <c r="AL83" s="27" t="s">
        <v>110</v>
      </c>
      <c r="AM83" s="4"/>
      <c r="AN83" s="4"/>
      <c r="AO83" s="27" t="s">
        <v>110</v>
      </c>
      <c r="AP83" s="27"/>
    </row>
    <row r="84" ht="14.25" customHeight="1" spans="1:42">
      <c r="A84" s="35" t="s">
        <v>488</v>
      </c>
      <c r="B84" s="16">
        <v>62</v>
      </c>
      <c r="C84" s="36">
        <v>1</v>
      </c>
      <c r="D84" s="29">
        <v>4</v>
      </c>
      <c r="E84" s="29">
        <v>5</v>
      </c>
      <c r="F84" s="29">
        <v>4</v>
      </c>
      <c r="G84" s="19">
        <v>2</v>
      </c>
      <c r="H84" s="27" t="s">
        <v>110</v>
      </c>
      <c r="I84" s="4"/>
      <c r="J84" s="4"/>
      <c r="K84" s="27" t="s">
        <v>110</v>
      </c>
      <c r="L84" s="27"/>
      <c r="M84" s="4"/>
      <c r="N84" s="4"/>
      <c r="O84" s="4"/>
      <c r="P84" s="4"/>
      <c r="Q84" s="27"/>
      <c r="R84" s="4"/>
      <c r="S84" s="27"/>
      <c r="T84" s="27" t="s">
        <v>110</v>
      </c>
      <c r="U84" s="27"/>
      <c r="V84" s="4"/>
      <c r="W84" s="4"/>
      <c r="X84" s="4"/>
      <c r="Y84" s="27"/>
      <c r="Z84" s="4"/>
      <c r="AA84" s="27"/>
      <c r="AB84" s="4"/>
      <c r="AC84" s="27"/>
      <c r="AD84" s="4"/>
      <c r="AE84" s="4"/>
      <c r="AF84" s="27" t="s">
        <v>110</v>
      </c>
      <c r="AG84" s="4"/>
      <c r="AH84" s="27"/>
      <c r="AI84" s="4"/>
      <c r="AJ84" s="27" t="s">
        <v>110</v>
      </c>
      <c r="AK84" s="4"/>
      <c r="AL84" s="27"/>
      <c r="AM84" s="4"/>
      <c r="AN84" s="4"/>
      <c r="AO84" s="4"/>
      <c r="AP84" s="27"/>
    </row>
    <row r="85" ht="14.25" customHeight="1" spans="1:42">
      <c r="A85" s="37" t="s">
        <v>489</v>
      </c>
      <c r="B85" s="16">
        <v>63</v>
      </c>
      <c r="C85" s="28">
        <v>1</v>
      </c>
      <c r="D85" s="29">
        <v>4</v>
      </c>
      <c r="E85" s="29">
        <v>5</v>
      </c>
      <c r="F85" s="29">
        <v>4</v>
      </c>
      <c r="G85" s="19">
        <v>4</v>
      </c>
      <c r="H85" s="27"/>
      <c r="I85" s="4"/>
      <c r="J85" s="4"/>
      <c r="K85" s="27"/>
      <c r="L85" s="27"/>
      <c r="M85" s="27" t="s">
        <v>110</v>
      </c>
      <c r="N85" s="4"/>
      <c r="O85" s="4"/>
      <c r="P85" s="4"/>
      <c r="Q85" s="27"/>
      <c r="R85" s="4"/>
      <c r="S85" s="27" t="s">
        <v>110</v>
      </c>
      <c r="T85" s="27" t="s">
        <v>110</v>
      </c>
      <c r="U85" s="27"/>
      <c r="V85" s="4"/>
      <c r="W85" s="4"/>
      <c r="X85" s="4"/>
      <c r="Y85" s="27"/>
      <c r="Z85" s="27" t="s">
        <v>110</v>
      </c>
      <c r="AA85" s="27"/>
      <c r="AB85" s="4"/>
      <c r="AC85" s="27"/>
      <c r="AD85" s="27" t="s">
        <v>110</v>
      </c>
      <c r="AE85" s="4"/>
      <c r="AF85" s="27" t="s">
        <v>110</v>
      </c>
      <c r="AG85" s="4"/>
      <c r="AH85" s="27"/>
      <c r="AI85" s="4"/>
      <c r="AJ85" s="27" t="s">
        <v>110</v>
      </c>
      <c r="AK85" s="4"/>
      <c r="AL85" s="27" t="s">
        <v>110</v>
      </c>
      <c r="AM85" s="4"/>
      <c r="AN85" s="27" t="s">
        <v>110</v>
      </c>
      <c r="AO85" s="4"/>
      <c r="AP85" s="27"/>
    </row>
    <row r="86" ht="14.25" customHeight="1" spans="1:42">
      <c r="A86" s="37" t="s">
        <v>490</v>
      </c>
      <c r="B86" s="16">
        <v>64</v>
      </c>
      <c r="C86" s="28">
        <v>1</v>
      </c>
      <c r="D86" s="29">
        <v>4</v>
      </c>
      <c r="E86" s="29">
        <v>5</v>
      </c>
      <c r="F86" s="29">
        <v>4</v>
      </c>
      <c r="G86" s="19">
        <v>2</v>
      </c>
      <c r="H86" s="27"/>
      <c r="I86" s="4"/>
      <c r="J86" s="4"/>
      <c r="K86" s="27"/>
      <c r="L86" s="27"/>
      <c r="M86" s="27" t="s">
        <v>110</v>
      </c>
      <c r="N86" s="4"/>
      <c r="O86" s="4"/>
      <c r="P86" s="4"/>
      <c r="Q86" s="27"/>
      <c r="R86" s="4"/>
      <c r="S86" s="27"/>
      <c r="T86" s="27"/>
      <c r="U86" s="27"/>
      <c r="V86" s="4"/>
      <c r="W86" s="4"/>
      <c r="X86" s="4"/>
      <c r="Y86" s="27"/>
      <c r="Z86" s="4"/>
      <c r="AA86" s="27"/>
      <c r="AB86" s="27" t="s">
        <v>110</v>
      </c>
      <c r="AC86" s="27"/>
      <c r="AD86" s="4"/>
      <c r="AE86" s="4"/>
      <c r="AF86" s="27" t="s">
        <v>110</v>
      </c>
      <c r="AG86" s="4"/>
      <c r="AH86" s="27"/>
      <c r="AI86" s="4"/>
      <c r="AJ86" s="27" t="s">
        <v>110</v>
      </c>
      <c r="AK86" s="4"/>
      <c r="AL86" s="27"/>
      <c r="AM86" s="4"/>
      <c r="AN86" s="4"/>
      <c r="AO86" s="4"/>
      <c r="AP86" s="27"/>
    </row>
    <row r="87" ht="14.25" customHeight="1" spans="1:42">
      <c r="A87" s="37" t="s">
        <v>491</v>
      </c>
      <c r="B87" s="16">
        <v>65</v>
      </c>
      <c r="C87" s="36">
        <v>3</v>
      </c>
      <c r="D87" s="38">
        <v>5</v>
      </c>
      <c r="E87" s="38">
        <v>5</v>
      </c>
      <c r="F87" s="29">
        <v>4</v>
      </c>
      <c r="G87" s="18">
        <v>4</v>
      </c>
      <c r="H87" s="27"/>
      <c r="I87" s="4"/>
      <c r="J87" s="4"/>
      <c r="K87" s="27"/>
      <c r="L87" s="27"/>
      <c r="M87" s="27" t="s">
        <v>110</v>
      </c>
      <c r="N87" s="4"/>
      <c r="O87" s="4"/>
      <c r="P87" s="4"/>
      <c r="Q87" s="27" t="s">
        <v>110</v>
      </c>
      <c r="R87" s="4"/>
      <c r="S87" s="27"/>
      <c r="T87" s="27"/>
      <c r="U87" s="27"/>
      <c r="V87" s="4"/>
      <c r="W87" s="4"/>
      <c r="X87" s="4"/>
      <c r="Y87" s="27"/>
      <c r="Z87" s="4"/>
      <c r="AA87" s="27"/>
      <c r="AB87" s="4"/>
      <c r="AC87" s="27" t="s">
        <v>110</v>
      </c>
      <c r="AD87" s="27" t="s">
        <v>110</v>
      </c>
      <c r="AE87" s="4"/>
      <c r="AF87" s="27" t="s">
        <v>110</v>
      </c>
      <c r="AG87" s="27" t="s">
        <v>110</v>
      </c>
      <c r="AH87" s="27" t="s">
        <v>110</v>
      </c>
      <c r="AI87" s="4"/>
      <c r="AJ87" s="27"/>
      <c r="AK87" s="4"/>
      <c r="AL87" s="27" t="s">
        <v>110</v>
      </c>
      <c r="AM87" s="4"/>
      <c r="AN87" s="4"/>
      <c r="AO87" s="4"/>
      <c r="AP87" s="27"/>
    </row>
    <row r="88" ht="14.25" customHeight="1" spans="1:42">
      <c r="A88" s="37" t="s">
        <v>492</v>
      </c>
      <c r="B88" s="16">
        <v>66</v>
      </c>
      <c r="C88" s="36">
        <v>2</v>
      </c>
      <c r="D88" s="38">
        <v>5</v>
      </c>
      <c r="E88" s="38">
        <v>5</v>
      </c>
      <c r="F88" s="29">
        <v>4</v>
      </c>
      <c r="G88" s="18">
        <v>2</v>
      </c>
      <c r="H88" s="27"/>
      <c r="I88" s="27" t="s">
        <v>110</v>
      </c>
      <c r="J88" s="27" t="s">
        <v>110</v>
      </c>
      <c r="K88" s="27"/>
      <c r="L88" s="27" t="s">
        <v>110</v>
      </c>
      <c r="M88" s="27" t="s">
        <v>110</v>
      </c>
      <c r="N88" s="4"/>
      <c r="O88" s="27" t="s">
        <v>110</v>
      </c>
      <c r="P88" s="27" t="s">
        <v>110</v>
      </c>
      <c r="Q88" s="27"/>
      <c r="R88" s="27" t="s">
        <v>110</v>
      </c>
      <c r="S88" s="27"/>
      <c r="T88" s="27" t="s">
        <v>110</v>
      </c>
      <c r="U88" s="27"/>
      <c r="V88" s="4"/>
      <c r="W88" s="4"/>
      <c r="X88" s="4"/>
      <c r="Y88" s="27"/>
      <c r="Z88" s="27" t="s">
        <v>110</v>
      </c>
      <c r="AA88" s="27"/>
      <c r="AB88" s="27" t="s">
        <v>110</v>
      </c>
      <c r="AC88" s="27" t="s">
        <v>110</v>
      </c>
      <c r="AD88" s="4"/>
      <c r="AE88" s="27" t="s">
        <v>110</v>
      </c>
      <c r="AF88" s="27"/>
      <c r="AG88" s="4"/>
      <c r="AH88" s="27"/>
      <c r="AI88" s="27" t="s">
        <v>110</v>
      </c>
      <c r="AJ88" s="27" t="s">
        <v>110</v>
      </c>
      <c r="AK88" s="4"/>
      <c r="AL88" s="27"/>
      <c r="AM88" s="27" t="s">
        <v>110</v>
      </c>
      <c r="AN88" s="27" t="s">
        <v>110</v>
      </c>
      <c r="AO88" s="4"/>
      <c r="AP88" s="27"/>
    </row>
    <row r="89" ht="14.25" customHeight="1" spans="1:42">
      <c r="A89" s="37" t="s">
        <v>493</v>
      </c>
      <c r="B89" s="16">
        <v>67</v>
      </c>
      <c r="C89" s="28">
        <v>1</v>
      </c>
      <c r="D89" s="29">
        <v>4</v>
      </c>
      <c r="E89" s="38">
        <v>5</v>
      </c>
      <c r="F89" s="38">
        <v>5</v>
      </c>
      <c r="G89" s="18">
        <v>2</v>
      </c>
      <c r="H89" s="27"/>
      <c r="I89" s="4"/>
      <c r="J89" s="4"/>
      <c r="K89" s="27"/>
      <c r="L89" s="27"/>
      <c r="M89" s="4"/>
      <c r="N89" s="4"/>
      <c r="O89" s="4"/>
      <c r="P89" s="4"/>
      <c r="Q89" s="27"/>
      <c r="R89" s="4"/>
      <c r="S89" s="27"/>
      <c r="T89" s="27" t="s">
        <v>110</v>
      </c>
      <c r="U89" s="27"/>
      <c r="V89" s="4"/>
      <c r="W89" s="4"/>
      <c r="X89" s="4"/>
      <c r="Y89" s="27"/>
      <c r="Z89" s="27" t="s">
        <v>110</v>
      </c>
      <c r="AA89" s="27"/>
      <c r="AB89" s="4"/>
      <c r="AC89" s="27"/>
      <c r="AD89" s="4"/>
      <c r="AE89" s="4"/>
      <c r="AF89" s="27" t="s">
        <v>110</v>
      </c>
      <c r="AG89" s="4"/>
      <c r="AH89" s="27"/>
      <c r="AI89" s="27" t="s">
        <v>110</v>
      </c>
      <c r="AJ89" s="27" t="s">
        <v>110</v>
      </c>
      <c r="AK89" s="4"/>
      <c r="AL89" s="27"/>
      <c r="AM89" s="4"/>
      <c r="AN89" s="4"/>
      <c r="AO89" s="4"/>
      <c r="AP89" s="27"/>
    </row>
    <row r="90" ht="14.25" customHeight="1" spans="1:42">
      <c r="A90" s="37" t="s">
        <v>494</v>
      </c>
      <c r="B90" s="16">
        <v>68</v>
      </c>
      <c r="C90" s="28">
        <v>1</v>
      </c>
      <c r="D90" s="29">
        <v>4</v>
      </c>
      <c r="E90" s="38">
        <v>5</v>
      </c>
      <c r="F90" s="38">
        <v>5</v>
      </c>
      <c r="G90" s="18">
        <v>2</v>
      </c>
      <c r="H90" s="27"/>
      <c r="I90" s="4"/>
      <c r="J90" s="27" t="s">
        <v>110</v>
      </c>
      <c r="K90" s="27"/>
      <c r="L90" s="27"/>
      <c r="M90" s="27" t="s">
        <v>110</v>
      </c>
      <c r="N90" s="4"/>
      <c r="O90" s="4"/>
      <c r="P90" s="4"/>
      <c r="Q90" s="27"/>
      <c r="R90" s="4"/>
      <c r="S90" s="27"/>
      <c r="T90" s="27"/>
      <c r="U90" s="27" t="s">
        <v>110</v>
      </c>
      <c r="V90" s="4"/>
      <c r="W90" s="4"/>
      <c r="X90" s="4"/>
      <c r="Y90" s="27"/>
      <c r="Z90" s="27" t="s">
        <v>110</v>
      </c>
      <c r="AA90" s="27"/>
      <c r="AB90" s="4"/>
      <c r="AC90" s="27" t="s">
        <v>110</v>
      </c>
      <c r="AD90" s="27" t="s">
        <v>110</v>
      </c>
      <c r="AE90" s="4"/>
      <c r="AF90" s="27"/>
      <c r="AG90" s="27" t="s">
        <v>110</v>
      </c>
      <c r="AH90" s="27" t="s">
        <v>110</v>
      </c>
      <c r="AI90" s="4"/>
      <c r="AJ90" s="27"/>
      <c r="AK90" s="4"/>
      <c r="AL90" s="27" t="s">
        <v>110</v>
      </c>
      <c r="AM90" s="4"/>
      <c r="AN90" s="4"/>
      <c r="AO90" s="4"/>
      <c r="AP90" s="27" t="s">
        <v>110</v>
      </c>
    </row>
    <row r="91" ht="14.25" customHeight="1" spans="1:42">
      <c r="A91" s="37" t="s">
        <v>495</v>
      </c>
      <c r="B91" s="16">
        <v>69</v>
      </c>
      <c r="C91" s="36">
        <v>3</v>
      </c>
      <c r="D91" s="38">
        <v>5</v>
      </c>
      <c r="E91" s="38">
        <v>5</v>
      </c>
      <c r="F91" s="29">
        <v>4</v>
      </c>
      <c r="G91" s="18">
        <v>2</v>
      </c>
      <c r="H91" s="27" t="s">
        <v>110</v>
      </c>
      <c r="I91" s="27" t="s">
        <v>110</v>
      </c>
      <c r="J91" s="27" t="s">
        <v>110</v>
      </c>
      <c r="K91" s="27" t="s">
        <v>110</v>
      </c>
      <c r="L91" s="27"/>
      <c r="M91" s="4"/>
      <c r="N91" s="4"/>
      <c r="O91" s="27" t="s">
        <v>110</v>
      </c>
      <c r="P91" s="27" t="s">
        <v>110</v>
      </c>
      <c r="Q91" s="27"/>
      <c r="R91" s="4"/>
      <c r="S91" s="27" t="s">
        <v>110</v>
      </c>
      <c r="T91" s="27" t="s">
        <v>110</v>
      </c>
      <c r="U91" s="27"/>
      <c r="V91" s="4"/>
      <c r="W91" s="4"/>
      <c r="X91" s="4"/>
      <c r="Y91" s="27"/>
      <c r="Z91" s="27" t="s">
        <v>110</v>
      </c>
      <c r="AA91" s="27" t="s">
        <v>110</v>
      </c>
      <c r="AB91" s="27" t="s">
        <v>110</v>
      </c>
      <c r="AC91" s="27"/>
      <c r="AD91" s="27" t="s">
        <v>110</v>
      </c>
      <c r="AE91" s="4"/>
      <c r="AF91" s="27" t="s">
        <v>110</v>
      </c>
      <c r="AG91" s="4"/>
      <c r="AH91" s="27"/>
      <c r="AI91" s="4"/>
      <c r="AJ91" s="27" t="s">
        <v>110</v>
      </c>
      <c r="AK91" s="4"/>
      <c r="AL91" s="27"/>
      <c r="AM91" s="27" t="s">
        <v>110</v>
      </c>
      <c r="AN91" s="4"/>
      <c r="AO91" s="4"/>
      <c r="AP91" s="27"/>
    </row>
    <row r="92" ht="14.25" customHeight="1" spans="1:42">
      <c r="A92" s="37" t="s">
        <v>496</v>
      </c>
      <c r="B92" s="16">
        <v>70</v>
      </c>
      <c r="C92" s="36">
        <v>2</v>
      </c>
      <c r="D92" s="38">
        <v>5</v>
      </c>
      <c r="E92" s="29">
        <v>4</v>
      </c>
      <c r="F92" s="29">
        <v>4</v>
      </c>
      <c r="G92" s="18">
        <v>6</v>
      </c>
      <c r="H92" s="27"/>
      <c r="I92" s="4"/>
      <c r="J92" s="4"/>
      <c r="K92" s="27"/>
      <c r="L92" s="27" t="s">
        <v>110</v>
      </c>
      <c r="M92" s="27" t="s">
        <v>110</v>
      </c>
      <c r="N92" s="4"/>
      <c r="O92" s="4"/>
      <c r="P92" s="4"/>
      <c r="Q92" s="27"/>
      <c r="R92" s="4"/>
      <c r="S92" s="27" t="s">
        <v>110</v>
      </c>
      <c r="T92" s="27"/>
      <c r="U92" s="27"/>
      <c r="V92" s="4"/>
      <c r="W92" s="4"/>
      <c r="X92" s="4"/>
      <c r="Y92" s="27"/>
      <c r="Z92" s="4"/>
      <c r="AA92" s="27"/>
      <c r="AB92" s="4"/>
      <c r="AC92" s="27"/>
      <c r="AD92" s="27" t="s">
        <v>110</v>
      </c>
      <c r="AE92" s="4"/>
      <c r="AF92" s="27" t="s">
        <v>110</v>
      </c>
      <c r="AG92" s="4"/>
      <c r="AH92" s="27" t="s">
        <v>110</v>
      </c>
      <c r="AI92" s="4"/>
      <c r="AJ92" s="27"/>
      <c r="AK92" s="4"/>
      <c r="AL92" s="27"/>
      <c r="AM92" s="4"/>
      <c r="AN92" s="4"/>
      <c r="AO92" s="4"/>
      <c r="AP92" s="27"/>
    </row>
    <row r="93" ht="14.25" customHeight="1" spans="1:42">
      <c r="A93" s="37" t="s">
        <v>497</v>
      </c>
      <c r="B93" s="16">
        <v>71</v>
      </c>
      <c r="C93" s="36">
        <v>2</v>
      </c>
      <c r="D93" s="38">
        <v>5</v>
      </c>
      <c r="E93" s="29">
        <v>4</v>
      </c>
      <c r="F93" s="38">
        <v>5</v>
      </c>
      <c r="G93" s="18">
        <v>6</v>
      </c>
      <c r="H93" s="27"/>
      <c r="I93" s="4"/>
      <c r="J93" s="4"/>
      <c r="K93" s="27"/>
      <c r="L93" s="27" t="s">
        <v>110</v>
      </c>
      <c r="M93" s="27" t="s">
        <v>110</v>
      </c>
      <c r="N93" s="27"/>
      <c r="O93" s="4"/>
      <c r="P93" s="4"/>
      <c r="Q93" s="27"/>
      <c r="R93" s="4"/>
      <c r="S93" s="27" t="s">
        <v>110</v>
      </c>
      <c r="T93" s="27" t="s">
        <v>110</v>
      </c>
      <c r="U93" s="27"/>
      <c r="V93" s="4"/>
      <c r="W93" s="4"/>
      <c r="X93" s="4"/>
      <c r="Y93" s="27"/>
      <c r="Z93" s="4"/>
      <c r="AA93" s="27"/>
      <c r="AB93" s="4"/>
      <c r="AC93" s="27" t="s">
        <v>110</v>
      </c>
      <c r="AD93" s="27" t="s">
        <v>110</v>
      </c>
      <c r="AE93" s="27" t="s">
        <v>110</v>
      </c>
      <c r="AF93" s="27"/>
      <c r="AG93" s="27" t="s">
        <v>110</v>
      </c>
      <c r="AH93" s="27" t="s">
        <v>110</v>
      </c>
      <c r="AI93" s="4"/>
      <c r="AJ93" s="27" t="s">
        <v>110</v>
      </c>
      <c r="AK93" s="4"/>
      <c r="AL93" s="27" t="s">
        <v>110</v>
      </c>
      <c r="AM93" s="4"/>
      <c r="AN93" s="4"/>
      <c r="AO93" s="4"/>
      <c r="AP93" s="27"/>
    </row>
    <row r="94" ht="14.25" customHeight="1" spans="1:42">
      <c r="A94" s="37" t="s">
        <v>498</v>
      </c>
      <c r="B94" s="16">
        <v>72</v>
      </c>
      <c r="C94" s="36">
        <v>3</v>
      </c>
      <c r="D94" s="38">
        <v>5</v>
      </c>
      <c r="E94" s="38">
        <v>5</v>
      </c>
      <c r="F94" s="29">
        <v>4</v>
      </c>
      <c r="G94" s="18">
        <v>2</v>
      </c>
      <c r="H94" s="27"/>
      <c r="I94" s="4"/>
      <c r="J94" s="4"/>
      <c r="K94" s="27" t="s">
        <v>110</v>
      </c>
      <c r="L94" s="27" t="s">
        <v>110</v>
      </c>
      <c r="M94" s="4"/>
      <c r="N94" s="4"/>
      <c r="O94" s="4"/>
      <c r="P94" s="4"/>
      <c r="Q94" s="27"/>
      <c r="R94" s="27" t="s">
        <v>110</v>
      </c>
      <c r="S94" s="27"/>
      <c r="T94" s="27" t="s">
        <v>110</v>
      </c>
      <c r="U94" s="27"/>
      <c r="V94" s="4"/>
      <c r="W94" s="4"/>
      <c r="X94" s="4"/>
      <c r="Y94" s="27"/>
      <c r="Z94" s="4"/>
      <c r="AA94" s="27"/>
      <c r="AB94" s="4"/>
      <c r="AC94" s="27"/>
      <c r="AD94" s="27" t="s">
        <v>110</v>
      </c>
      <c r="AE94" s="4"/>
      <c r="AF94" s="27" t="s">
        <v>110</v>
      </c>
      <c r="AG94" s="4"/>
      <c r="AH94" s="27" t="s">
        <v>110</v>
      </c>
      <c r="AI94" s="27" t="s">
        <v>110</v>
      </c>
      <c r="AJ94" s="27"/>
      <c r="AK94" s="4"/>
      <c r="AL94" s="27"/>
      <c r="AM94" s="4"/>
      <c r="AN94" s="27" t="s">
        <v>110</v>
      </c>
      <c r="AO94" s="27" t="s">
        <v>110</v>
      </c>
      <c r="AP94" s="27"/>
    </row>
    <row r="95" ht="14.25" customHeight="1" spans="1:42">
      <c r="A95" s="37" t="s">
        <v>499</v>
      </c>
      <c r="B95" s="16">
        <v>73</v>
      </c>
      <c r="C95" s="28">
        <v>1</v>
      </c>
      <c r="D95" s="29">
        <v>4</v>
      </c>
      <c r="E95" s="38">
        <v>5</v>
      </c>
      <c r="F95" s="38">
        <v>5</v>
      </c>
      <c r="G95" s="18">
        <v>2</v>
      </c>
      <c r="H95" s="27" t="s">
        <v>110</v>
      </c>
      <c r="I95" s="4"/>
      <c r="J95" s="4"/>
      <c r="K95" s="27" t="s">
        <v>110</v>
      </c>
      <c r="L95" s="27"/>
      <c r="M95" s="4"/>
      <c r="N95" s="4"/>
      <c r="O95" s="4"/>
      <c r="P95" s="4"/>
      <c r="Q95" s="27"/>
      <c r="R95" s="4"/>
      <c r="S95" s="27"/>
      <c r="T95" s="27" t="s">
        <v>110</v>
      </c>
      <c r="U95" s="27"/>
      <c r="V95" s="4"/>
      <c r="W95" s="27" t="s">
        <v>110</v>
      </c>
      <c r="X95" s="4"/>
      <c r="Y95" s="27" t="s">
        <v>110</v>
      </c>
      <c r="Z95" s="4"/>
      <c r="AA95" s="27"/>
      <c r="AB95" s="4"/>
      <c r="AC95" s="27"/>
      <c r="AD95" s="27" t="s">
        <v>110</v>
      </c>
      <c r="AE95" s="27" t="s">
        <v>110</v>
      </c>
      <c r="AF95" s="27" t="s">
        <v>110</v>
      </c>
      <c r="AG95" s="4"/>
      <c r="AH95" s="27"/>
      <c r="AI95" s="4"/>
      <c r="AJ95" s="27" t="s">
        <v>110</v>
      </c>
      <c r="AK95" s="4"/>
      <c r="AL95" s="27"/>
      <c r="AM95" s="4"/>
      <c r="AN95" s="4"/>
      <c r="AO95" s="4"/>
      <c r="AP95" s="27"/>
    </row>
    <row r="96" ht="14.25" customHeight="1" spans="1:42">
      <c r="A96" s="37" t="s">
        <v>500</v>
      </c>
      <c r="B96" s="16">
        <v>74</v>
      </c>
      <c r="C96" s="36">
        <v>2</v>
      </c>
      <c r="D96" s="29">
        <v>4</v>
      </c>
      <c r="E96" s="38">
        <v>5</v>
      </c>
      <c r="F96" s="38">
        <v>5</v>
      </c>
      <c r="G96" s="18">
        <v>2</v>
      </c>
      <c r="H96" s="27" t="s">
        <v>110</v>
      </c>
      <c r="I96" s="4"/>
      <c r="J96" s="4"/>
      <c r="K96" s="27"/>
      <c r="L96" s="27"/>
      <c r="M96" s="27" t="s">
        <v>110</v>
      </c>
      <c r="N96" s="4"/>
      <c r="O96" s="4"/>
      <c r="P96" s="4"/>
      <c r="Q96" s="27" t="s">
        <v>110</v>
      </c>
      <c r="R96" s="4"/>
      <c r="S96" s="27"/>
      <c r="T96" s="27"/>
      <c r="U96" s="27"/>
      <c r="V96" s="4"/>
      <c r="W96" s="4"/>
      <c r="X96" s="4"/>
      <c r="Y96" s="27"/>
      <c r="Z96" s="4"/>
      <c r="AA96" s="27"/>
      <c r="AB96" s="4"/>
      <c r="AC96" s="27" t="s">
        <v>110</v>
      </c>
      <c r="AD96" s="27" t="s">
        <v>110</v>
      </c>
      <c r="AE96" s="4"/>
      <c r="AF96" s="27" t="s">
        <v>110</v>
      </c>
      <c r="AG96" s="27" t="s">
        <v>110</v>
      </c>
      <c r="AH96" s="27"/>
      <c r="AI96" s="4"/>
      <c r="AJ96" s="27" t="s">
        <v>110</v>
      </c>
      <c r="AK96" s="4"/>
      <c r="AL96" s="27" t="s">
        <v>110</v>
      </c>
      <c r="AM96" s="4"/>
      <c r="AN96" s="27" t="s">
        <v>110</v>
      </c>
      <c r="AO96" s="4"/>
      <c r="AP96" s="27"/>
    </row>
    <row r="97" ht="14.25" customHeight="1" spans="1:42">
      <c r="A97" s="37" t="s">
        <v>501</v>
      </c>
      <c r="B97" s="16">
        <v>75</v>
      </c>
      <c r="C97" s="36">
        <v>2</v>
      </c>
      <c r="D97" s="38">
        <v>5</v>
      </c>
      <c r="E97" s="29">
        <v>4</v>
      </c>
      <c r="F97" s="29">
        <v>4</v>
      </c>
      <c r="G97" s="18">
        <v>4</v>
      </c>
      <c r="H97" s="27" t="s">
        <v>110</v>
      </c>
      <c r="I97" s="4"/>
      <c r="J97" s="27" t="s">
        <v>110</v>
      </c>
      <c r="K97" s="27" t="s">
        <v>110</v>
      </c>
      <c r="L97" s="27" t="s">
        <v>110</v>
      </c>
      <c r="M97" s="27" t="s">
        <v>110</v>
      </c>
      <c r="N97" s="4"/>
      <c r="O97" s="4"/>
      <c r="P97" s="4"/>
      <c r="Q97" s="27"/>
      <c r="R97" s="4"/>
      <c r="S97" s="27"/>
      <c r="T97" s="27"/>
      <c r="U97" s="27"/>
      <c r="V97" s="4"/>
      <c r="W97" s="4"/>
      <c r="X97" s="4"/>
      <c r="Y97" s="27"/>
      <c r="Z97" s="27" t="s">
        <v>110</v>
      </c>
      <c r="AA97" s="27"/>
      <c r="AB97" s="4"/>
      <c r="AC97" s="27"/>
      <c r="AD97" s="27" t="s">
        <v>110</v>
      </c>
      <c r="AE97" s="4"/>
      <c r="AF97" s="27"/>
      <c r="AG97" s="4"/>
      <c r="AH97" s="27" t="s">
        <v>110</v>
      </c>
      <c r="AI97" s="4"/>
      <c r="AJ97" s="27"/>
      <c r="AK97" s="4"/>
      <c r="AL97" s="27"/>
      <c r="AM97" s="4"/>
      <c r="AN97" s="4"/>
      <c r="AO97" s="27" t="s">
        <v>110</v>
      </c>
      <c r="AP97" s="27" t="s">
        <v>110</v>
      </c>
    </row>
    <row r="98" ht="14.25" customHeight="1" spans="1:42">
      <c r="A98" s="37" t="s">
        <v>502</v>
      </c>
      <c r="B98" s="16">
        <v>76</v>
      </c>
      <c r="C98" s="36">
        <v>2</v>
      </c>
      <c r="D98" s="29">
        <v>4</v>
      </c>
      <c r="E98" s="29">
        <v>4</v>
      </c>
      <c r="F98" s="38">
        <v>5</v>
      </c>
      <c r="G98" s="18">
        <v>4</v>
      </c>
      <c r="H98" s="27"/>
      <c r="I98" s="4"/>
      <c r="J98" s="27" t="s">
        <v>110</v>
      </c>
      <c r="K98" s="27"/>
      <c r="L98" s="27"/>
      <c r="M98" s="4"/>
      <c r="N98" s="4"/>
      <c r="O98" s="27" t="s">
        <v>110</v>
      </c>
      <c r="P98" s="4"/>
      <c r="Q98" s="27" t="s">
        <v>110</v>
      </c>
      <c r="R98" s="4"/>
      <c r="S98" s="27" t="s">
        <v>110</v>
      </c>
      <c r="T98" s="27" t="s">
        <v>110</v>
      </c>
      <c r="U98" s="27"/>
      <c r="V98" s="4"/>
      <c r="W98" s="4"/>
      <c r="X98" s="4"/>
      <c r="Y98" s="27"/>
      <c r="Z98" s="4"/>
      <c r="AA98" s="27"/>
      <c r="AB98" s="4"/>
      <c r="AC98" s="27" t="s">
        <v>110</v>
      </c>
      <c r="AD98" s="27" t="s">
        <v>110</v>
      </c>
      <c r="AE98" s="4"/>
      <c r="AF98" s="27" t="s">
        <v>110</v>
      </c>
      <c r="AG98" s="4"/>
      <c r="AH98" s="27"/>
      <c r="AI98" s="4"/>
      <c r="AJ98" s="27" t="s">
        <v>110</v>
      </c>
      <c r="AK98" s="4"/>
      <c r="AL98" s="27"/>
      <c r="AM98" s="4"/>
      <c r="AN98" s="27" t="s">
        <v>110</v>
      </c>
      <c r="AO98" s="4"/>
      <c r="AP98" s="27"/>
    </row>
    <row r="99" ht="14.25" customHeight="1" spans="1:42">
      <c r="A99" s="37" t="s">
        <v>503</v>
      </c>
      <c r="B99" s="16">
        <v>77</v>
      </c>
      <c r="C99" s="28">
        <v>1</v>
      </c>
      <c r="D99" s="29">
        <v>4</v>
      </c>
      <c r="E99" s="29">
        <v>4</v>
      </c>
      <c r="F99" s="38">
        <v>5</v>
      </c>
      <c r="G99" s="18">
        <v>2</v>
      </c>
      <c r="H99" s="27" t="s">
        <v>110</v>
      </c>
      <c r="I99" s="4"/>
      <c r="J99" s="4"/>
      <c r="K99" s="27" t="s">
        <v>110</v>
      </c>
      <c r="L99" s="27"/>
      <c r="M99" s="4"/>
      <c r="N99" s="4"/>
      <c r="O99" s="4"/>
      <c r="P99" s="27" t="s">
        <v>110</v>
      </c>
      <c r="Q99" s="27"/>
      <c r="R99" s="27" t="s">
        <v>110</v>
      </c>
      <c r="S99" s="27"/>
      <c r="T99" s="27"/>
      <c r="U99" s="27"/>
      <c r="V99" s="4"/>
      <c r="W99" s="4"/>
      <c r="X99" s="4"/>
      <c r="Y99" s="27"/>
      <c r="Z99" s="4"/>
      <c r="AA99" s="27"/>
      <c r="AB99" s="4"/>
      <c r="AC99" s="27"/>
      <c r="AD99" s="4"/>
      <c r="AE99" s="4"/>
      <c r="AF99" s="27" t="s">
        <v>110</v>
      </c>
      <c r="AG99" s="27" t="s">
        <v>110</v>
      </c>
      <c r="AH99" s="27"/>
      <c r="AI99" s="27" t="s">
        <v>110</v>
      </c>
      <c r="AJ99" s="27" t="s">
        <v>110</v>
      </c>
      <c r="AK99" s="4"/>
      <c r="AL99" s="27"/>
      <c r="AM99" s="4"/>
      <c r="AN99" s="4"/>
      <c r="AO99" s="27" t="s">
        <v>110</v>
      </c>
      <c r="AP99" s="27"/>
    </row>
    <row r="100" ht="14.25" customHeight="1" spans="1:42">
      <c r="A100" s="37" t="s">
        <v>504</v>
      </c>
      <c r="B100" s="16">
        <v>78</v>
      </c>
      <c r="C100" s="28">
        <v>1</v>
      </c>
      <c r="D100" s="29">
        <v>4</v>
      </c>
      <c r="E100" s="29">
        <v>4</v>
      </c>
      <c r="F100" s="38">
        <v>5</v>
      </c>
      <c r="G100" s="18">
        <v>4</v>
      </c>
      <c r="H100" s="27"/>
      <c r="I100" s="4"/>
      <c r="J100" s="4"/>
      <c r="K100" s="27" t="s">
        <v>110</v>
      </c>
      <c r="L100" s="27"/>
      <c r="M100" s="4"/>
      <c r="N100" s="4"/>
      <c r="O100" s="4"/>
      <c r="P100" s="4"/>
      <c r="Q100" s="27" t="s">
        <v>110</v>
      </c>
      <c r="R100" s="27" t="s">
        <v>110</v>
      </c>
      <c r="S100" s="27" t="s">
        <v>110</v>
      </c>
      <c r="T100" s="27"/>
      <c r="U100" s="27"/>
      <c r="V100" s="4"/>
      <c r="W100" s="4"/>
      <c r="X100" s="27" t="s">
        <v>110</v>
      </c>
      <c r="Y100" s="27"/>
      <c r="Z100" s="4"/>
      <c r="AA100" s="27" t="s">
        <v>110</v>
      </c>
      <c r="AB100" s="4"/>
      <c r="AC100" s="27"/>
      <c r="AD100" s="27" t="s">
        <v>110</v>
      </c>
      <c r="AE100" s="4"/>
      <c r="AF100" s="27" t="s">
        <v>110</v>
      </c>
      <c r="AG100" s="4"/>
      <c r="AH100" s="27"/>
      <c r="AI100" s="27" t="s">
        <v>110</v>
      </c>
      <c r="AJ100" s="27"/>
      <c r="AK100" s="4"/>
      <c r="AL100" s="27" t="s">
        <v>110</v>
      </c>
      <c r="AM100" s="4"/>
      <c r="AN100" s="27" t="s">
        <v>110</v>
      </c>
      <c r="AO100" s="27" t="s">
        <v>110</v>
      </c>
      <c r="AP100" s="27"/>
    </row>
    <row r="101" ht="14.25" customHeight="1" spans="1:42">
      <c r="A101" s="37" t="s">
        <v>505</v>
      </c>
      <c r="B101" s="16">
        <v>79</v>
      </c>
      <c r="C101" s="36">
        <v>2</v>
      </c>
      <c r="D101" s="38">
        <v>5</v>
      </c>
      <c r="E101" s="29">
        <v>4</v>
      </c>
      <c r="F101" s="29">
        <v>4</v>
      </c>
      <c r="G101" s="18">
        <v>4</v>
      </c>
      <c r="H101" s="27" t="s">
        <v>110</v>
      </c>
      <c r="I101" s="4"/>
      <c r="J101" s="27" t="s">
        <v>110</v>
      </c>
      <c r="K101" s="27" t="s">
        <v>110</v>
      </c>
      <c r="L101" s="27" t="s">
        <v>110</v>
      </c>
      <c r="M101" s="4"/>
      <c r="N101" s="4"/>
      <c r="O101" s="4"/>
      <c r="P101" s="27" t="s">
        <v>110</v>
      </c>
      <c r="Q101" s="27"/>
      <c r="R101" s="4"/>
      <c r="S101" s="27"/>
      <c r="T101" s="27"/>
      <c r="U101" s="27"/>
      <c r="V101" s="4"/>
      <c r="W101" s="4"/>
      <c r="X101" s="4"/>
      <c r="Y101" s="27" t="s">
        <v>110</v>
      </c>
      <c r="Z101" s="27" t="s">
        <v>110</v>
      </c>
      <c r="AA101" s="27"/>
      <c r="AB101" s="27" t="s">
        <v>110</v>
      </c>
      <c r="AC101" s="27"/>
      <c r="AD101" s="27" t="s">
        <v>110</v>
      </c>
      <c r="AE101" s="4"/>
      <c r="AF101" s="27" t="s">
        <v>110</v>
      </c>
      <c r="AG101" s="27" t="s">
        <v>110</v>
      </c>
      <c r="AH101" s="27"/>
      <c r="AI101" s="4"/>
      <c r="AJ101" s="27" t="s">
        <v>110</v>
      </c>
      <c r="AK101" s="27" t="s">
        <v>110</v>
      </c>
      <c r="AL101" s="27"/>
      <c r="AM101" s="4"/>
      <c r="AN101" s="4"/>
      <c r="AO101" s="27" t="s">
        <v>110</v>
      </c>
      <c r="AP101" s="27"/>
    </row>
    <row r="102" ht="14.25" customHeight="1" spans="1:42">
      <c r="A102" s="37" t="s">
        <v>506</v>
      </c>
      <c r="B102" s="16">
        <v>80</v>
      </c>
      <c r="C102" s="28">
        <v>1</v>
      </c>
      <c r="D102" s="38">
        <v>5</v>
      </c>
      <c r="E102" s="29">
        <v>4</v>
      </c>
      <c r="F102" s="38">
        <v>5</v>
      </c>
      <c r="G102" s="18">
        <v>4</v>
      </c>
      <c r="H102" s="27"/>
      <c r="I102" s="4"/>
      <c r="J102" s="4"/>
      <c r="K102" s="27"/>
      <c r="L102" s="27"/>
      <c r="M102" s="27" t="s">
        <v>110</v>
      </c>
      <c r="N102" s="4"/>
      <c r="O102" s="4"/>
      <c r="P102" s="4"/>
      <c r="Q102" s="27"/>
      <c r="R102" s="27" t="s">
        <v>110</v>
      </c>
      <c r="S102" s="27" t="s">
        <v>110</v>
      </c>
      <c r="T102" s="27" t="s">
        <v>110</v>
      </c>
      <c r="U102" s="27"/>
      <c r="V102" s="4"/>
      <c r="W102" s="4"/>
      <c r="X102" s="4"/>
      <c r="Y102" s="27" t="s">
        <v>110</v>
      </c>
      <c r="Z102" s="4"/>
      <c r="AA102" s="27"/>
      <c r="AB102" s="27" t="s">
        <v>110</v>
      </c>
      <c r="AC102" s="27"/>
      <c r="AD102" s="27" t="s">
        <v>110</v>
      </c>
      <c r="AE102" s="4"/>
      <c r="AF102" s="27"/>
      <c r="AG102" s="27" t="s">
        <v>110</v>
      </c>
      <c r="AH102" s="27"/>
      <c r="AI102" s="27" t="s">
        <v>110</v>
      </c>
      <c r="AJ102" s="27" t="s">
        <v>110</v>
      </c>
      <c r="AK102" s="4"/>
      <c r="AL102" s="27"/>
      <c r="AM102" s="4"/>
      <c r="AN102" s="4"/>
      <c r="AO102" s="4"/>
      <c r="AP102" s="27"/>
    </row>
    <row r="103" ht="14.25" customHeight="1" spans="1:42">
      <c r="A103" s="37" t="s">
        <v>507</v>
      </c>
      <c r="B103" s="16">
        <v>81</v>
      </c>
      <c r="C103" s="28">
        <v>1</v>
      </c>
      <c r="D103" s="29">
        <v>4</v>
      </c>
      <c r="E103" s="38">
        <v>5</v>
      </c>
      <c r="F103" s="29">
        <v>4</v>
      </c>
      <c r="G103" s="18">
        <v>2</v>
      </c>
      <c r="H103" s="27"/>
      <c r="I103" s="4"/>
      <c r="J103" s="4"/>
      <c r="K103" s="27" t="s">
        <v>110</v>
      </c>
      <c r="L103" s="27"/>
      <c r="M103" s="4"/>
      <c r="N103" s="4"/>
      <c r="O103" s="4"/>
      <c r="P103" s="27" t="s">
        <v>110</v>
      </c>
      <c r="Q103" s="27"/>
      <c r="R103" s="27" t="s">
        <v>110</v>
      </c>
      <c r="S103" s="27" t="s">
        <v>110</v>
      </c>
      <c r="T103" s="27"/>
      <c r="U103" s="27"/>
      <c r="V103" s="4"/>
      <c r="W103" s="4"/>
      <c r="X103" s="27" t="s">
        <v>110</v>
      </c>
      <c r="Y103" s="27"/>
      <c r="Z103" s="4"/>
      <c r="AA103" s="27" t="s">
        <v>110</v>
      </c>
      <c r="AB103" s="4"/>
      <c r="AC103" s="27"/>
      <c r="AD103" s="27" t="s">
        <v>110</v>
      </c>
      <c r="AE103" s="4"/>
      <c r="AF103" s="27" t="s">
        <v>110</v>
      </c>
      <c r="AG103" s="4"/>
      <c r="AH103" s="27"/>
      <c r="AI103" s="27" t="s">
        <v>110</v>
      </c>
      <c r="AJ103" s="27"/>
      <c r="AK103" s="4"/>
      <c r="AL103" s="27"/>
      <c r="AM103" s="27" t="s">
        <v>110</v>
      </c>
      <c r="AN103" s="27" t="s">
        <v>110</v>
      </c>
      <c r="AO103" s="27" t="s">
        <v>110</v>
      </c>
      <c r="AP103" s="27"/>
    </row>
    <row r="104" ht="14.25" customHeight="1" spans="1:42">
      <c r="A104" s="37" t="s">
        <v>508</v>
      </c>
      <c r="B104" s="16">
        <v>82</v>
      </c>
      <c r="C104" s="36">
        <v>2</v>
      </c>
      <c r="D104" s="38">
        <v>5</v>
      </c>
      <c r="E104" s="38">
        <v>5</v>
      </c>
      <c r="F104" s="29">
        <v>4</v>
      </c>
      <c r="G104" s="18">
        <v>4</v>
      </c>
      <c r="H104" s="27" t="s">
        <v>110</v>
      </c>
      <c r="I104" s="4"/>
      <c r="J104" s="27" t="s">
        <v>110</v>
      </c>
      <c r="K104" s="27" t="s">
        <v>110</v>
      </c>
      <c r="L104" s="27"/>
      <c r="M104" s="27" t="s">
        <v>110</v>
      </c>
      <c r="N104" s="27" t="s">
        <v>110</v>
      </c>
      <c r="O104" s="27" t="s">
        <v>110</v>
      </c>
      <c r="P104" s="27" t="s">
        <v>110</v>
      </c>
      <c r="Q104" s="27"/>
      <c r="R104" s="4"/>
      <c r="S104" s="27"/>
      <c r="T104" s="27"/>
      <c r="U104" s="27"/>
      <c r="V104" s="4"/>
      <c r="W104" s="4"/>
      <c r="X104" s="4"/>
      <c r="Y104" s="27"/>
      <c r="Z104" s="27" t="s">
        <v>110</v>
      </c>
      <c r="AA104" s="27"/>
      <c r="AB104" s="4"/>
      <c r="AC104" s="27"/>
      <c r="AD104" s="4"/>
      <c r="AE104" s="4"/>
      <c r="AF104" s="27" t="s">
        <v>110</v>
      </c>
      <c r="AG104" s="4"/>
      <c r="AH104" s="27"/>
      <c r="AI104" s="4"/>
      <c r="AJ104" s="27"/>
      <c r="AK104" s="27" t="s">
        <v>110</v>
      </c>
      <c r="AL104" s="27"/>
      <c r="AM104" s="27" t="s">
        <v>110</v>
      </c>
      <c r="AN104" s="4"/>
      <c r="AO104" s="4"/>
      <c r="AP104" s="27"/>
    </row>
    <row r="105" ht="14.25" customHeight="1" spans="1:42">
      <c r="A105" s="37" t="s">
        <v>509</v>
      </c>
      <c r="B105" s="16">
        <v>83</v>
      </c>
      <c r="C105" s="36">
        <v>2</v>
      </c>
      <c r="D105" s="38">
        <v>5</v>
      </c>
      <c r="E105" s="29">
        <v>4</v>
      </c>
      <c r="F105" s="38">
        <v>5</v>
      </c>
      <c r="G105" s="18">
        <v>4</v>
      </c>
      <c r="H105" s="27"/>
      <c r="I105" s="27" t="s">
        <v>110</v>
      </c>
      <c r="J105" s="4"/>
      <c r="K105" s="27"/>
      <c r="L105" s="27"/>
      <c r="M105" s="4"/>
      <c r="N105" s="4"/>
      <c r="O105" s="4"/>
      <c r="P105" s="4"/>
      <c r="Q105" s="27"/>
      <c r="R105" s="4"/>
      <c r="S105" s="27" t="s">
        <v>110</v>
      </c>
      <c r="T105" s="27"/>
      <c r="U105" s="27" t="s">
        <v>110</v>
      </c>
      <c r="V105" s="27" t="s">
        <v>110</v>
      </c>
      <c r="W105" s="27" t="s">
        <v>110</v>
      </c>
      <c r="X105" s="27" t="s">
        <v>110</v>
      </c>
      <c r="Y105" s="27" t="s">
        <v>110</v>
      </c>
      <c r="Z105" s="27" t="s">
        <v>110</v>
      </c>
      <c r="AA105" s="27" t="s">
        <v>110</v>
      </c>
      <c r="AB105" s="27" t="s">
        <v>110</v>
      </c>
      <c r="AC105" s="27" t="s">
        <v>110</v>
      </c>
      <c r="AD105" s="27" t="s">
        <v>110</v>
      </c>
      <c r="AE105" s="27" t="s">
        <v>110</v>
      </c>
      <c r="AF105" s="27"/>
      <c r="AG105" s="4"/>
      <c r="AH105" s="27"/>
      <c r="AI105" s="4"/>
      <c r="AJ105" s="27"/>
      <c r="AK105" s="4"/>
      <c r="AL105" s="27" t="s">
        <v>110</v>
      </c>
      <c r="AM105" s="4"/>
      <c r="AN105" s="4"/>
      <c r="AO105" s="4"/>
      <c r="AP105" s="27" t="s">
        <v>110</v>
      </c>
    </row>
    <row r="106" ht="14.25" customHeight="1" spans="1:42">
      <c r="A106" s="37" t="s">
        <v>510</v>
      </c>
      <c r="B106" s="16">
        <v>84</v>
      </c>
      <c r="C106" s="36">
        <v>3</v>
      </c>
      <c r="D106" s="38">
        <v>5</v>
      </c>
      <c r="E106" s="38">
        <v>5</v>
      </c>
      <c r="F106" s="29">
        <v>4</v>
      </c>
      <c r="G106" s="18">
        <v>2</v>
      </c>
      <c r="H106" s="27" t="s">
        <v>110</v>
      </c>
      <c r="I106" s="4"/>
      <c r="J106" s="4"/>
      <c r="K106" s="27" t="s">
        <v>110</v>
      </c>
      <c r="L106" s="27"/>
      <c r="M106" s="4"/>
      <c r="N106" s="4"/>
      <c r="O106" s="4"/>
      <c r="P106" s="4"/>
      <c r="Q106" s="27"/>
      <c r="R106" s="4"/>
      <c r="S106" s="27"/>
      <c r="T106" s="27" t="s">
        <v>110</v>
      </c>
      <c r="U106" s="27"/>
      <c r="V106" s="4"/>
      <c r="W106" s="4"/>
      <c r="X106" s="4"/>
      <c r="Y106" s="27"/>
      <c r="Z106" s="4"/>
      <c r="AA106" s="27"/>
      <c r="AB106" s="4"/>
      <c r="AC106" s="27"/>
      <c r="AD106" s="27" t="s">
        <v>110</v>
      </c>
      <c r="AE106" s="4"/>
      <c r="AF106" s="27" t="s">
        <v>110</v>
      </c>
      <c r="AG106" s="4"/>
      <c r="AH106" s="27"/>
      <c r="AI106" s="27" t="s">
        <v>110</v>
      </c>
      <c r="AJ106" s="27" t="s">
        <v>110</v>
      </c>
      <c r="AK106" s="4"/>
      <c r="AL106" s="27"/>
      <c r="AM106" s="4"/>
      <c r="AN106" s="4"/>
      <c r="AO106" s="4"/>
      <c r="AP106" s="27"/>
    </row>
    <row r="107" ht="14.25" customHeight="1" spans="1:42">
      <c r="A107" s="37" t="s">
        <v>511</v>
      </c>
      <c r="B107" s="16">
        <v>85</v>
      </c>
      <c r="C107" s="28">
        <v>1</v>
      </c>
      <c r="D107" s="29">
        <v>4</v>
      </c>
      <c r="E107" s="38">
        <v>5</v>
      </c>
      <c r="F107" s="29">
        <v>4</v>
      </c>
      <c r="G107" s="18">
        <v>2</v>
      </c>
      <c r="H107" s="27"/>
      <c r="I107" s="4"/>
      <c r="J107" s="4"/>
      <c r="K107" s="27"/>
      <c r="L107" s="27"/>
      <c r="M107" s="4"/>
      <c r="N107" s="4"/>
      <c r="O107" s="4"/>
      <c r="P107" s="4"/>
      <c r="Q107" s="27"/>
      <c r="R107" s="4"/>
      <c r="S107" s="27" t="s">
        <v>110</v>
      </c>
      <c r="T107" s="27" t="s">
        <v>110</v>
      </c>
      <c r="U107" s="27"/>
      <c r="V107" s="4"/>
      <c r="W107" s="4"/>
      <c r="X107" s="4"/>
      <c r="Y107" s="27"/>
      <c r="Z107" s="4"/>
      <c r="AA107" s="27"/>
      <c r="AB107" s="4"/>
      <c r="AC107" s="27"/>
      <c r="AD107" s="27" t="s">
        <v>110</v>
      </c>
      <c r="AE107" s="4"/>
      <c r="AF107" s="27"/>
      <c r="AG107" s="4"/>
      <c r="AH107" s="27"/>
      <c r="AI107" s="4"/>
      <c r="AJ107" s="27" t="s">
        <v>110</v>
      </c>
      <c r="AK107" s="4"/>
      <c r="AL107" s="27" t="s">
        <v>110</v>
      </c>
      <c r="AM107" s="4"/>
      <c r="AN107" s="4"/>
      <c r="AO107" s="4"/>
      <c r="AP107" s="27"/>
    </row>
    <row r="108" ht="14.25" customHeight="1" spans="1:42">
      <c r="A108" s="37" t="s">
        <v>512</v>
      </c>
      <c r="B108" s="16">
        <v>86</v>
      </c>
      <c r="C108" s="28">
        <v>1</v>
      </c>
      <c r="D108" s="29">
        <v>4</v>
      </c>
      <c r="E108" s="38">
        <v>5</v>
      </c>
      <c r="F108" s="29">
        <v>4</v>
      </c>
      <c r="G108" s="18">
        <v>2</v>
      </c>
      <c r="H108" s="27" t="s">
        <v>110</v>
      </c>
      <c r="I108" s="4"/>
      <c r="J108" s="4"/>
      <c r="K108" s="27" t="s">
        <v>110</v>
      </c>
      <c r="L108" s="27"/>
      <c r="M108" s="27" t="s">
        <v>110</v>
      </c>
      <c r="N108" s="4"/>
      <c r="O108" s="4"/>
      <c r="P108" s="4"/>
      <c r="Q108" s="27" t="s">
        <v>110</v>
      </c>
      <c r="R108" s="4"/>
      <c r="S108" s="27" t="s">
        <v>110</v>
      </c>
      <c r="T108" s="27"/>
      <c r="U108" s="27" t="s">
        <v>110</v>
      </c>
      <c r="V108" s="27" t="s">
        <v>110</v>
      </c>
      <c r="W108" s="4"/>
      <c r="X108" s="27" t="s">
        <v>110</v>
      </c>
      <c r="Y108" s="27" t="s">
        <v>110</v>
      </c>
      <c r="Z108" s="27" t="s">
        <v>110</v>
      </c>
      <c r="AA108" s="27" t="s">
        <v>110</v>
      </c>
      <c r="AB108" s="4"/>
      <c r="AC108" s="27" t="s">
        <v>110</v>
      </c>
      <c r="AD108" s="27" t="s">
        <v>110</v>
      </c>
      <c r="AE108" s="4"/>
      <c r="AF108" s="27" t="s">
        <v>110</v>
      </c>
      <c r="AG108" s="27" t="s">
        <v>110</v>
      </c>
      <c r="AH108" s="27"/>
      <c r="AI108" s="27" t="s">
        <v>110</v>
      </c>
      <c r="AJ108" s="27"/>
      <c r="AK108" s="4"/>
      <c r="AL108" s="27" t="s">
        <v>110</v>
      </c>
      <c r="AM108" s="4"/>
      <c r="AN108" s="27" t="s">
        <v>110</v>
      </c>
      <c r="AO108" s="27" t="s">
        <v>110</v>
      </c>
      <c r="AP108" s="27" t="s">
        <v>110</v>
      </c>
    </row>
    <row r="109" ht="14.25" customHeight="1" spans="1:42">
      <c r="A109" s="37" t="s">
        <v>513</v>
      </c>
      <c r="B109" s="16">
        <v>87</v>
      </c>
      <c r="C109" s="36">
        <v>2</v>
      </c>
      <c r="D109" s="38">
        <v>5</v>
      </c>
      <c r="E109" s="29">
        <v>4</v>
      </c>
      <c r="F109" s="29">
        <v>4</v>
      </c>
      <c r="G109" s="18">
        <v>6</v>
      </c>
      <c r="H109" s="27" t="s">
        <v>110</v>
      </c>
      <c r="I109" s="4"/>
      <c r="J109" s="4"/>
      <c r="K109" s="27" t="s">
        <v>110</v>
      </c>
      <c r="L109" s="27"/>
      <c r="M109" s="27" t="s">
        <v>110</v>
      </c>
      <c r="N109" s="4"/>
      <c r="O109" s="4"/>
      <c r="P109" s="4"/>
      <c r="Q109" s="27"/>
      <c r="R109" s="4"/>
      <c r="S109" s="27"/>
      <c r="T109" s="27"/>
      <c r="U109" s="27" t="s">
        <v>110</v>
      </c>
      <c r="V109" s="27" t="s">
        <v>110</v>
      </c>
      <c r="W109" s="27" t="s">
        <v>110</v>
      </c>
      <c r="X109" s="27" t="s">
        <v>110</v>
      </c>
      <c r="Y109" s="27" t="s">
        <v>110</v>
      </c>
      <c r="Z109" s="27" t="s">
        <v>110</v>
      </c>
      <c r="AA109" s="27" t="s">
        <v>110</v>
      </c>
      <c r="AB109" s="27" t="s">
        <v>110</v>
      </c>
      <c r="AC109" s="27" t="s">
        <v>110</v>
      </c>
      <c r="AD109" s="27" t="s">
        <v>110</v>
      </c>
      <c r="AE109" s="4"/>
      <c r="AF109" s="27" t="s">
        <v>110</v>
      </c>
      <c r="AG109" s="27" t="s">
        <v>110</v>
      </c>
      <c r="AH109" s="27"/>
      <c r="AI109" s="4"/>
      <c r="AJ109" s="27"/>
      <c r="AK109" s="4"/>
      <c r="AL109" s="27" t="s">
        <v>110</v>
      </c>
      <c r="AM109" s="4"/>
      <c r="AN109" s="27" t="s">
        <v>110</v>
      </c>
      <c r="AO109" s="27" t="s">
        <v>110</v>
      </c>
      <c r="AP109" s="27"/>
    </row>
    <row r="110" ht="14.25" customHeight="1" spans="1:42">
      <c r="A110" s="37" t="s">
        <v>514</v>
      </c>
      <c r="B110" s="16">
        <v>88</v>
      </c>
      <c r="C110" s="36">
        <v>2</v>
      </c>
      <c r="D110" s="38">
        <v>5</v>
      </c>
      <c r="E110" s="29">
        <v>4</v>
      </c>
      <c r="F110" s="29">
        <v>4</v>
      </c>
      <c r="G110" s="18">
        <v>4</v>
      </c>
      <c r="H110" s="27" t="s">
        <v>110</v>
      </c>
      <c r="I110" s="4"/>
      <c r="J110" s="27" t="s">
        <v>110</v>
      </c>
      <c r="K110" s="27"/>
      <c r="L110" s="27"/>
      <c r="M110" s="27" t="s">
        <v>110</v>
      </c>
      <c r="N110" s="4"/>
      <c r="O110" s="27" t="s">
        <v>110</v>
      </c>
      <c r="P110" s="4"/>
      <c r="Q110" s="27"/>
      <c r="R110" s="4"/>
      <c r="S110" s="27"/>
      <c r="T110" s="27" t="s">
        <v>110</v>
      </c>
      <c r="U110" s="27" t="s">
        <v>110</v>
      </c>
      <c r="V110" s="4"/>
      <c r="W110" s="4"/>
      <c r="X110" s="4"/>
      <c r="Y110" s="27"/>
      <c r="Z110" s="27" t="s">
        <v>110</v>
      </c>
      <c r="AA110" s="27"/>
      <c r="AB110" s="27" t="s">
        <v>110</v>
      </c>
      <c r="AC110" s="27"/>
      <c r="AD110" s="27" t="s">
        <v>110</v>
      </c>
      <c r="AE110" s="27" t="s">
        <v>110</v>
      </c>
      <c r="AF110" s="27"/>
      <c r="AG110" s="27" t="s">
        <v>110</v>
      </c>
      <c r="AH110" s="27"/>
      <c r="AI110" s="4"/>
      <c r="AJ110" s="27" t="s">
        <v>110</v>
      </c>
      <c r="AK110" s="27" t="s">
        <v>110</v>
      </c>
      <c r="AL110" s="27"/>
      <c r="AM110" s="27" t="s">
        <v>110</v>
      </c>
      <c r="AN110" s="4"/>
      <c r="AO110" s="4"/>
      <c r="AP110" s="27"/>
    </row>
    <row r="111" ht="14.25" customHeight="1" spans="1:42">
      <c r="A111" s="37" t="s">
        <v>515</v>
      </c>
      <c r="B111" s="16">
        <v>89</v>
      </c>
      <c r="C111" s="36">
        <v>3</v>
      </c>
      <c r="D111" s="29">
        <v>4</v>
      </c>
      <c r="E111" s="38">
        <v>5</v>
      </c>
      <c r="F111" s="29">
        <v>4</v>
      </c>
      <c r="G111" s="18">
        <v>6</v>
      </c>
      <c r="H111" s="27" t="s">
        <v>110</v>
      </c>
      <c r="I111" s="4"/>
      <c r="J111" s="27" t="s">
        <v>110</v>
      </c>
      <c r="K111" s="27" t="s">
        <v>110</v>
      </c>
      <c r="L111" s="27"/>
      <c r="M111" s="27" t="s">
        <v>110</v>
      </c>
      <c r="N111" s="27" t="s">
        <v>110</v>
      </c>
      <c r="O111" s="27" t="s">
        <v>110</v>
      </c>
      <c r="P111" s="4"/>
      <c r="Q111" s="27"/>
      <c r="R111" s="4"/>
      <c r="S111" s="27"/>
      <c r="T111" s="27" t="s">
        <v>110</v>
      </c>
      <c r="U111" s="27"/>
      <c r="V111" s="4"/>
      <c r="W111" s="4"/>
      <c r="X111" s="4"/>
      <c r="Y111" s="27"/>
      <c r="Z111" s="27" t="s">
        <v>110</v>
      </c>
      <c r="AA111" s="27"/>
      <c r="AB111" s="27" t="s">
        <v>110</v>
      </c>
      <c r="AC111" s="27"/>
      <c r="AD111" s="4"/>
      <c r="AE111" s="27" t="s">
        <v>110</v>
      </c>
      <c r="AF111" s="27" t="s">
        <v>110</v>
      </c>
      <c r="AG111" s="27" t="s">
        <v>110</v>
      </c>
      <c r="AH111" s="27"/>
      <c r="AI111" s="4"/>
      <c r="AJ111" s="27" t="s">
        <v>110</v>
      </c>
      <c r="AK111" s="27" t="s">
        <v>110</v>
      </c>
      <c r="AL111" s="27"/>
      <c r="AM111" s="4"/>
      <c r="AN111" s="4"/>
      <c r="AO111" s="4"/>
      <c r="AP111" s="27"/>
    </row>
    <row r="112" ht="14.25" customHeight="1" spans="1:42">
      <c r="A112" s="37" t="s">
        <v>516</v>
      </c>
      <c r="B112" s="16">
        <v>90</v>
      </c>
      <c r="C112" s="36">
        <v>2</v>
      </c>
      <c r="D112" s="38">
        <v>5</v>
      </c>
      <c r="E112" s="29">
        <v>4</v>
      </c>
      <c r="F112" s="29">
        <v>4</v>
      </c>
      <c r="G112" s="18">
        <v>6</v>
      </c>
      <c r="H112" s="27"/>
      <c r="I112" s="4"/>
      <c r="J112" s="27" t="s">
        <v>110</v>
      </c>
      <c r="K112" s="27"/>
      <c r="L112" s="27"/>
      <c r="M112" s="4"/>
      <c r="N112" s="4"/>
      <c r="O112" s="27" t="s">
        <v>110</v>
      </c>
      <c r="P112" s="4"/>
      <c r="Q112" s="27"/>
      <c r="R112" s="4"/>
      <c r="S112" s="27"/>
      <c r="T112" s="27"/>
      <c r="U112" s="27" t="s">
        <v>110</v>
      </c>
      <c r="V112" s="4"/>
      <c r="W112" s="4"/>
      <c r="X112" s="4"/>
      <c r="Y112" s="27" t="s">
        <v>110</v>
      </c>
      <c r="Z112" s="4"/>
      <c r="AA112" s="27"/>
      <c r="AB112" s="4"/>
      <c r="AC112" s="27"/>
      <c r="AD112" s="4"/>
      <c r="AE112" s="4"/>
      <c r="AF112" s="27"/>
      <c r="AG112" s="4"/>
      <c r="AH112" s="27"/>
      <c r="AI112" s="4"/>
      <c r="AJ112" s="27" t="s">
        <v>110</v>
      </c>
      <c r="AK112" s="27" t="s">
        <v>110</v>
      </c>
      <c r="AL112" s="27"/>
      <c r="AM112" s="4"/>
      <c r="AN112" s="4"/>
      <c r="AO112" s="4"/>
      <c r="AP112" s="27" t="s">
        <v>110</v>
      </c>
    </row>
    <row r="113" ht="14.25" customHeight="1" spans="1:42">
      <c r="A113" s="37" t="s">
        <v>517</v>
      </c>
      <c r="B113" s="16">
        <v>91</v>
      </c>
      <c r="C113" s="36">
        <v>2</v>
      </c>
      <c r="D113" s="38">
        <v>5</v>
      </c>
      <c r="E113" s="29">
        <v>4</v>
      </c>
      <c r="F113" s="38">
        <v>5</v>
      </c>
      <c r="G113" s="18">
        <v>4</v>
      </c>
      <c r="H113" s="27"/>
      <c r="I113" s="4"/>
      <c r="J113" s="27" t="s">
        <v>110</v>
      </c>
      <c r="K113" s="27"/>
      <c r="L113" s="27"/>
      <c r="M113" s="27" t="s">
        <v>110</v>
      </c>
      <c r="N113" s="27" t="s">
        <v>110</v>
      </c>
      <c r="O113" s="27" t="s">
        <v>110</v>
      </c>
      <c r="P113" s="4"/>
      <c r="Q113" s="27"/>
      <c r="R113" s="4"/>
      <c r="S113" s="27" t="s">
        <v>110</v>
      </c>
      <c r="T113" s="27" t="s">
        <v>110</v>
      </c>
      <c r="U113" s="27"/>
      <c r="V113" s="4"/>
      <c r="W113" s="4"/>
      <c r="X113" s="4"/>
      <c r="Y113" s="27"/>
      <c r="Z113" s="27" t="s">
        <v>110</v>
      </c>
      <c r="AA113" s="27"/>
      <c r="AB113" s="4"/>
      <c r="AC113" s="27"/>
      <c r="AD113" s="4"/>
      <c r="AE113" s="4"/>
      <c r="AF113" s="27" t="s">
        <v>110</v>
      </c>
      <c r="AG113" s="4"/>
      <c r="AH113" s="27"/>
      <c r="AI113" s="4"/>
      <c r="AJ113" s="27" t="s">
        <v>110</v>
      </c>
      <c r="AK113" s="4"/>
      <c r="AL113" s="27"/>
      <c r="AM113" s="4"/>
      <c r="AN113" s="4"/>
      <c r="AO113" s="4"/>
      <c r="AP113" s="27"/>
    </row>
    <row r="114" ht="15.75" customHeight="1" spans="1:42">
      <c r="A114" s="37" t="s">
        <v>518</v>
      </c>
      <c r="B114" s="16">
        <v>92</v>
      </c>
      <c r="C114" s="36">
        <v>2</v>
      </c>
      <c r="D114" s="38">
        <v>5</v>
      </c>
      <c r="E114" s="29">
        <v>4</v>
      </c>
      <c r="F114" s="38">
        <v>5</v>
      </c>
      <c r="G114" s="18">
        <v>4</v>
      </c>
      <c r="H114" s="27"/>
      <c r="I114" s="4"/>
      <c r="J114" s="27" t="s">
        <v>110</v>
      </c>
      <c r="K114" s="27"/>
      <c r="L114" s="27"/>
      <c r="M114" s="4"/>
      <c r="N114" s="4"/>
      <c r="O114" s="4"/>
      <c r="P114" s="4"/>
      <c r="Q114" s="27"/>
      <c r="R114" s="4"/>
      <c r="S114" s="27"/>
      <c r="T114" s="27" t="s">
        <v>110</v>
      </c>
      <c r="U114" s="27" t="s">
        <v>110</v>
      </c>
      <c r="V114" s="4"/>
      <c r="W114" s="4"/>
      <c r="X114" s="4"/>
      <c r="Y114" s="27"/>
      <c r="Z114" s="4"/>
      <c r="AA114" s="27"/>
      <c r="AB114" s="27" t="s">
        <v>110</v>
      </c>
      <c r="AC114" s="27"/>
      <c r="AD114" s="4"/>
      <c r="AE114" s="4"/>
      <c r="AF114" s="27"/>
      <c r="AG114" s="4"/>
      <c r="AH114" s="27"/>
      <c r="AI114" s="4"/>
      <c r="AJ114" s="27"/>
      <c r="AK114" s="4"/>
      <c r="AL114" s="27"/>
      <c r="AM114" s="4"/>
      <c r="AN114" s="27" t="s">
        <v>110</v>
      </c>
      <c r="AO114" s="4"/>
      <c r="AP114" s="27" t="s">
        <v>110</v>
      </c>
    </row>
    <row r="115" ht="15.75" customHeight="1" spans="1:42">
      <c r="A115" s="37" t="s">
        <v>519</v>
      </c>
      <c r="B115" s="16">
        <v>93</v>
      </c>
      <c r="C115" s="36">
        <v>3</v>
      </c>
      <c r="D115" s="38">
        <v>5</v>
      </c>
      <c r="E115" s="38">
        <v>5</v>
      </c>
      <c r="F115" s="29">
        <v>4</v>
      </c>
      <c r="G115" s="18">
        <v>2</v>
      </c>
      <c r="H115" s="27" t="s">
        <v>110</v>
      </c>
      <c r="I115" s="4"/>
      <c r="J115" s="27" t="s">
        <v>110</v>
      </c>
      <c r="K115" s="27"/>
      <c r="L115" s="27"/>
      <c r="M115" s="4"/>
      <c r="N115" s="4"/>
      <c r="O115" s="4"/>
      <c r="P115" s="27" t="s">
        <v>110</v>
      </c>
      <c r="Q115" s="27"/>
      <c r="R115" s="4"/>
      <c r="S115" s="27"/>
      <c r="T115" s="27" t="s">
        <v>110</v>
      </c>
      <c r="U115" s="27"/>
      <c r="V115" s="4"/>
      <c r="W115" s="4"/>
      <c r="X115" s="4"/>
      <c r="Y115" s="27"/>
      <c r="Z115" s="4"/>
      <c r="AA115" s="27"/>
      <c r="AB115" s="4"/>
      <c r="AC115" s="27"/>
      <c r="AD115" s="4"/>
      <c r="AE115" s="4"/>
      <c r="AF115" s="27"/>
      <c r="AG115" s="27" t="s">
        <v>110</v>
      </c>
      <c r="AH115" s="27"/>
      <c r="AI115" s="4"/>
      <c r="AJ115" s="27"/>
      <c r="AK115" s="4"/>
      <c r="AL115" s="27"/>
      <c r="AM115" s="4"/>
      <c r="AN115" s="4"/>
      <c r="AO115" s="4"/>
      <c r="AP115" s="27"/>
    </row>
    <row r="116" ht="15.75" customHeight="1" spans="1:42">
      <c r="A116" s="37" t="s">
        <v>520</v>
      </c>
      <c r="B116" s="16">
        <v>94</v>
      </c>
      <c r="C116" s="28">
        <v>1</v>
      </c>
      <c r="D116" s="29">
        <v>4</v>
      </c>
      <c r="E116" s="38">
        <v>5</v>
      </c>
      <c r="F116" s="38">
        <v>5</v>
      </c>
      <c r="G116" s="18">
        <v>2</v>
      </c>
      <c r="H116" s="27"/>
      <c r="I116" s="4"/>
      <c r="J116" s="4"/>
      <c r="K116" s="27"/>
      <c r="L116" s="27"/>
      <c r="M116" s="27" t="s">
        <v>110</v>
      </c>
      <c r="N116" s="4"/>
      <c r="O116" s="4"/>
      <c r="P116" s="4"/>
      <c r="Q116" s="27"/>
      <c r="R116" s="27" t="s">
        <v>110</v>
      </c>
      <c r="S116" s="27" t="s">
        <v>110</v>
      </c>
      <c r="T116" s="27"/>
      <c r="U116" s="27" t="s">
        <v>110</v>
      </c>
      <c r="V116" s="27" t="s">
        <v>110</v>
      </c>
      <c r="W116" s="27" t="s">
        <v>110</v>
      </c>
      <c r="X116" s="27" t="s">
        <v>110</v>
      </c>
      <c r="Y116" s="27" t="s">
        <v>110</v>
      </c>
      <c r="Z116" s="27" t="s">
        <v>110</v>
      </c>
      <c r="AA116" s="27" t="s">
        <v>110</v>
      </c>
      <c r="AB116" s="27" t="s">
        <v>110</v>
      </c>
      <c r="AC116" s="27" t="s">
        <v>110</v>
      </c>
      <c r="AD116" s="27" t="s">
        <v>110</v>
      </c>
      <c r="AE116" s="4"/>
      <c r="AF116" s="27"/>
      <c r="AG116" s="4"/>
      <c r="AH116" s="27"/>
      <c r="AI116" s="27" t="s">
        <v>110</v>
      </c>
      <c r="AJ116" s="27"/>
      <c r="AK116" s="4"/>
      <c r="AL116" s="27" t="s">
        <v>110</v>
      </c>
      <c r="AM116" s="4"/>
      <c r="AN116" s="27" t="s">
        <v>110</v>
      </c>
      <c r="AO116" s="4"/>
      <c r="AP116" s="27"/>
    </row>
    <row r="117" ht="15.75" customHeight="1" spans="1:42">
      <c r="A117" s="37" t="s">
        <v>521</v>
      </c>
      <c r="B117" s="16">
        <v>95</v>
      </c>
      <c r="C117" s="36">
        <v>3</v>
      </c>
      <c r="D117" s="38">
        <v>5</v>
      </c>
      <c r="E117" s="38">
        <v>5</v>
      </c>
      <c r="F117" s="29">
        <v>4</v>
      </c>
      <c r="G117" s="18">
        <v>2</v>
      </c>
      <c r="H117" s="27"/>
      <c r="I117" s="4"/>
      <c r="J117" s="27" t="s">
        <v>110</v>
      </c>
      <c r="K117" s="27"/>
      <c r="L117" s="27"/>
      <c r="M117" s="27" t="s">
        <v>110</v>
      </c>
      <c r="N117" s="4"/>
      <c r="O117" s="27" t="s">
        <v>110</v>
      </c>
      <c r="P117" s="4"/>
      <c r="Q117" s="27"/>
      <c r="R117" s="4"/>
      <c r="S117" s="27"/>
      <c r="T117" s="27"/>
      <c r="U117" s="27"/>
      <c r="V117" s="4"/>
      <c r="W117" s="4"/>
      <c r="X117" s="4"/>
      <c r="Y117" s="27" t="s">
        <v>110</v>
      </c>
      <c r="Z117" s="27" t="s">
        <v>110</v>
      </c>
      <c r="AA117" s="27"/>
      <c r="AB117" s="4"/>
      <c r="AC117" s="27"/>
      <c r="AD117" s="27" t="s">
        <v>110</v>
      </c>
      <c r="AE117" s="4"/>
      <c r="AF117" s="27" t="s">
        <v>110</v>
      </c>
      <c r="AG117" s="27" t="s">
        <v>110</v>
      </c>
      <c r="AH117" s="27"/>
      <c r="AI117" s="4"/>
      <c r="AJ117" s="27" t="s">
        <v>110</v>
      </c>
      <c r="AK117" s="27" t="s">
        <v>110</v>
      </c>
      <c r="AL117" s="27"/>
      <c r="AM117" s="27" t="s">
        <v>110</v>
      </c>
      <c r="AN117" s="4"/>
      <c r="AO117" s="4"/>
      <c r="AP117" s="27"/>
    </row>
    <row r="118" ht="15.75" customHeight="1" spans="1:42">
      <c r="A118" s="37" t="s">
        <v>522</v>
      </c>
      <c r="B118" s="16">
        <v>96</v>
      </c>
      <c r="C118" s="36">
        <v>2</v>
      </c>
      <c r="D118" s="38">
        <v>5</v>
      </c>
      <c r="E118" s="29">
        <v>4</v>
      </c>
      <c r="F118" s="29">
        <v>4</v>
      </c>
      <c r="G118" s="18">
        <v>2</v>
      </c>
      <c r="H118" s="27"/>
      <c r="I118" s="27" t="s">
        <v>110</v>
      </c>
      <c r="J118" s="27" t="s">
        <v>110</v>
      </c>
      <c r="K118" s="27"/>
      <c r="L118" s="27"/>
      <c r="M118" s="27" t="s">
        <v>110</v>
      </c>
      <c r="N118" s="4"/>
      <c r="O118" s="4"/>
      <c r="P118" s="4"/>
      <c r="Q118" s="27"/>
      <c r="R118" s="4"/>
      <c r="S118" s="27"/>
      <c r="T118" s="27" t="s">
        <v>110</v>
      </c>
      <c r="U118" s="27"/>
      <c r="V118" s="4"/>
      <c r="W118" s="4"/>
      <c r="X118" s="4"/>
      <c r="Y118" s="27"/>
      <c r="Z118" s="27" t="s">
        <v>110</v>
      </c>
      <c r="AA118" s="27"/>
      <c r="AB118" s="27" t="s">
        <v>110</v>
      </c>
      <c r="AC118" s="27"/>
      <c r="AD118" s="4"/>
      <c r="AE118" s="4"/>
      <c r="AF118" s="27"/>
      <c r="AG118" s="4"/>
      <c r="AH118" s="27"/>
      <c r="AI118" s="4"/>
      <c r="AJ118" s="27" t="s">
        <v>110</v>
      </c>
      <c r="AK118" s="4"/>
      <c r="AL118" s="27" t="s">
        <v>110</v>
      </c>
      <c r="AM118" s="4"/>
      <c r="AN118" s="4"/>
      <c r="AO118" s="4"/>
      <c r="AP118" s="27" t="s">
        <v>110</v>
      </c>
    </row>
    <row r="119" ht="15.75" customHeight="1" spans="1:42">
      <c r="A119" s="37" t="s">
        <v>523</v>
      </c>
      <c r="B119" s="16">
        <v>97</v>
      </c>
      <c r="C119" s="36">
        <v>2</v>
      </c>
      <c r="D119" s="38">
        <v>5</v>
      </c>
      <c r="E119" s="38">
        <v>5</v>
      </c>
      <c r="F119" s="29">
        <v>4</v>
      </c>
      <c r="G119" s="18">
        <v>4</v>
      </c>
      <c r="H119" s="27"/>
      <c r="I119" s="4"/>
      <c r="J119" s="27" t="s">
        <v>110</v>
      </c>
      <c r="K119" s="27"/>
      <c r="L119" s="27"/>
      <c r="M119" s="4"/>
      <c r="N119" s="4"/>
      <c r="O119" s="4"/>
      <c r="P119" s="4"/>
      <c r="Q119" s="27"/>
      <c r="R119" s="4"/>
      <c r="S119" s="27"/>
      <c r="T119" s="27" t="s">
        <v>110</v>
      </c>
      <c r="U119" s="27"/>
      <c r="V119" s="4"/>
      <c r="W119" s="4"/>
      <c r="X119" s="4"/>
      <c r="Y119" s="27"/>
      <c r="Z119" s="4"/>
      <c r="AA119" s="27"/>
      <c r="AB119" s="27" t="s">
        <v>110</v>
      </c>
      <c r="AC119" s="27"/>
      <c r="AD119" s="27" t="s">
        <v>110</v>
      </c>
      <c r="AE119" s="4"/>
      <c r="AF119" s="27" t="s">
        <v>110</v>
      </c>
      <c r="AG119" s="4"/>
      <c r="AH119" s="27"/>
      <c r="AI119" s="4"/>
      <c r="AJ119" s="27" t="s">
        <v>110</v>
      </c>
      <c r="AK119" s="4"/>
      <c r="AL119" s="27"/>
      <c r="AM119" s="27" t="s">
        <v>110</v>
      </c>
      <c r="AN119" s="4"/>
      <c r="AO119" s="4"/>
      <c r="AP119" s="27"/>
    </row>
    <row r="120" ht="15.75" customHeight="1" spans="1:42">
      <c r="A120" s="37" t="s">
        <v>524</v>
      </c>
      <c r="B120" s="16">
        <v>98</v>
      </c>
      <c r="C120" s="36">
        <v>2</v>
      </c>
      <c r="D120" s="29">
        <v>4</v>
      </c>
      <c r="E120" s="38">
        <v>5</v>
      </c>
      <c r="F120" s="29">
        <v>4</v>
      </c>
      <c r="G120" s="18">
        <v>4</v>
      </c>
      <c r="H120" s="27"/>
      <c r="I120" s="27" t="s">
        <v>110</v>
      </c>
      <c r="J120" s="27" t="s">
        <v>110</v>
      </c>
      <c r="K120" s="27"/>
      <c r="L120" s="27"/>
      <c r="M120" s="27" t="s">
        <v>110</v>
      </c>
      <c r="N120" s="4"/>
      <c r="O120" s="27" t="s">
        <v>110</v>
      </c>
      <c r="P120" s="4"/>
      <c r="Q120" s="27"/>
      <c r="R120" s="4"/>
      <c r="S120" s="27"/>
      <c r="T120" s="27" t="s">
        <v>110</v>
      </c>
      <c r="U120" s="27" t="s">
        <v>110</v>
      </c>
      <c r="V120" s="27" t="s">
        <v>110</v>
      </c>
      <c r="W120" s="27" t="s">
        <v>110</v>
      </c>
      <c r="X120" s="27" t="s">
        <v>110</v>
      </c>
      <c r="Y120" s="27" t="s">
        <v>110</v>
      </c>
      <c r="Z120" s="27" t="s">
        <v>110</v>
      </c>
      <c r="AA120" s="27" t="s">
        <v>110</v>
      </c>
      <c r="AB120" s="27" t="s">
        <v>110</v>
      </c>
      <c r="AC120" s="27" t="s">
        <v>110</v>
      </c>
      <c r="AD120" s="27" t="s">
        <v>110</v>
      </c>
      <c r="AE120" s="27"/>
      <c r="AF120" s="27" t="s">
        <v>110</v>
      </c>
      <c r="AG120" s="27" t="s">
        <v>110</v>
      </c>
      <c r="AH120" s="27"/>
      <c r="AI120" s="27" t="s">
        <v>110</v>
      </c>
      <c r="AJ120" s="27" t="s">
        <v>110</v>
      </c>
      <c r="AK120" s="4"/>
      <c r="AL120" s="27"/>
      <c r="AM120" s="4"/>
      <c r="AN120" s="4"/>
      <c r="AO120" s="4"/>
      <c r="AP120" s="27"/>
    </row>
    <row r="121" ht="15.75" customHeight="1" spans="1:42">
      <c r="A121" s="37" t="s">
        <v>525</v>
      </c>
      <c r="B121" s="16">
        <v>99</v>
      </c>
      <c r="C121" s="36">
        <v>2</v>
      </c>
      <c r="D121" s="38">
        <v>5</v>
      </c>
      <c r="E121" s="38">
        <v>5</v>
      </c>
      <c r="F121" s="29">
        <v>4</v>
      </c>
      <c r="G121" s="18">
        <v>6</v>
      </c>
      <c r="H121" s="27"/>
      <c r="I121" s="4"/>
      <c r="J121" s="4"/>
      <c r="K121" s="27"/>
      <c r="L121" s="27"/>
      <c r="M121" s="4"/>
      <c r="N121" s="4"/>
      <c r="O121" s="4"/>
      <c r="P121" s="4"/>
      <c r="Q121" s="27"/>
      <c r="R121" s="4"/>
      <c r="S121" s="27"/>
      <c r="T121" s="27"/>
      <c r="U121" s="27" t="s">
        <v>110</v>
      </c>
      <c r="V121" s="4"/>
      <c r="W121" s="4"/>
      <c r="X121" s="4"/>
      <c r="Y121" s="27" t="s">
        <v>110</v>
      </c>
      <c r="Z121" s="4"/>
      <c r="AA121" s="27"/>
      <c r="AB121" s="4"/>
      <c r="AC121" s="27"/>
      <c r="AD121" s="4"/>
      <c r="AE121" s="27" t="s">
        <v>110</v>
      </c>
      <c r="AF121" s="27"/>
      <c r="AG121" s="4"/>
      <c r="AH121" s="27"/>
      <c r="AI121" s="4"/>
      <c r="AJ121" s="27"/>
      <c r="AK121" s="4"/>
      <c r="AL121" s="27" t="s">
        <v>110</v>
      </c>
      <c r="AM121" s="4"/>
      <c r="AN121" s="4"/>
      <c r="AO121" s="4"/>
      <c r="AP121" s="27"/>
    </row>
    <row r="122" ht="15.75" customHeight="1" spans="1:42">
      <c r="A122" s="37" t="s">
        <v>526</v>
      </c>
      <c r="B122" s="16">
        <v>100</v>
      </c>
      <c r="C122" s="36">
        <v>3</v>
      </c>
      <c r="D122" s="38">
        <v>5</v>
      </c>
      <c r="E122" s="38">
        <v>5</v>
      </c>
      <c r="F122" s="29">
        <v>4</v>
      </c>
      <c r="G122" s="18">
        <v>2</v>
      </c>
      <c r="H122" s="27"/>
      <c r="I122" s="4"/>
      <c r="J122" s="27" t="s">
        <v>110</v>
      </c>
      <c r="K122" s="27"/>
      <c r="L122" s="27"/>
      <c r="M122" s="27" t="s">
        <v>110</v>
      </c>
      <c r="N122" s="4"/>
      <c r="O122" s="4"/>
      <c r="P122" s="4"/>
      <c r="Q122" s="27"/>
      <c r="R122" s="4"/>
      <c r="S122" s="27"/>
      <c r="T122" s="27" t="s">
        <v>110</v>
      </c>
      <c r="U122" s="27"/>
      <c r="V122" s="4"/>
      <c r="W122" s="4"/>
      <c r="X122" s="4"/>
      <c r="Y122" s="27"/>
      <c r="Z122" s="4"/>
      <c r="AA122" s="27"/>
      <c r="AB122" s="4"/>
      <c r="AC122" s="27"/>
      <c r="AD122" s="27" t="s">
        <v>110</v>
      </c>
      <c r="AE122" s="4"/>
      <c r="AF122" s="27"/>
      <c r="AG122" s="4"/>
      <c r="AH122" s="27"/>
      <c r="AI122" s="4"/>
      <c r="AJ122" s="27" t="s">
        <v>110</v>
      </c>
      <c r="AK122" s="4"/>
      <c r="AL122" s="27"/>
      <c r="AM122" s="4"/>
      <c r="AN122" s="4"/>
      <c r="AO122" s="4"/>
      <c r="AP122" s="27" t="s">
        <v>110</v>
      </c>
    </row>
    <row r="123" ht="15.75" customHeight="1" spans="1:42">
      <c r="A123" s="37" t="s">
        <v>527</v>
      </c>
      <c r="B123" s="16">
        <v>101</v>
      </c>
      <c r="C123" s="36">
        <v>2</v>
      </c>
      <c r="D123" s="38">
        <v>5</v>
      </c>
      <c r="E123" s="38">
        <v>5</v>
      </c>
      <c r="F123" s="29">
        <v>4</v>
      </c>
      <c r="G123" s="18">
        <v>4</v>
      </c>
      <c r="H123" s="27"/>
      <c r="I123" s="4"/>
      <c r="J123" s="27" t="s">
        <v>110</v>
      </c>
      <c r="K123" s="27"/>
      <c r="L123" s="27"/>
      <c r="M123" s="27" t="s">
        <v>110</v>
      </c>
      <c r="N123" s="4"/>
      <c r="O123" s="27" t="s">
        <v>110</v>
      </c>
      <c r="P123" s="4"/>
      <c r="Q123" s="27"/>
      <c r="R123" s="4"/>
      <c r="S123" s="27"/>
      <c r="T123" s="27" t="s">
        <v>110</v>
      </c>
      <c r="U123" s="27"/>
      <c r="V123" s="4"/>
      <c r="W123" s="4"/>
      <c r="X123" s="4"/>
      <c r="Y123" s="27"/>
      <c r="Z123" s="27" t="s">
        <v>110</v>
      </c>
      <c r="AA123" s="27"/>
      <c r="AB123" s="4"/>
      <c r="AC123" s="27"/>
      <c r="AD123" s="4"/>
      <c r="AE123" s="4"/>
      <c r="AF123" s="27" t="s">
        <v>110</v>
      </c>
      <c r="AG123" s="4"/>
      <c r="AH123" s="27"/>
      <c r="AI123" s="4"/>
      <c r="AJ123" s="27" t="s">
        <v>110</v>
      </c>
      <c r="AK123" s="4"/>
      <c r="AL123" s="27"/>
      <c r="AM123" s="27" t="s">
        <v>110</v>
      </c>
      <c r="AN123" s="4"/>
      <c r="AO123" s="4"/>
      <c r="AP123" s="27"/>
    </row>
    <row r="124" ht="15.75" customHeight="1" spans="1:42">
      <c r="A124" s="37" t="s">
        <v>528</v>
      </c>
      <c r="B124" s="16">
        <v>102</v>
      </c>
      <c r="C124" s="36">
        <v>2</v>
      </c>
      <c r="D124" s="29">
        <v>4</v>
      </c>
      <c r="E124" s="38">
        <v>5</v>
      </c>
      <c r="F124" s="29">
        <v>4</v>
      </c>
      <c r="G124" s="18">
        <v>6</v>
      </c>
      <c r="H124" s="27"/>
      <c r="I124" s="4"/>
      <c r="J124" s="4"/>
      <c r="K124" s="27"/>
      <c r="L124" s="27"/>
      <c r="M124" s="4"/>
      <c r="N124" s="4"/>
      <c r="O124" s="27" t="s">
        <v>110</v>
      </c>
      <c r="P124" s="4"/>
      <c r="Q124" s="27"/>
      <c r="R124" s="4"/>
      <c r="S124" s="27"/>
      <c r="T124" s="27"/>
      <c r="U124" s="27"/>
      <c r="V124" s="4"/>
      <c r="W124" s="27" t="s">
        <v>110</v>
      </c>
      <c r="X124" s="4"/>
      <c r="Y124" s="27" t="s">
        <v>110</v>
      </c>
      <c r="Z124" s="4"/>
      <c r="AA124" s="27"/>
      <c r="AB124" s="4"/>
      <c r="AC124" s="27"/>
      <c r="AD124" s="4"/>
      <c r="AE124" s="4"/>
      <c r="AF124" s="27" t="s">
        <v>110</v>
      </c>
      <c r="AG124" s="4"/>
      <c r="AH124" s="27"/>
      <c r="AI124" s="4"/>
      <c r="AJ124" s="27" t="s">
        <v>110</v>
      </c>
      <c r="AK124" s="4"/>
      <c r="AL124" s="27" t="s">
        <v>110</v>
      </c>
      <c r="AM124" s="27" t="s">
        <v>110</v>
      </c>
      <c r="AN124" s="4"/>
      <c r="AO124" s="4"/>
      <c r="AP124" s="27"/>
    </row>
    <row r="125" ht="15.75" customHeight="1" spans="1:42">
      <c r="A125" s="37" t="s">
        <v>529</v>
      </c>
      <c r="B125" s="16">
        <v>103</v>
      </c>
      <c r="C125" s="36">
        <v>2</v>
      </c>
      <c r="D125" s="29">
        <v>4</v>
      </c>
      <c r="E125" s="29">
        <v>4</v>
      </c>
      <c r="F125" s="29">
        <v>4</v>
      </c>
      <c r="G125" s="18">
        <v>4</v>
      </c>
      <c r="H125" s="27" t="s">
        <v>110</v>
      </c>
      <c r="I125" s="4"/>
      <c r="J125" s="4"/>
      <c r="K125" s="27"/>
      <c r="L125" s="27"/>
      <c r="M125" s="27" t="s">
        <v>110</v>
      </c>
      <c r="N125" s="4"/>
      <c r="O125" s="4"/>
      <c r="P125" s="27" t="s">
        <v>110</v>
      </c>
      <c r="Q125" s="27"/>
      <c r="R125" s="4"/>
      <c r="S125" s="27" t="s">
        <v>110</v>
      </c>
      <c r="T125" s="27"/>
      <c r="U125" s="27" t="s">
        <v>110</v>
      </c>
      <c r="V125" s="27" t="s">
        <v>110</v>
      </c>
      <c r="W125" s="27" t="s">
        <v>110</v>
      </c>
      <c r="X125" s="27" t="s">
        <v>110</v>
      </c>
      <c r="Y125" s="27" t="s">
        <v>110</v>
      </c>
      <c r="Z125" s="27" t="s">
        <v>110</v>
      </c>
      <c r="AA125" s="27" t="s">
        <v>110</v>
      </c>
      <c r="AB125" s="27" t="s">
        <v>110</v>
      </c>
      <c r="AC125" s="27" t="s">
        <v>110</v>
      </c>
      <c r="AD125" s="27" t="s">
        <v>110</v>
      </c>
      <c r="AE125" s="4"/>
      <c r="AF125" s="27" t="s">
        <v>110</v>
      </c>
      <c r="AG125" s="4"/>
      <c r="AH125" s="27"/>
      <c r="AI125" s="4"/>
      <c r="AJ125" s="27" t="s">
        <v>110</v>
      </c>
      <c r="AK125" s="4"/>
      <c r="AL125" s="27" t="s">
        <v>110</v>
      </c>
      <c r="AM125" s="4"/>
      <c r="AN125" s="4"/>
      <c r="AO125" s="4"/>
      <c r="AP125" s="27"/>
    </row>
    <row r="126" ht="15.75" customHeight="1" spans="1:42">
      <c r="A126" s="37" t="s">
        <v>530</v>
      </c>
      <c r="B126" s="16">
        <v>104</v>
      </c>
      <c r="C126" s="28">
        <v>1</v>
      </c>
      <c r="D126" s="29">
        <v>4</v>
      </c>
      <c r="E126" s="29">
        <v>4</v>
      </c>
      <c r="F126" s="29">
        <v>4</v>
      </c>
      <c r="G126" s="18">
        <v>4</v>
      </c>
      <c r="H126" s="27"/>
      <c r="I126" s="4"/>
      <c r="J126" s="27" t="s">
        <v>110</v>
      </c>
      <c r="K126" s="27"/>
      <c r="L126" s="27"/>
      <c r="M126" s="4"/>
      <c r="N126" s="4"/>
      <c r="O126" s="27" t="s">
        <v>110</v>
      </c>
      <c r="P126" s="27" t="s">
        <v>110</v>
      </c>
      <c r="Q126" s="27"/>
      <c r="R126" s="4"/>
      <c r="S126" s="27" t="s">
        <v>110</v>
      </c>
      <c r="T126" s="27"/>
      <c r="U126" s="27"/>
      <c r="V126" s="4"/>
      <c r="W126" s="4"/>
      <c r="X126" s="4"/>
      <c r="Y126" s="27"/>
      <c r="Z126" s="4"/>
      <c r="AA126" s="27"/>
      <c r="AB126" s="4"/>
      <c r="AC126" s="27"/>
      <c r="AD126" s="4"/>
      <c r="AE126" s="4"/>
      <c r="AF126" s="27"/>
      <c r="AG126" s="4"/>
      <c r="AH126" s="27"/>
      <c r="AI126" s="4"/>
      <c r="AJ126" s="27"/>
      <c r="AK126" s="27" t="s">
        <v>110</v>
      </c>
      <c r="AL126" s="27"/>
      <c r="AM126" s="27" t="s">
        <v>110</v>
      </c>
      <c r="AN126" s="4"/>
      <c r="AO126" s="4"/>
      <c r="AP126" s="27"/>
    </row>
    <row r="127" ht="15.75" customHeight="1" spans="1:42">
      <c r="A127" s="37" t="s">
        <v>531</v>
      </c>
      <c r="B127" s="16">
        <v>105</v>
      </c>
      <c r="C127" s="36">
        <v>2</v>
      </c>
      <c r="D127" s="29">
        <v>4</v>
      </c>
      <c r="E127" s="38">
        <v>5</v>
      </c>
      <c r="F127" s="29">
        <v>4</v>
      </c>
      <c r="G127" s="18">
        <v>4</v>
      </c>
      <c r="H127" s="27"/>
      <c r="I127" s="4"/>
      <c r="J127" s="27" t="s">
        <v>110</v>
      </c>
      <c r="K127" s="27"/>
      <c r="L127" s="27"/>
      <c r="M127" s="4"/>
      <c r="N127" s="4"/>
      <c r="O127" s="27" t="s">
        <v>110</v>
      </c>
      <c r="P127" s="4"/>
      <c r="Q127" s="27"/>
      <c r="R127" s="4"/>
      <c r="S127" s="27"/>
      <c r="T127" s="27"/>
      <c r="U127" s="27" t="s">
        <v>110</v>
      </c>
      <c r="V127" s="4"/>
      <c r="W127" s="4"/>
      <c r="X127" s="4"/>
      <c r="Y127" s="27"/>
      <c r="Z127" s="4"/>
      <c r="AA127" s="27"/>
      <c r="AB127" s="4"/>
      <c r="AC127" s="27"/>
      <c r="AD127" s="27" t="s">
        <v>110</v>
      </c>
      <c r="AE127" s="4"/>
      <c r="AF127" s="27"/>
      <c r="AG127" s="4"/>
      <c r="AH127" s="27"/>
      <c r="AI127" s="4"/>
      <c r="AJ127" s="27"/>
      <c r="AK127" s="4"/>
      <c r="AL127" s="27" t="s">
        <v>110</v>
      </c>
      <c r="AM127" s="27" t="s">
        <v>110</v>
      </c>
      <c r="AN127" s="4"/>
      <c r="AO127" s="4"/>
      <c r="AP127" s="27"/>
    </row>
    <row r="128" ht="15.75" customHeight="1" spans="1:42">
      <c r="A128" s="37" t="s">
        <v>532</v>
      </c>
      <c r="B128" s="16">
        <v>106</v>
      </c>
      <c r="C128" s="36">
        <v>3</v>
      </c>
      <c r="D128" s="38">
        <v>5</v>
      </c>
      <c r="E128" s="38">
        <v>5</v>
      </c>
      <c r="F128" s="29">
        <v>4</v>
      </c>
      <c r="G128" s="18">
        <v>2</v>
      </c>
      <c r="H128" s="27" t="s">
        <v>110</v>
      </c>
      <c r="I128" s="4"/>
      <c r="J128" s="27" t="s">
        <v>110</v>
      </c>
      <c r="K128" s="27"/>
      <c r="L128" s="27"/>
      <c r="M128" s="4"/>
      <c r="N128" s="4"/>
      <c r="O128" s="27" t="s">
        <v>110</v>
      </c>
      <c r="P128" s="27" t="s">
        <v>110</v>
      </c>
      <c r="Q128" s="27"/>
      <c r="R128" s="4"/>
      <c r="S128" s="27" t="s">
        <v>110</v>
      </c>
      <c r="T128" s="27" t="s">
        <v>110</v>
      </c>
      <c r="U128" s="27"/>
      <c r="V128" s="4"/>
      <c r="W128" s="4"/>
      <c r="X128" s="27" t="s">
        <v>110</v>
      </c>
      <c r="Y128" s="27"/>
      <c r="Z128" s="27" t="s">
        <v>110</v>
      </c>
      <c r="AA128" s="27"/>
      <c r="AB128" s="4"/>
      <c r="AC128" s="27"/>
      <c r="AD128" s="4"/>
      <c r="AE128" s="4"/>
      <c r="AF128" s="27" t="s">
        <v>110</v>
      </c>
      <c r="AG128" s="4"/>
      <c r="AH128" s="27"/>
      <c r="AI128" s="4"/>
      <c r="AJ128" s="27" t="s">
        <v>110</v>
      </c>
      <c r="AK128" s="27" t="s">
        <v>110</v>
      </c>
      <c r="AL128" s="27"/>
      <c r="AM128" s="27" t="s">
        <v>110</v>
      </c>
      <c r="AN128" s="27" t="s">
        <v>110</v>
      </c>
      <c r="AO128" s="4"/>
      <c r="AP128" s="27"/>
    </row>
    <row r="129" ht="15.75" customHeight="1" spans="1:42">
      <c r="A129" s="37" t="s">
        <v>533</v>
      </c>
      <c r="B129" s="16">
        <v>107</v>
      </c>
      <c r="C129" s="36">
        <v>2</v>
      </c>
      <c r="D129" s="38">
        <v>5</v>
      </c>
      <c r="E129" s="29">
        <v>4</v>
      </c>
      <c r="F129" s="38">
        <v>5</v>
      </c>
      <c r="G129" s="18">
        <v>6</v>
      </c>
      <c r="H129" s="27"/>
      <c r="I129" s="4"/>
      <c r="J129" s="27" t="s">
        <v>110</v>
      </c>
      <c r="K129" s="27"/>
      <c r="L129" s="27"/>
      <c r="M129" s="4"/>
      <c r="N129" s="4"/>
      <c r="O129" s="4"/>
      <c r="P129" s="4"/>
      <c r="Q129" s="27"/>
      <c r="R129" s="4"/>
      <c r="S129" s="27"/>
      <c r="T129" s="27" t="s">
        <v>110</v>
      </c>
      <c r="U129" s="27" t="s">
        <v>110</v>
      </c>
      <c r="V129" s="4"/>
      <c r="W129" s="4"/>
      <c r="X129" s="4"/>
      <c r="Y129" s="27"/>
      <c r="Z129" s="4"/>
      <c r="AA129" s="27"/>
      <c r="AB129" s="4"/>
      <c r="AC129" s="27" t="s">
        <v>110</v>
      </c>
      <c r="AD129" s="4"/>
      <c r="AE129" s="4"/>
      <c r="AF129" s="27"/>
      <c r="AG129" s="4"/>
      <c r="AH129" s="27"/>
      <c r="AI129" s="4"/>
      <c r="AJ129" s="27" t="s">
        <v>110</v>
      </c>
      <c r="AK129" s="4"/>
      <c r="AL129" s="27" t="s">
        <v>110</v>
      </c>
      <c r="AM129" s="4"/>
      <c r="AN129" s="4"/>
      <c r="AO129" s="4"/>
      <c r="AP129" s="27"/>
    </row>
    <row r="130" ht="15.75" customHeight="1" spans="1:42">
      <c r="A130" s="37" t="s">
        <v>534</v>
      </c>
      <c r="B130" s="16">
        <v>108</v>
      </c>
      <c r="C130" s="36">
        <v>3</v>
      </c>
      <c r="D130" s="38">
        <v>5</v>
      </c>
      <c r="E130" s="38">
        <v>5</v>
      </c>
      <c r="F130" s="29">
        <v>4</v>
      </c>
      <c r="G130" s="18">
        <v>4</v>
      </c>
      <c r="H130" s="27"/>
      <c r="I130" s="4"/>
      <c r="J130" s="4"/>
      <c r="K130" s="27"/>
      <c r="L130" s="27"/>
      <c r="M130" s="4"/>
      <c r="N130" s="4"/>
      <c r="O130" s="4"/>
      <c r="P130" s="4"/>
      <c r="Q130" s="27"/>
      <c r="R130" s="4"/>
      <c r="S130" s="27"/>
      <c r="T130" s="27" t="s">
        <v>110</v>
      </c>
      <c r="U130" s="27" t="s">
        <v>110</v>
      </c>
      <c r="V130" s="4"/>
      <c r="W130" s="4"/>
      <c r="X130" s="4"/>
      <c r="Y130" s="27"/>
      <c r="Z130" s="4"/>
      <c r="AA130" s="27"/>
      <c r="AB130" s="4"/>
      <c r="AC130" s="27" t="s">
        <v>110</v>
      </c>
      <c r="AD130" s="27" t="s">
        <v>110</v>
      </c>
      <c r="AE130" s="4"/>
      <c r="AF130" s="27"/>
      <c r="AG130" s="4"/>
      <c r="AH130" s="27"/>
      <c r="AI130" s="4"/>
      <c r="AJ130" s="27" t="s">
        <v>110</v>
      </c>
      <c r="AK130" s="4"/>
      <c r="AL130" s="27" t="s">
        <v>110</v>
      </c>
      <c r="AM130" s="4"/>
      <c r="AN130" s="4"/>
      <c r="AO130" s="4"/>
      <c r="AP130" s="27"/>
    </row>
    <row r="131" ht="15.75" customHeight="1" spans="1:42">
      <c r="A131" s="37" t="s">
        <v>535</v>
      </c>
      <c r="B131" s="16">
        <v>109</v>
      </c>
      <c r="C131" s="36">
        <v>2</v>
      </c>
      <c r="D131" s="29">
        <v>4</v>
      </c>
      <c r="E131" s="38">
        <v>5</v>
      </c>
      <c r="F131" s="29">
        <v>4</v>
      </c>
      <c r="G131" s="18">
        <v>4</v>
      </c>
      <c r="H131" s="27"/>
      <c r="I131" s="4"/>
      <c r="J131" s="4"/>
      <c r="K131" s="27"/>
      <c r="L131" s="27"/>
      <c r="M131" s="27" t="s">
        <v>110</v>
      </c>
      <c r="N131" s="4"/>
      <c r="O131" s="4"/>
      <c r="P131" s="4"/>
      <c r="Q131" s="27"/>
      <c r="R131" s="4"/>
      <c r="S131" s="27"/>
      <c r="T131" s="27"/>
      <c r="U131" s="27"/>
      <c r="V131" s="4"/>
      <c r="W131" s="4"/>
      <c r="X131" s="4"/>
      <c r="Y131" s="27"/>
      <c r="Z131" s="4"/>
      <c r="AA131" s="27"/>
      <c r="AB131" s="4"/>
      <c r="AC131" s="27"/>
      <c r="AD131" s="4"/>
      <c r="AE131" s="27" t="s">
        <v>110</v>
      </c>
      <c r="AF131" s="27"/>
      <c r="AG131" s="4"/>
      <c r="AH131" s="27"/>
      <c r="AI131" s="4"/>
      <c r="AJ131" s="27" t="s">
        <v>110</v>
      </c>
      <c r="AK131" s="4"/>
      <c r="AL131" s="27"/>
      <c r="AM131" s="4"/>
      <c r="AN131" s="4"/>
      <c r="AO131" s="4"/>
      <c r="AP131" s="27" t="s">
        <v>110</v>
      </c>
    </row>
    <row r="132" ht="15.75" customHeight="1" spans="1:42">
      <c r="A132" s="37" t="s">
        <v>536</v>
      </c>
      <c r="B132" s="16">
        <v>110</v>
      </c>
      <c r="C132" s="36">
        <v>3</v>
      </c>
      <c r="D132" s="38">
        <v>5</v>
      </c>
      <c r="E132" s="38">
        <v>5</v>
      </c>
      <c r="F132" s="29">
        <v>4</v>
      </c>
      <c r="G132" s="18">
        <v>2</v>
      </c>
      <c r="H132" s="27"/>
      <c r="I132" s="4"/>
      <c r="J132" s="4"/>
      <c r="K132" s="27"/>
      <c r="L132" s="27"/>
      <c r="M132" s="4"/>
      <c r="N132" s="4"/>
      <c r="O132" s="4"/>
      <c r="P132" s="4"/>
      <c r="Q132" s="27"/>
      <c r="R132" s="4"/>
      <c r="S132" s="27" t="s">
        <v>110</v>
      </c>
      <c r="T132" s="27"/>
      <c r="U132" s="27"/>
      <c r="V132" s="27" t="s">
        <v>110</v>
      </c>
      <c r="W132" s="4"/>
      <c r="X132" s="4"/>
      <c r="Y132" s="27"/>
      <c r="Z132" s="4"/>
      <c r="AA132" s="27" t="s">
        <v>110</v>
      </c>
      <c r="AB132" s="4"/>
      <c r="AC132" s="27" t="s">
        <v>110</v>
      </c>
      <c r="AD132" s="4"/>
      <c r="AE132" s="4"/>
      <c r="AF132" s="27" t="s">
        <v>110</v>
      </c>
      <c r="AG132" s="4"/>
      <c r="AH132" s="27"/>
      <c r="AI132" s="4"/>
      <c r="AJ132" s="27"/>
      <c r="AK132" s="4"/>
      <c r="AL132" s="27"/>
      <c r="AM132" s="27" t="s">
        <v>110</v>
      </c>
      <c r="AN132" s="27" t="s">
        <v>110</v>
      </c>
      <c r="AO132" s="4"/>
      <c r="AP132" s="27"/>
    </row>
    <row r="133" ht="15.75" customHeight="1" spans="1:42">
      <c r="A133" s="37" t="s">
        <v>537</v>
      </c>
      <c r="B133" s="16">
        <v>111</v>
      </c>
      <c r="C133" s="28">
        <v>1</v>
      </c>
      <c r="D133" s="29">
        <v>4</v>
      </c>
      <c r="E133" s="29">
        <v>4</v>
      </c>
      <c r="F133" s="38">
        <v>5</v>
      </c>
      <c r="G133" s="18">
        <v>4</v>
      </c>
      <c r="H133" s="27" t="s">
        <v>110</v>
      </c>
      <c r="I133" s="4"/>
      <c r="J133" s="27" t="s">
        <v>110</v>
      </c>
      <c r="K133" s="27"/>
      <c r="L133" s="27"/>
      <c r="M133" s="27" t="s">
        <v>110</v>
      </c>
      <c r="N133" s="4"/>
      <c r="O133" s="4"/>
      <c r="P133" s="4"/>
      <c r="Q133" s="27"/>
      <c r="R133" s="4"/>
      <c r="S133" s="27"/>
      <c r="T133" s="27" t="s">
        <v>110</v>
      </c>
      <c r="U133" s="27"/>
      <c r="V133" s="4"/>
      <c r="W133" s="4"/>
      <c r="X133" s="4"/>
      <c r="Y133" s="27"/>
      <c r="Z133" s="4"/>
      <c r="AA133" s="27"/>
      <c r="AB133" s="27" t="s">
        <v>110</v>
      </c>
      <c r="AC133" s="27"/>
      <c r="AD133" s="4"/>
      <c r="AE133" s="4"/>
      <c r="AF133" s="27"/>
      <c r="AG133" s="27" t="s">
        <v>110</v>
      </c>
      <c r="AH133" s="27"/>
      <c r="AI133" s="4"/>
      <c r="AJ133" s="27" t="s">
        <v>110</v>
      </c>
      <c r="AK133" s="4"/>
      <c r="AL133" s="27"/>
      <c r="AM133" s="4"/>
      <c r="AN133" s="4"/>
      <c r="AO133" s="4"/>
      <c r="AP133" s="27"/>
    </row>
    <row r="134" ht="15.75" customHeight="1" spans="1:42">
      <c r="A134" s="37" t="s">
        <v>538</v>
      </c>
      <c r="B134" s="16">
        <v>112</v>
      </c>
      <c r="C134" s="28">
        <v>1</v>
      </c>
      <c r="D134" s="38">
        <v>5</v>
      </c>
      <c r="E134" s="29">
        <v>4</v>
      </c>
      <c r="F134" s="38">
        <v>5</v>
      </c>
      <c r="G134" s="18">
        <v>2</v>
      </c>
      <c r="H134" s="27"/>
      <c r="I134" s="4"/>
      <c r="J134" s="4"/>
      <c r="K134" s="27" t="s">
        <v>110</v>
      </c>
      <c r="L134" s="27"/>
      <c r="M134" s="4"/>
      <c r="N134" s="4"/>
      <c r="O134" s="4"/>
      <c r="P134" s="4"/>
      <c r="Q134" s="27" t="s">
        <v>110</v>
      </c>
      <c r="R134" s="27" t="s">
        <v>110</v>
      </c>
      <c r="S134" s="27" t="s">
        <v>110</v>
      </c>
      <c r="T134" s="27"/>
      <c r="U134" s="27"/>
      <c r="V134" s="4"/>
      <c r="W134" s="4"/>
      <c r="X134" s="27" t="s">
        <v>110</v>
      </c>
      <c r="Y134" s="27"/>
      <c r="Z134" s="4"/>
      <c r="AA134" s="27" t="s">
        <v>110</v>
      </c>
      <c r="AB134" s="4"/>
      <c r="AC134" s="27"/>
      <c r="AD134" s="4"/>
      <c r="AE134" s="4"/>
      <c r="AF134" s="27"/>
      <c r="AG134" s="4"/>
      <c r="AH134" s="27"/>
      <c r="AI134" s="4"/>
      <c r="AJ134" s="27"/>
      <c r="AK134" s="4"/>
      <c r="AL134" s="27"/>
      <c r="AM134" s="4"/>
      <c r="AN134" s="27" t="s">
        <v>110</v>
      </c>
      <c r="AO134" s="27" t="s">
        <v>110</v>
      </c>
      <c r="AP134" s="27"/>
    </row>
    <row r="135" ht="15.75" customHeight="1" spans="1:42">
      <c r="A135" s="37" t="s">
        <v>539</v>
      </c>
      <c r="B135" s="16">
        <v>113</v>
      </c>
      <c r="C135" s="36">
        <v>2</v>
      </c>
      <c r="D135" s="38">
        <v>5</v>
      </c>
      <c r="E135" s="38">
        <v>5</v>
      </c>
      <c r="F135" s="29">
        <v>4</v>
      </c>
      <c r="G135" s="18">
        <v>4</v>
      </c>
      <c r="H135" s="27"/>
      <c r="I135" s="4"/>
      <c r="J135" s="4"/>
      <c r="K135" s="27"/>
      <c r="L135" s="27"/>
      <c r="M135" s="4"/>
      <c r="N135" s="4"/>
      <c r="O135" s="4"/>
      <c r="P135" s="4"/>
      <c r="Q135" s="27" t="s">
        <v>110</v>
      </c>
      <c r="R135" s="4"/>
      <c r="S135" s="27"/>
      <c r="T135" s="27"/>
      <c r="U135" s="27"/>
      <c r="V135" s="4"/>
      <c r="W135" s="4"/>
      <c r="X135" s="4"/>
      <c r="Y135" s="27" t="s">
        <v>110</v>
      </c>
      <c r="Z135" s="4"/>
      <c r="AA135" s="27" t="s">
        <v>110</v>
      </c>
      <c r="AB135" s="4"/>
      <c r="AC135" s="27"/>
      <c r="AD135" s="27" t="s">
        <v>110</v>
      </c>
      <c r="AE135" s="4"/>
      <c r="AF135" s="27" t="s">
        <v>110</v>
      </c>
      <c r="AG135" s="4"/>
      <c r="AH135" s="27"/>
      <c r="AI135" s="4"/>
      <c r="AJ135" s="27"/>
      <c r="AK135" s="4"/>
      <c r="AL135" s="27"/>
      <c r="AM135" s="4"/>
      <c r="AN135" s="27" t="s">
        <v>110</v>
      </c>
      <c r="AO135" s="27" t="s">
        <v>110</v>
      </c>
      <c r="AP135" s="27"/>
    </row>
    <row r="136" ht="15.75" customHeight="1" spans="1:42">
      <c r="A136" s="37" t="s">
        <v>540</v>
      </c>
      <c r="B136" s="16">
        <v>114</v>
      </c>
      <c r="C136" s="36">
        <v>2</v>
      </c>
      <c r="D136" s="29">
        <v>4</v>
      </c>
      <c r="E136" s="38">
        <v>5</v>
      </c>
      <c r="F136" s="29">
        <v>4</v>
      </c>
      <c r="G136" s="18">
        <v>4</v>
      </c>
      <c r="H136" s="27"/>
      <c r="I136" s="4"/>
      <c r="J136" s="4"/>
      <c r="K136" s="27"/>
      <c r="L136" s="27"/>
      <c r="M136" s="4"/>
      <c r="N136" s="4"/>
      <c r="O136" s="4"/>
      <c r="P136" s="4"/>
      <c r="Q136" s="27"/>
      <c r="R136" s="4"/>
      <c r="S136" s="27" t="s">
        <v>110</v>
      </c>
      <c r="T136" s="27"/>
      <c r="U136" s="27" t="s">
        <v>110</v>
      </c>
      <c r="V136" s="4"/>
      <c r="W136" s="4"/>
      <c r="X136" s="4"/>
      <c r="Y136" s="27"/>
      <c r="Z136" s="4"/>
      <c r="AA136" s="27"/>
      <c r="AB136" s="4"/>
      <c r="AC136" s="27"/>
      <c r="AD136" s="27" t="s">
        <v>110</v>
      </c>
      <c r="AE136" s="4"/>
      <c r="AF136" s="27"/>
      <c r="AG136" s="4"/>
      <c r="AH136" s="27"/>
      <c r="AI136" s="27" t="s">
        <v>110</v>
      </c>
      <c r="AJ136" s="27" t="s">
        <v>110</v>
      </c>
      <c r="AK136" s="4"/>
      <c r="AL136" s="27" t="s">
        <v>110</v>
      </c>
      <c r="AM136" s="4"/>
      <c r="AN136" s="4"/>
      <c r="AO136" s="4"/>
      <c r="AP136" s="27"/>
    </row>
    <row r="137" ht="15.75" customHeight="1" spans="1:42">
      <c r="A137" s="37" t="s">
        <v>541</v>
      </c>
      <c r="B137" s="16">
        <v>115</v>
      </c>
      <c r="C137" s="28">
        <v>1</v>
      </c>
      <c r="D137" s="29">
        <v>4</v>
      </c>
      <c r="E137" s="38">
        <v>5</v>
      </c>
      <c r="F137" s="38">
        <v>5</v>
      </c>
      <c r="G137" s="18">
        <v>4</v>
      </c>
      <c r="H137" s="27"/>
      <c r="I137" s="4"/>
      <c r="J137" s="4"/>
      <c r="K137" s="27"/>
      <c r="L137" s="27"/>
      <c r="M137" s="4"/>
      <c r="N137" s="4"/>
      <c r="O137" s="4"/>
      <c r="P137" s="4"/>
      <c r="Q137" s="27"/>
      <c r="R137" s="27" t="s">
        <v>110</v>
      </c>
      <c r="S137" s="27" t="s">
        <v>110</v>
      </c>
      <c r="T137" s="27" t="s">
        <v>110</v>
      </c>
      <c r="U137" s="27"/>
      <c r="V137" s="4"/>
      <c r="W137" s="4"/>
      <c r="X137" s="4"/>
      <c r="Y137" s="27"/>
      <c r="Z137" s="4"/>
      <c r="AA137" s="27"/>
      <c r="AB137" s="4"/>
      <c r="AC137" s="27"/>
      <c r="AD137" s="4"/>
      <c r="AE137" s="4"/>
      <c r="AF137" s="27"/>
      <c r="AG137" s="4"/>
      <c r="AH137" s="27"/>
      <c r="AI137" s="27" t="s">
        <v>110</v>
      </c>
      <c r="AJ137" s="27"/>
      <c r="AK137" s="4"/>
      <c r="AL137" s="27"/>
      <c r="AM137" s="4"/>
      <c r="AN137" s="27" t="s">
        <v>110</v>
      </c>
      <c r="AO137" s="4"/>
      <c r="AP137" s="27"/>
    </row>
    <row r="138" ht="15.75" customHeight="1" spans="1:42">
      <c r="A138" s="37" t="s">
        <v>542</v>
      </c>
      <c r="B138" s="16">
        <v>116</v>
      </c>
      <c r="C138" s="28">
        <v>1</v>
      </c>
      <c r="D138" s="29">
        <v>4</v>
      </c>
      <c r="E138" s="38">
        <v>5</v>
      </c>
      <c r="F138" s="38">
        <v>5</v>
      </c>
      <c r="G138" s="18">
        <v>4</v>
      </c>
      <c r="H138" s="27"/>
      <c r="I138" s="4"/>
      <c r="J138" s="4"/>
      <c r="K138" s="27" t="s">
        <v>110</v>
      </c>
      <c r="L138" s="27"/>
      <c r="M138" s="4"/>
      <c r="N138" s="4"/>
      <c r="O138" s="4"/>
      <c r="P138" s="4"/>
      <c r="Q138" s="27"/>
      <c r="R138" s="4"/>
      <c r="S138" s="27" t="s">
        <v>110</v>
      </c>
      <c r="T138" s="27"/>
      <c r="U138" s="27"/>
      <c r="V138" s="4"/>
      <c r="W138" s="4"/>
      <c r="X138" s="4"/>
      <c r="Y138" s="27"/>
      <c r="Z138" s="4"/>
      <c r="AA138" s="27"/>
      <c r="AB138" s="4"/>
      <c r="AC138" s="27"/>
      <c r="AD138" s="4"/>
      <c r="AE138" s="4"/>
      <c r="AF138" s="27"/>
      <c r="AG138" s="4"/>
      <c r="AH138" s="27"/>
      <c r="AI138" s="27" t="s">
        <v>110</v>
      </c>
      <c r="AJ138" s="27"/>
      <c r="AK138" s="4"/>
      <c r="AL138" s="27"/>
      <c r="AM138" s="4"/>
      <c r="AN138" s="27" t="s">
        <v>110</v>
      </c>
      <c r="AO138" s="27" t="s">
        <v>110</v>
      </c>
      <c r="AP138" s="27"/>
    </row>
    <row r="139" ht="15.75" customHeight="1" spans="1:42">
      <c r="A139" s="37" t="s">
        <v>543</v>
      </c>
      <c r="B139" s="16">
        <v>117</v>
      </c>
      <c r="C139" s="28">
        <v>1</v>
      </c>
      <c r="D139" s="29">
        <v>4</v>
      </c>
      <c r="E139" s="38">
        <v>5</v>
      </c>
      <c r="F139" s="38">
        <v>5</v>
      </c>
      <c r="G139" s="18">
        <v>2</v>
      </c>
      <c r="H139" s="27"/>
      <c r="I139" s="4"/>
      <c r="J139" s="4"/>
      <c r="K139" s="27"/>
      <c r="L139" s="27"/>
      <c r="M139" s="27" t="s">
        <v>110</v>
      </c>
      <c r="N139" s="4"/>
      <c r="O139" s="4"/>
      <c r="P139" s="4"/>
      <c r="Q139" s="27"/>
      <c r="R139" s="4"/>
      <c r="S139" s="27"/>
      <c r="T139" s="27" t="s">
        <v>110</v>
      </c>
      <c r="U139" s="27" t="s">
        <v>110</v>
      </c>
      <c r="V139" s="27" t="s">
        <v>110</v>
      </c>
      <c r="W139" s="27" t="s">
        <v>110</v>
      </c>
      <c r="X139" s="27" t="s">
        <v>110</v>
      </c>
      <c r="Y139" s="27" t="s">
        <v>110</v>
      </c>
      <c r="Z139" s="27" t="s">
        <v>110</v>
      </c>
      <c r="AA139" s="27" t="s">
        <v>110</v>
      </c>
      <c r="AB139" s="27" t="s">
        <v>110</v>
      </c>
      <c r="AC139" s="27" t="s">
        <v>110</v>
      </c>
      <c r="AD139" s="27" t="s">
        <v>110</v>
      </c>
      <c r="AE139" s="27" t="s">
        <v>110</v>
      </c>
      <c r="AF139" s="27"/>
      <c r="AG139" s="4"/>
      <c r="AH139" s="27" t="s">
        <v>110</v>
      </c>
      <c r="AI139" s="4"/>
      <c r="AJ139" s="27" t="s">
        <v>110</v>
      </c>
      <c r="AK139" s="4"/>
      <c r="AL139" s="27" t="s">
        <v>110</v>
      </c>
      <c r="AM139" s="4"/>
      <c r="AN139" s="4"/>
      <c r="AO139" s="4"/>
      <c r="AP139" s="27"/>
    </row>
    <row r="140" ht="15.75" customHeight="1" spans="1:42">
      <c r="A140" s="37" t="s">
        <v>544</v>
      </c>
      <c r="B140" s="16">
        <v>118</v>
      </c>
      <c r="C140" s="36">
        <v>2</v>
      </c>
      <c r="D140" s="38">
        <v>5</v>
      </c>
      <c r="E140" s="38">
        <v>5</v>
      </c>
      <c r="F140" s="29">
        <v>4</v>
      </c>
      <c r="G140" s="18">
        <v>2</v>
      </c>
      <c r="H140" s="27" t="s">
        <v>110</v>
      </c>
      <c r="I140" s="4"/>
      <c r="J140" s="27" t="s">
        <v>110</v>
      </c>
      <c r="K140" s="27"/>
      <c r="L140" s="27"/>
      <c r="M140" s="27" t="s">
        <v>110</v>
      </c>
      <c r="N140" s="27" t="s">
        <v>110</v>
      </c>
      <c r="O140" s="27"/>
      <c r="P140" s="4"/>
      <c r="Q140" s="27"/>
      <c r="R140" s="4"/>
      <c r="S140" s="27"/>
      <c r="T140" s="27" t="s">
        <v>110</v>
      </c>
      <c r="U140" s="27"/>
      <c r="V140" s="4"/>
      <c r="W140" s="27" t="s">
        <v>110</v>
      </c>
      <c r="X140" s="4"/>
      <c r="Y140" s="27"/>
      <c r="Z140" s="27" t="s">
        <v>110</v>
      </c>
      <c r="AA140" s="27"/>
      <c r="AB140" s="4"/>
      <c r="AC140" s="27"/>
      <c r="AD140" s="4"/>
      <c r="AE140" s="4"/>
      <c r="AF140" s="27" t="s">
        <v>110</v>
      </c>
      <c r="AG140" s="4"/>
      <c r="AH140" s="27"/>
      <c r="AI140" s="4"/>
      <c r="AJ140" s="27" t="s">
        <v>110</v>
      </c>
      <c r="AK140" s="4"/>
      <c r="AL140" s="27"/>
      <c r="AM140" s="27" t="s">
        <v>110</v>
      </c>
      <c r="AN140" s="27" t="s">
        <v>110</v>
      </c>
      <c r="AO140" s="4"/>
      <c r="AP140" s="27"/>
    </row>
    <row r="141" ht="15.75" customHeight="1" spans="1:42">
      <c r="A141" s="37" t="s">
        <v>545</v>
      </c>
      <c r="B141" s="16">
        <v>119</v>
      </c>
      <c r="C141" s="28">
        <v>1</v>
      </c>
      <c r="D141" s="38">
        <v>5</v>
      </c>
      <c r="E141" s="38">
        <v>5</v>
      </c>
      <c r="F141" s="29">
        <v>4</v>
      </c>
      <c r="G141" s="18">
        <v>4</v>
      </c>
      <c r="H141" s="27"/>
      <c r="I141" s="4"/>
      <c r="J141" s="4"/>
      <c r="K141" s="27"/>
      <c r="L141" s="27"/>
      <c r="M141" s="4"/>
      <c r="N141" s="4"/>
      <c r="O141" s="4"/>
      <c r="P141" s="4"/>
      <c r="Q141" s="27" t="s">
        <v>110</v>
      </c>
      <c r="R141" s="4"/>
      <c r="S141" s="27" t="s">
        <v>110</v>
      </c>
      <c r="T141" s="27"/>
      <c r="U141" s="27" t="s">
        <v>110</v>
      </c>
      <c r="V141" s="27" t="s">
        <v>110</v>
      </c>
      <c r="W141" s="27" t="s">
        <v>110</v>
      </c>
      <c r="X141" s="27" t="s">
        <v>110</v>
      </c>
      <c r="Y141" s="27" t="s">
        <v>110</v>
      </c>
      <c r="Z141" s="27" t="s">
        <v>110</v>
      </c>
      <c r="AA141" s="27" t="s">
        <v>110</v>
      </c>
      <c r="AB141" s="27" t="s">
        <v>110</v>
      </c>
      <c r="AC141" s="27" t="s">
        <v>110</v>
      </c>
      <c r="AD141" s="27" t="s">
        <v>110</v>
      </c>
      <c r="AE141" s="4"/>
      <c r="AF141" s="27"/>
      <c r="AG141" s="4"/>
      <c r="AH141" s="27"/>
      <c r="AI141" s="4"/>
      <c r="AJ141" s="27"/>
      <c r="AK141" s="4"/>
      <c r="AL141" s="27" t="s">
        <v>110</v>
      </c>
      <c r="AM141" s="4"/>
      <c r="AN141" s="4"/>
      <c r="AO141" s="4"/>
      <c r="AP141" s="27" t="s">
        <v>110</v>
      </c>
    </row>
    <row r="142" ht="15.75" customHeight="1" spans="1:42">
      <c r="A142" s="37" t="s">
        <v>546</v>
      </c>
      <c r="B142" s="16">
        <v>120</v>
      </c>
      <c r="C142" s="28">
        <v>1</v>
      </c>
      <c r="D142" s="29">
        <v>4</v>
      </c>
      <c r="E142" s="38">
        <v>5</v>
      </c>
      <c r="F142" s="29">
        <v>4</v>
      </c>
      <c r="G142" s="18">
        <v>4</v>
      </c>
      <c r="H142" s="27"/>
      <c r="I142" s="4"/>
      <c r="J142" s="4"/>
      <c r="K142" s="27"/>
      <c r="L142" s="27"/>
      <c r="M142" s="27" t="s">
        <v>110</v>
      </c>
      <c r="N142" s="4"/>
      <c r="O142" s="4"/>
      <c r="P142" s="4"/>
      <c r="Q142" s="27"/>
      <c r="R142" s="4"/>
      <c r="S142" s="27" t="s">
        <v>110</v>
      </c>
      <c r="T142" s="27" t="s">
        <v>110</v>
      </c>
      <c r="U142" s="27"/>
      <c r="V142" s="4"/>
      <c r="W142" s="4"/>
      <c r="X142" s="4"/>
      <c r="Y142" s="27"/>
      <c r="Z142" s="4"/>
      <c r="AA142" s="27"/>
      <c r="AB142" s="4"/>
      <c r="AC142" s="27" t="s">
        <v>110</v>
      </c>
      <c r="AD142" s="27" t="s">
        <v>110</v>
      </c>
      <c r="AE142" s="4"/>
      <c r="AF142" s="27"/>
      <c r="AG142" s="4"/>
      <c r="AH142" s="27"/>
      <c r="AI142" s="4"/>
      <c r="AJ142" s="27" t="s">
        <v>110</v>
      </c>
      <c r="AK142" s="4"/>
      <c r="AL142" s="27" t="s">
        <v>110</v>
      </c>
      <c r="AM142" s="4"/>
      <c r="AN142" s="4"/>
      <c r="AO142" s="4"/>
      <c r="AP142" s="27"/>
    </row>
    <row r="143" ht="15.75" customHeight="1" spans="1:42">
      <c r="A143" s="37" t="s">
        <v>547</v>
      </c>
      <c r="B143" s="16">
        <v>121</v>
      </c>
      <c r="C143" s="36">
        <v>3</v>
      </c>
      <c r="D143" s="38">
        <v>5</v>
      </c>
      <c r="E143" s="38">
        <v>5</v>
      </c>
      <c r="F143" s="29">
        <v>4</v>
      </c>
      <c r="G143" s="18">
        <v>2</v>
      </c>
      <c r="H143" s="27" t="s">
        <v>110</v>
      </c>
      <c r="I143" s="27"/>
      <c r="J143" s="27"/>
      <c r="K143" s="27" t="s">
        <v>110</v>
      </c>
      <c r="L143" s="27" t="s">
        <v>110</v>
      </c>
      <c r="M143" s="27"/>
      <c r="N143" s="27"/>
      <c r="O143" s="27"/>
      <c r="P143" s="27"/>
      <c r="Q143" s="27" t="s">
        <v>110</v>
      </c>
      <c r="R143" s="27" t="s">
        <v>110</v>
      </c>
      <c r="S143" s="27"/>
      <c r="T143" s="27"/>
      <c r="U143" s="27"/>
      <c r="V143" s="27"/>
      <c r="W143" s="27"/>
      <c r="X143" s="27"/>
      <c r="Y143" s="27"/>
      <c r="Z143" s="27"/>
      <c r="AA143" s="27" t="s">
        <v>110</v>
      </c>
      <c r="AB143" s="27"/>
      <c r="AC143" s="27"/>
      <c r="AD143" s="27"/>
      <c r="AE143" s="27"/>
      <c r="AF143" s="27" t="s">
        <v>110</v>
      </c>
      <c r="AG143" s="27"/>
      <c r="AH143" s="27" t="s">
        <v>110</v>
      </c>
      <c r="AI143" s="27" t="s">
        <v>110</v>
      </c>
      <c r="AJ143" s="27"/>
      <c r="AK143" s="27"/>
      <c r="AL143" s="27"/>
      <c r="AM143" s="27" t="s">
        <v>110</v>
      </c>
      <c r="AN143" s="27" t="s">
        <v>110</v>
      </c>
      <c r="AO143" s="27" t="s">
        <v>110</v>
      </c>
      <c r="AP143" s="27"/>
    </row>
    <row r="144" ht="15.75" customHeight="1" spans="1:42">
      <c r="A144" s="37" t="s">
        <v>548</v>
      </c>
      <c r="B144" s="16">
        <v>122</v>
      </c>
      <c r="C144" s="36">
        <v>2</v>
      </c>
      <c r="D144" s="38">
        <v>5</v>
      </c>
      <c r="E144" s="38">
        <v>5</v>
      </c>
      <c r="F144" s="29">
        <v>4</v>
      </c>
      <c r="G144" s="18">
        <v>2</v>
      </c>
      <c r="H144" s="27"/>
      <c r="I144" s="27"/>
      <c r="J144" s="27"/>
      <c r="K144" s="27" t="s">
        <v>110</v>
      </c>
      <c r="L144" s="27"/>
      <c r="M144" s="27"/>
      <c r="N144" s="27"/>
      <c r="O144" s="27"/>
      <c r="P144" s="27"/>
      <c r="Q144" s="27"/>
      <c r="R144" s="27"/>
      <c r="S144" s="27"/>
      <c r="T144" s="27" t="s">
        <v>110</v>
      </c>
      <c r="U144" s="27"/>
      <c r="V144" s="27" t="s">
        <v>110</v>
      </c>
      <c r="W144" s="27"/>
      <c r="X144" s="27" t="s">
        <v>110</v>
      </c>
      <c r="Y144" s="27"/>
      <c r="Z144" s="27"/>
      <c r="AA144" s="27"/>
      <c r="AB144" s="27"/>
      <c r="AC144" s="27"/>
      <c r="AD144" s="27"/>
      <c r="AE144" s="27"/>
      <c r="AF144" s="27" t="s">
        <v>110</v>
      </c>
      <c r="AG144" s="27"/>
      <c r="AH144" s="27"/>
      <c r="AI144" s="27"/>
      <c r="AJ144" s="27"/>
      <c r="AK144" s="27"/>
      <c r="AL144" s="27"/>
      <c r="AM144" s="27" t="s">
        <v>110</v>
      </c>
      <c r="AN144" s="27" t="s">
        <v>110</v>
      </c>
      <c r="AO144" s="27" t="s">
        <v>110</v>
      </c>
      <c r="AP144" s="27"/>
    </row>
    <row r="145" ht="15.75" customHeight="1" spans="1:42">
      <c r="A145" s="37" t="s">
        <v>549</v>
      </c>
      <c r="B145" s="16">
        <v>123</v>
      </c>
      <c r="C145" s="36">
        <v>3</v>
      </c>
      <c r="D145" s="38">
        <v>5</v>
      </c>
      <c r="E145" s="38">
        <v>5</v>
      </c>
      <c r="F145" s="29">
        <v>4</v>
      </c>
      <c r="G145" s="18">
        <v>2</v>
      </c>
      <c r="H145" s="27"/>
      <c r="I145" s="27"/>
      <c r="J145" s="27" t="s">
        <v>110</v>
      </c>
      <c r="K145" s="27"/>
      <c r="L145" s="27"/>
      <c r="M145" s="27" t="s">
        <v>110</v>
      </c>
      <c r="N145" s="27"/>
      <c r="O145" s="27"/>
      <c r="P145" s="27"/>
      <c r="Q145" s="27"/>
      <c r="R145" s="27"/>
      <c r="S145" s="27"/>
      <c r="T145" s="27" t="s">
        <v>110</v>
      </c>
      <c r="U145" s="27" t="s">
        <v>110</v>
      </c>
      <c r="V145" s="27"/>
      <c r="W145" s="27"/>
      <c r="X145" s="27"/>
      <c r="Y145" s="27"/>
      <c r="Z145" s="27"/>
      <c r="AA145" s="27"/>
      <c r="AB145" s="27"/>
      <c r="AC145" s="27" t="s">
        <v>110</v>
      </c>
      <c r="AD145" s="27" t="s">
        <v>110</v>
      </c>
      <c r="AE145" s="27"/>
      <c r="AF145" s="27"/>
      <c r="AG145" s="27"/>
      <c r="AH145" s="27"/>
      <c r="AI145" s="27"/>
      <c r="AJ145" s="27" t="s">
        <v>110</v>
      </c>
      <c r="AK145" s="27"/>
      <c r="AL145" s="27" t="s">
        <v>110</v>
      </c>
      <c r="AM145" s="27"/>
      <c r="AN145" s="27"/>
      <c r="AO145" s="27"/>
      <c r="AP145" s="27"/>
    </row>
    <row r="146" ht="15.75" customHeight="1" spans="1:42">
      <c r="A146" s="37" t="s">
        <v>550</v>
      </c>
      <c r="B146" s="16">
        <v>124</v>
      </c>
      <c r="C146" s="36">
        <v>2</v>
      </c>
      <c r="D146" s="29">
        <v>4</v>
      </c>
      <c r="E146" s="29">
        <v>4</v>
      </c>
      <c r="F146" s="38">
        <v>5</v>
      </c>
      <c r="G146" s="18">
        <v>2</v>
      </c>
      <c r="H146" s="27"/>
      <c r="I146" s="27"/>
      <c r="J146" s="27" t="s">
        <v>110</v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 t="s">
        <v>110</v>
      </c>
      <c r="U146" s="27"/>
      <c r="V146" s="27"/>
      <c r="W146" s="27"/>
      <c r="X146" s="27"/>
      <c r="Y146" s="27"/>
      <c r="Z146" s="27"/>
      <c r="AA146" s="27"/>
      <c r="AB146" s="27"/>
      <c r="AC146" s="27" t="s">
        <v>110</v>
      </c>
      <c r="AD146" s="27" t="s">
        <v>110</v>
      </c>
      <c r="AE146" s="27"/>
      <c r="AF146" s="27"/>
      <c r="AG146" s="27"/>
      <c r="AH146" s="27"/>
      <c r="AI146" s="27"/>
      <c r="AJ146" s="27" t="s">
        <v>110</v>
      </c>
      <c r="AK146" s="27"/>
      <c r="AL146" s="27" t="s">
        <v>110</v>
      </c>
      <c r="AM146" s="27" t="s">
        <v>110</v>
      </c>
      <c r="AN146" s="27"/>
      <c r="AO146" s="27"/>
      <c r="AP146" s="27"/>
    </row>
    <row r="147" ht="15.75" customHeight="1" spans="1:42">
      <c r="A147" s="37" t="s">
        <v>551</v>
      </c>
      <c r="B147" s="16">
        <v>125</v>
      </c>
      <c r="C147" s="36">
        <v>3</v>
      </c>
      <c r="D147" s="38">
        <v>5</v>
      </c>
      <c r="E147" s="38">
        <v>5</v>
      </c>
      <c r="F147" s="29">
        <v>4</v>
      </c>
      <c r="G147" s="18">
        <v>2</v>
      </c>
      <c r="H147" s="27"/>
      <c r="I147" s="27"/>
      <c r="J147" s="27" t="s">
        <v>110</v>
      </c>
      <c r="K147" s="27"/>
      <c r="L147" s="27"/>
      <c r="M147" s="27" t="s">
        <v>110</v>
      </c>
      <c r="N147" s="27"/>
      <c r="O147" s="27"/>
      <c r="P147" s="27"/>
      <c r="Q147" s="27"/>
      <c r="R147" s="27"/>
      <c r="S147" s="27"/>
      <c r="T147" s="27" t="s">
        <v>110</v>
      </c>
      <c r="U147" s="27" t="s">
        <v>110</v>
      </c>
      <c r="V147" s="27"/>
      <c r="W147" s="27"/>
      <c r="X147" s="27"/>
      <c r="Y147" s="27"/>
      <c r="Z147" s="27"/>
      <c r="AA147" s="27"/>
      <c r="AB147" s="27"/>
      <c r="AC147" s="27" t="s">
        <v>110</v>
      </c>
      <c r="AD147" s="27" t="s">
        <v>110</v>
      </c>
      <c r="AE147" s="27"/>
      <c r="AF147" s="27"/>
      <c r="AG147" s="27"/>
      <c r="AH147" s="27"/>
      <c r="AI147" s="27"/>
      <c r="AJ147" s="27" t="s">
        <v>110</v>
      </c>
      <c r="AK147" s="27"/>
      <c r="AL147" s="27" t="s">
        <v>110</v>
      </c>
      <c r="AM147" s="27"/>
      <c r="AN147" s="27"/>
      <c r="AO147" s="27"/>
      <c r="AP147" s="27"/>
    </row>
    <row r="148" ht="15.75" customHeight="1" spans="2:2">
      <c r="B148" s="16">
        <v>126</v>
      </c>
    </row>
    <row r="149" ht="15.75" customHeight="1" spans="2:2">
      <c r="B149" s="16">
        <v>127</v>
      </c>
    </row>
    <row r="150" ht="15.75" customHeight="1" spans="2:2">
      <c r="B150" s="16">
        <v>128</v>
      </c>
    </row>
    <row r="151" ht="15.75" customHeight="1" spans="2:2">
      <c r="B151" s="16">
        <v>129</v>
      </c>
    </row>
    <row r="152" ht="15.75" customHeight="1" spans="2:2">
      <c r="B152" s="16">
        <v>130</v>
      </c>
    </row>
    <row r="153" ht="15.75" customHeight="1" spans="2:2">
      <c r="B153" s="16">
        <v>131</v>
      </c>
    </row>
    <row r="154" ht="15.75" customHeight="1" spans="2:2">
      <c r="B154" s="16">
        <v>132</v>
      </c>
    </row>
    <row r="155" ht="15.75" customHeight="1" spans="2:2">
      <c r="B155" s="16">
        <v>133</v>
      </c>
    </row>
    <row r="156" ht="15.75" customHeight="1" spans="2:2">
      <c r="B156" s="16">
        <v>134</v>
      </c>
    </row>
    <row r="157" ht="15.75" customHeight="1" spans="2:2">
      <c r="B157" s="16">
        <v>135</v>
      </c>
    </row>
    <row r="158" ht="15.75" customHeight="1" spans="2:2">
      <c r="B158" s="16">
        <v>136</v>
      </c>
    </row>
    <row r="159" ht="15.75" customHeight="1" spans="2:2">
      <c r="B159" s="16">
        <v>137</v>
      </c>
    </row>
    <row r="160" ht="15.75" customHeight="1" spans="2:2">
      <c r="B160" s="16">
        <v>138</v>
      </c>
    </row>
    <row r="161" ht="15.75" customHeight="1" spans="2:2">
      <c r="B161" s="16">
        <v>139</v>
      </c>
    </row>
    <row r="162" ht="15.75" customHeight="1" spans="2:2">
      <c r="B162" s="16">
        <v>140</v>
      </c>
    </row>
    <row r="163" ht="15.75" customHeight="1" spans="2:2">
      <c r="B163" s="16">
        <v>141</v>
      </c>
    </row>
    <row r="164" ht="15.75" customHeight="1" spans="2:2">
      <c r="B164" s="16">
        <v>142</v>
      </c>
    </row>
    <row r="165" ht="15.75" customHeight="1" spans="2:2">
      <c r="B165" s="16">
        <v>143</v>
      </c>
    </row>
    <row r="166" ht="15.75" customHeight="1" spans="2:2">
      <c r="B166" s="16">
        <v>144</v>
      </c>
    </row>
    <row r="167" ht="15.75" customHeight="1" spans="2:2">
      <c r="B167" s="16">
        <v>145</v>
      </c>
    </row>
    <row r="168" ht="15.75" customHeight="1" spans="2:2">
      <c r="B168" s="16">
        <v>146</v>
      </c>
    </row>
    <row r="169" ht="15.75" customHeight="1" spans="2:2">
      <c r="B169" s="16">
        <v>147</v>
      </c>
    </row>
    <row r="170" ht="15.75" customHeight="1" spans="2:2">
      <c r="B170" s="16">
        <v>148</v>
      </c>
    </row>
    <row r="171" ht="15.75" customHeight="1" spans="2:2">
      <c r="B171" s="16">
        <v>149</v>
      </c>
    </row>
    <row r="172" ht="15.75" customHeight="1" spans="2:2">
      <c r="B172" s="16">
        <v>150</v>
      </c>
    </row>
    <row r="173" ht="15.75" customHeight="1" spans="2:2">
      <c r="B173" s="16">
        <v>151</v>
      </c>
    </row>
    <row r="174" ht="15.75" customHeight="1" spans="2:2">
      <c r="B174" s="16">
        <v>152</v>
      </c>
    </row>
    <row r="175" ht="15.75" customHeight="1" spans="2:2">
      <c r="B175" s="16">
        <v>153</v>
      </c>
    </row>
    <row r="176" ht="15.75" customHeight="1" spans="2:2">
      <c r="B176" s="16">
        <v>154</v>
      </c>
    </row>
    <row r="177" ht="15.75" customHeight="1" spans="2:2">
      <c r="B177" s="16">
        <v>155</v>
      </c>
    </row>
    <row r="178" ht="15.75" customHeight="1" spans="2:2">
      <c r="B178" s="16">
        <v>156</v>
      </c>
    </row>
    <row r="179" ht="15.75" customHeight="1" spans="2:2">
      <c r="B179" s="16">
        <v>157</v>
      </c>
    </row>
    <row r="180" ht="15.75" customHeight="1" spans="2:2">
      <c r="B180" s="16">
        <v>158</v>
      </c>
    </row>
    <row r="181" ht="15.75" customHeight="1" spans="2:2">
      <c r="B181" s="16">
        <v>159</v>
      </c>
    </row>
    <row r="182" ht="15.75" customHeight="1" spans="2:2">
      <c r="B182" s="16">
        <v>160</v>
      </c>
    </row>
    <row r="183" ht="15.75" customHeight="1" spans="2:2">
      <c r="B183" s="16">
        <v>161</v>
      </c>
    </row>
    <row r="184" ht="15.75" customHeight="1" spans="2:2">
      <c r="B184" s="16">
        <v>162</v>
      </c>
    </row>
    <row r="185" ht="15.75" customHeight="1" spans="2:2">
      <c r="B185" s="16">
        <v>163</v>
      </c>
    </row>
    <row r="186" ht="15.75" customHeight="1" spans="2:2">
      <c r="B186" s="16">
        <v>164</v>
      </c>
    </row>
    <row r="187" ht="15.75" customHeight="1" spans="2:2">
      <c r="B187" s="16">
        <v>165</v>
      </c>
    </row>
    <row r="188" ht="15.75" customHeight="1" spans="2:2">
      <c r="B188" s="16">
        <v>166</v>
      </c>
    </row>
    <row r="189" ht="15.75" customHeight="1" spans="2:2">
      <c r="B189" s="16">
        <v>167</v>
      </c>
    </row>
    <row r="190" ht="15.75" customHeight="1" spans="2:2">
      <c r="B190" s="16">
        <v>168</v>
      </c>
    </row>
    <row r="191" ht="15.75" customHeight="1" spans="2:2">
      <c r="B191" s="16">
        <v>169</v>
      </c>
    </row>
    <row r="192" ht="15.75" customHeight="1" spans="2:2">
      <c r="B192" s="16">
        <v>170</v>
      </c>
    </row>
    <row r="193" ht="15.75" customHeight="1" spans="2:2">
      <c r="B193" s="16">
        <v>171</v>
      </c>
    </row>
    <row r="194" ht="15.75" customHeight="1" spans="2:2">
      <c r="B194" s="16">
        <v>172</v>
      </c>
    </row>
    <row r="195" ht="15.75" customHeight="1" spans="2:2">
      <c r="B195" s="16">
        <v>173</v>
      </c>
    </row>
    <row r="196" ht="15.75" customHeight="1" spans="2:2">
      <c r="B196" s="16">
        <v>174</v>
      </c>
    </row>
    <row r="197" ht="15.75" customHeight="1" spans="2:2">
      <c r="B197" s="16">
        <v>175</v>
      </c>
    </row>
    <row r="198" ht="15.75" customHeight="1" spans="2:2">
      <c r="B198" s="16">
        <v>176</v>
      </c>
    </row>
    <row r="199" ht="15.75" customHeight="1" spans="2:2">
      <c r="B199" s="16">
        <v>177</v>
      </c>
    </row>
    <row r="200" ht="15.75" customHeight="1" spans="2:2">
      <c r="B200" s="16">
        <v>178</v>
      </c>
    </row>
    <row r="201" ht="15.75" customHeight="1" spans="2:2">
      <c r="B201" s="16">
        <v>179</v>
      </c>
    </row>
    <row r="202" ht="15.75" customHeight="1" spans="2:2">
      <c r="B202" s="16">
        <v>180</v>
      </c>
    </row>
    <row r="203" ht="15.75" customHeight="1" spans="2:2">
      <c r="B203" s="16">
        <v>181</v>
      </c>
    </row>
    <row r="204" ht="15.75" customHeight="1" spans="2:2">
      <c r="B204" s="16">
        <v>182</v>
      </c>
    </row>
    <row r="205" ht="15.75" customHeight="1" spans="2:2">
      <c r="B205" s="16">
        <v>183</v>
      </c>
    </row>
    <row r="206" ht="15.75" customHeight="1" spans="2:2">
      <c r="B206" s="16">
        <v>184</v>
      </c>
    </row>
    <row r="207" ht="15.75" customHeight="1" spans="2:2">
      <c r="B207" s="16">
        <v>185</v>
      </c>
    </row>
    <row r="208" ht="15.75" customHeight="1" spans="2:2">
      <c r="B208" s="16">
        <v>186</v>
      </c>
    </row>
    <row r="209" ht="15.75" customHeight="1" spans="2:2">
      <c r="B209" s="16">
        <v>187</v>
      </c>
    </row>
    <row r="210" ht="15.75" customHeight="1" spans="2:2">
      <c r="B210" s="16">
        <v>188</v>
      </c>
    </row>
    <row r="211" ht="15.75" customHeight="1" spans="2:2">
      <c r="B211" s="16">
        <v>189</v>
      </c>
    </row>
    <row r="212" ht="15.75" customHeight="1" spans="2:2">
      <c r="B212" s="16">
        <v>190</v>
      </c>
    </row>
    <row r="213" ht="15.75" customHeight="1" spans="2:2">
      <c r="B213" s="16">
        <v>191</v>
      </c>
    </row>
    <row r="214" ht="15.75" customHeight="1" spans="2:2">
      <c r="B214" s="16">
        <v>192</v>
      </c>
    </row>
    <row r="215" ht="15.75" customHeight="1" spans="2:2">
      <c r="B215" s="16">
        <v>193</v>
      </c>
    </row>
    <row r="216" ht="15.75" customHeight="1" spans="2:2">
      <c r="B216" s="16">
        <v>194</v>
      </c>
    </row>
    <row r="217" ht="15.75" customHeight="1" spans="2:2">
      <c r="B217" s="16">
        <v>195</v>
      </c>
    </row>
    <row r="218" ht="15.75" customHeight="1" spans="2:2">
      <c r="B218" s="16">
        <v>196</v>
      </c>
    </row>
    <row r="219" ht="15.75" customHeight="1" spans="2:2">
      <c r="B219" s="16">
        <v>197</v>
      </c>
    </row>
    <row r="220" ht="15.75" customHeight="1" spans="2:2">
      <c r="B220" s="16">
        <v>198</v>
      </c>
    </row>
    <row r="221" ht="15.75" customHeight="1" spans="2:2">
      <c r="B221" s="16">
        <v>199</v>
      </c>
    </row>
    <row r="222" ht="15.75" customHeight="1" spans="1:2">
      <c r="A222" s="12" t="s">
        <v>1</v>
      </c>
      <c r="B222" s="16">
        <v>200</v>
      </c>
    </row>
    <row r="223" ht="15.75" customHeight="1" spans="1:7">
      <c r="A223" s="12" t="s">
        <v>552</v>
      </c>
      <c r="B223" s="16">
        <v>201</v>
      </c>
      <c r="C223" s="14">
        <v>2</v>
      </c>
      <c r="G223" s="14">
        <f>盟友卡!AA4</f>
        <v>0</v>
      </c>
    </row>
    <row r="224" ht="15.75" customHeight="1" spans="1:7">
      <c r="A224" s="12" t="s">
        <v>553</v>
      </c>
      <c r="B224" s="16">
        <v>202</v>
      </c>
      <c r="C224" s="14">
        <v>1</v>
      </c>
      <c r="G224" s="14">
        <v>6</v>
      </c>
    </row>
    <row r="225" ht="15.75" customHeight="1" spans="1:7">
      <c r="A225" s="12" t="s">
        <v>554</v>
      </c>
      <c r="B225" s="16">
        <v>203</v>
      </c>
      <c r="C225" s="14">
        <v>1</v>
      </c>
      <c r="G225" s="14">
        <v>2</v>
      </c>
    </row>
    <row r="226" ht="15.75" customHeight="1" spans="2:2">
      <c r="B226" s="16">
        <v>204</v>
      </c>
    </row>
    <row r="227" ht="15.75" customHeight="1" spans="2:2">
      <c r="B227" s="16">
        <v>205</v>
      </c>
    </row>
    <row r="228" ht="15.75" customHeight="1" spans="2:2">
      <c r="B228" s="16">
        <v>206</v>
      </c>
    </row>
    <row r="229" ht="15.75" customHeight="1" spans="2:2">
      <c r="B229" s="16">
        <v>207</v>
      </c>
    </row>
    <row r="230" ht="15.75" customHeight="1" spans="2:2">
      <c r="B230" s="16">
        <v>208</v>
      </c>
    </row>
    <row r="231" ht="15.75" customHeight="1" spans="2:2">
      <c r="B231" s="16">
        <v>209</v>
      </c>
    </row>
    <row r="232" ht="15.75" customHeight="1" spans="2:2">
      <c r="B232" s="16">
        <v>210</v>
      </c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</sheetData>
  <pageMargins left="0.7" right="0.7" top="0.75" bottom="0.75" header="0" footer="0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工作表15"/>
  <dimension ref="A1:U4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.5"/>
  <cols>
    <col min="2" max="2" width="13.875" customWidth="1"/>
    <col min="3" max="3" width="3.625" style="1" customWidth="1"/>
    <col min="4" max="4" width="13.875" style="1" customWidth="1"/>
    <col min="5" max="5" width="4.5" style="1" customWidth="1"/>
    <col min="6" max="6" width="6.375" style="1" customWidth="1"/>
    <col min="7" max="7" width="13.875" customWidth="1"/>
    <col min="8" max="8" width="4.5" style="1" customWidth="1"/>
    <col min="9" max="9" width="13.875" style="1" customWidth="1"/>
    <col min="10" max="10" width="3.625" style="1" customWidth="1"/>
    <col min="11" max="12" width="5.5" customWidth="1"/>
    <col min="15" max="15" width="12.625" customWidth="1"/>
    <col min="16" max="21" width="9" style="2"/>
  </cols>
  <sheetData>
    <row r="1" ht="15" spans="1:21">
      <c r="A1" s="3"/>
      <c r="B1" s="3" t="s">
        <v>555</v>
      </c>
      <c r="C1" s="4" t="s">
        <v>556</v>
      </c>
      <c r="D1" s="5" t="s">
        <v>557</v>
      </c>
      <c r="E1" s="4" t="s">
        <v>249</v>
      </c>
      <c r="F1" s="4" t="s">
        <v>558</v>
      </c>
      <c r="G1" s="5" t="s">
        <v>559</v>
      </c>
      <c r="H1" s="4" t="s">
        <v>394</v>
      </c>
      <c r="I1" s="5" t="s">
        <v>560</v>
      </c>
      <c r="J1" s="4" t="s">
        <v>395</v>
      </c>
      <c r="P1"/>
      <c r="Q1"/>
      <c r="R1"/>
      <c r="S1"/>
      <c r="T1"/>
      <c r="U1"/>
    </row>
    <row r="2" ht="14.25" customHeight="1" spans="1:21">
      <c r="A2" s="3"/>
      <c r="B2" s="6" t="s">
        <v>416</v>
      </c>
      <c r="C2" s="7">
        <f>IF(ISNA(VLOOKUP($A$4,附表.職業加值表!$A$23:$AP$226,8,FALSE)),"",VLOOKUP($A$4,附表.職業加值表!$A$23:$AP$226,8,FALSE))</f>
        <v>0</v>
      </c>
      <c r="D2" s="6" t="s">
        <v>416</v>
      </c>
      <c r="E2" s="6">
        <f>IF(ISNA(VLOOKUP($A$5,附表.職業加值表!$A$23:$AP$226,8,FALSE)),"",VLOOKUP($A$5,附表.職業加值表!$A$23:$AP$226,8,FALSE))</f>
        <v>0</v>
      </c>
      <c r="F2" s="4" t="str">
        <f>IF(OR($C2="X",$E2="X",$H2="X",$J2="X"),"X","")</f>
        <v/>
      </c>
      <c r="G2" s="6" t="s">
        <v>416</v>
      </c>
      <c r="H2" s="6">
        <f>IF(ISNA(VLOOKUP($A$6,附表.職業加值表!$A$23:$AP$226,8,FALSE)),"",VLOOKUP($A$6,附表.職業加值表!$A$23:$AP$226,8,FALSE))</f>
        <v>0</v>
      </c>
      <c r="I2" s="6" t="s">
        <v>416</v>
      </c>
      <c r="J2" s="6">
        <f>IF(ISNA(VLOOKUP($A$7,附表.職業加值表!$A$23:$AP$226,8,FALSE)),"",VLOOKUP($A$7,附表.職業加值表!$A$23:$AP$226,8,FALSE))</f>
        <v>0</v>
      </c>
      <c r="P2"/>
      <c r="Q2"/>
      <c r="R2"/>
      <c r="S2"/>
      <c r="T2"/>
      <c r="U2"/>
    </row>
    <row r="3" ht="15" spans="1:21">
      <c r="A3" s="3"/>
      <c r="B3" s="6" t="s">
        <v>115</v>
      </c>
      <c r="C3" s="7">
        <f>IF(ISNA(VLOOKUP($A$4,附表.職業加值表!$A$23:$AP$226,9,FALSE)),"",VLOOKUP($A$4,附表.職業加值表!$A$23:$AP$226,9,FALSE))</f>
        <v>0</v>
      </c>
      <c r="D3" s="6" t="s">
        <v>115</v>
      </c>
      <c r="E3" s="6">
        <f>IF(ISNA(VLOOKUP($A$5,附表.職業加值表!$A$23:$AP$226,9,FALSE)),"",VLOOKUP($A$5,附表.職業加值表!$A$23:$AP$226,9,FALSE))</f>
        <v>0</v>
      </c>
      <c r="F3" s="4" t="str">
        <f t="shared" ref="F3:F36" si="0">IF(OR($C3="X",$E3="X",$H3="X",$J3="X"),"X","")</f>
        <v/>
      </c>
      <c r="G3" s="6" t="s">
        <v>115</v>
      </c>
      <c r="H3" s="6">
        <f>IF(ISNA(VLOOKUP($A$6,附表.職業加值表!$A$23:$AP$226,9,FALSE)),"",VLOOKUP($A$6,附表.職業加值表!$A$23:$AP$226,9,FALSE))</f>
        <v>0</v>
      </c>
      <c r="I3" s="6" t="s">
        <v>115</v>
      </c>
      <c r="J3" s="6">
        <f>IF(ISNA(VLOOKUP($A$7,附表.職業加值表!$A$23:$AP$226,9,FALSE)),"",VLOOKUP($A$7,附表.職業加值表!$A$23:$AP$226,9,FALSE))</f>
        <v>0</v>
      </c>
      <c r="P3"/>
      <c r="Q3"/>
      <c r="R3"/>
      <c r="S3"/>
      <c r="T3"/>
      <c r="U3"/>
    </row>
    <row r="4" ht="15" spans="1:21">
      <c r="A4" s="3" t="str">
        <f>人物卡!A4</f>
        <v>戰士</v>
      </c>
      <c r="B4" s="6" t="s">
        <v>122</v>
      </c>
      <c r="C4" s="7">
        <f>IF(ISNA(VLOOKUP($A$4,附表.職業加值表!$A$23:$AP$226,10,FALSE)),"",VLOOKUP($A$4,附表.職業加值表!$A$23:$AP$226,10,FALSE))</f>
        <v>0</v>
      </c>
      <c r="D4" s="6" t="s">
        <v>122</v>
      </c>
      <c r="E4" s="6">
        <f>IF(ISNA(VLOOKUP($A$5,附表.職業加值表!$A$23:$AP$226,10,FALSE)),"",VLOOKUP($A$5,附表.職業加值表!$A$23:$AP$226,10,FALSE))</f>
        <v>0</v>
      </c>
      <c r="F4" s="4" t="str">
        <f t="shared" si="0"/>
        <v/>
      </c>
      <c r="G4" s="6" t="s">
        <v>122</v>
      </c>
      <c r="H4" s="6">
        <f>IF(ISNA(VLOOKUP($A$6,附表.職業加值表!$A$23:$AP$226,10,FALSE)),"",VLOOKUP($A$6,附表.職業加值表!$A$23:$AP$226,10,FALSE))</f>
        <v>0</v>
      </c>
      <c r="I4" s="6" t="s">
        <v>122</v>
      </c>
      <c r="J4" s="6">
        <f>IF(ISNA(VLOOKUP($A$7,附表.職業加值表!$A$23:$AP$226,10,FALSE)),"",VLOOKUP($A$7,附表.職業加值表!$A$23:$AP$226,10,FALSE))</f>
        <v>0</v>
      </c>
      <c r="P4"/>
      <c r="Q4"/>
      <c r="R4"/>
      <c r="S4"/>
      <c r="T4"/>
      <c r="U4"/>
    </row>
    <row r="5" ht="15" spans="1:21">
      <c r="A5" s="3" t="str">
        <f>人物卡!J4</f>
        <v>-</v>
      </c>
      <c r="B5" s="6" t="s">
        <v>124</v>
      </c>
      <c r="C5" s="7" t="str">
        <f>IF(ISNA(VLOOKUP($A$4,附表.職業加值表!$A$23:$AP$226,11,FALSE)),"",VLOOKUP($A$4,附表.職業加值表!$A$23:$AP$226,11,FALSE))</f>
        <v>X</v>
      </c>
      <c r="D5" s="6" t="s">
        <v>124</v>
      </c>
      <c r="E5" s="6">
        <f>IF(ISNA(VLOOKUP($A$5,附表.職業加值表!$A$23:$AP$226,11,FALSE)),"",VLOOKUP($A$5,附表.職業加值表!$A$23:$AP$226,11,FALSE))</f>
        <v>0</v>
      </c>
      <c r="F5" s="4" t="str">
        <f t="shared" si="0"/>
        <v>X</v>
      </c>
      <c r="G5" s="6" t="s">
        <v>124</v>
      </c>
      <c r="H5" s="6">
        <f>IF(ISNA(VLOOKUP($A$6,附表.職業加值表!$A$23:$AP$226,11,FALSE)),"",VLOOKUP($A$6,附表.職業加值表!$A$23:$AP$226,11,FALSE))</f>
        <v>0</v>
      </c>
      <c r="I5" s="6" t="s">
        <v>124</v>
      </c>
      <c r="J5" s="6">
        <f>IF(ISNA(VLOOKUP($A$7,附表.職業加值表!$A$23:$AP$226,11,FALSE)),"",VLOOKUP($A$7,附表.職業加值表!$A$23:$AP$226,11,FALSE))</f>
        <v>0</v>
      </c>
      <c r="P5"/>
      <c r="Q5"/>
      <c r="R5"/>
      <c r="S5"/>
      <c r="T5"/>
      <c r="U5"/>
    </row>
    <row r="6" ht="15" spans="1:21">
      <c r="A6" s="3" t="str">
        <f>人物卡!A7</f>
        <v>-</v>
      </c>
      <c r="B6" s="6" t="s">
        <v>125</v>
      </c>
      <c r="C6" s="7" t="str">
        <f>IF(ISNA(VLOOKUP($A$4,附表.職業加值表!$A$23:$AP$226,12,FALSE)),"",VLOOKUP($A$4,附表.職業加值表!$A$23:$AP$226,12,FALSE))</f>
        <v>X</v>
      </c>
      <c r="D6" s="6" t="s">
        <v>125</v>
      </c>
      <c r="E6" s="6">
        <f>IF(ISNA(VLOOKUP($A$5,附表.職業加值表!$A$23:$AP$226,12,FALSE)),"",VLOOKUP($A$5,附表.職業加值表!$A$23:$AP$226,12,FALSE))</f>
        <v>0</v>
      </c>
      <c r="F6" s="4" t="str">
        <f t="shared" si="0"/>
        <v>X</v>
      </c>
      <c r="G6" s="6" t="s">
        <v>125</v>
      </c>
      <c r="H6" s="6">
        <f>IF(ISNA(VLOOKUP($A$6,附表.職業加值表!$A$23:$AP$226,12,FALSE)),"",VLOOKUP($A$6,附表.職業加值表!$A$23:$AP$226,12,FALSE))</f>
        <v>0</v>
      </c>
      <c r="I6" s="6" t="s">
        <v>125</v>
      </c>
      <c r="J6" s="6">
        <f>IF(ISNA(VLOOKUP($A$7,附表.職業加值表!$A$23:$AP$226,12,FALSE)),"",VLOOKUP($A$7,附表.職業加值表!$A$23:$AP$226,12,FALSE))</f>
        <v>0</v>
      </c>
      <c r="P6"/>
      <c r="Q6"/>
      <c r="R6"/>
      <c r="S6"/>
      <c r="T6"/>
      <c r="U6"/>
    </row>
    <row r="7" ht="15" spans="1:21">
      <c r="A7" s="3" t="str">
        <f>人物卡!J7</f>
        <v>-</v>
      </c>
      <c r="B7" s="6" t="s">
        <v>130</v>
      </c>
      <c r="C7" s="7">
        <f>IF(ISNA(VLOOKUP($A$4,附表.職業加值表!$A$23:$AP$226,13,FALSE)),"",VLOOKUP($A$4,附表.職業加值表!$A$23:$AP$226,13,FALSE))</f>
        <v>0</v>
      </c>
      <c r="D7" s="6" t="s">
        <v>130</v>
      </c>
      <c r="E7" s="6">
        <f>IF(ISNA(VLOOKUP($A$5,附表.職業加值表!$A$23:$AP$226,13,FALSE)),"",VLOOKUP($A$5,附表.職業加值表!$A$23:$AP$226,13,FALSE))</f>
        <v>0</v>
      </c>
      <c r="F7" s="4" t="str">
        <f t="shared" si="0"/>
        <v/>
      </c>
      <c r="G7" s="6" t="s">
        <v>130</v>
      </c>
      <c r="H7" s="6">
        <f>IF(ISNA(VLOOKUP($A$6,附表.職業加值表!$A$23:$AP$226,13,FALSE)),"",VLOOKUP($A$6,附表.職業加值表!$A$23:$AP$226,13,FALSE))</f>
        <v>0</v>
      </c>
      <c r="I7" s="6" t="s">
        <v>130</v>
      </c>
      <c r="J7" s="6">
        <f>IF(ISNA(VLOOKUP($A$7,附表.職業加值表!$A$23:$AP$226,13,FALSE)),"",VLOOKUP($A$7,附表.職業加值表!$A$23:$AP$226,13,FALSE))</f>
        <v>0</v>
      </c>
      <c r="P7"/>
      <c r="Q7"/>
      <c r="R7"/>
      <c r="S7"/>
      <c r="T7"/>
      <c r="U7"/>
    </row>
    <row r="8" ht="15" spans="1:21">
      <c r="A8" s="3"/>
      <c r="B8" s="6" t="s">
        <v>131</v>
      </c>
      <c r="C8" s="7">
        <f>IF(ISNA(VLOOKUP($A$4,附表.職業加值表!$A$23:$AP$226,14,FALSE)),"",VLOOKUP($A$4,附表.職業加值表!$A$23:$AP$226,14,FALSE))</f>
        <v>0</v>
      </c>
      <c r="D8" s="6" t="s">
        <v>131</v>
      </c>
      <c r="E8" s="6">
        <f>IF(ISNA(VLOOKUP($A$5,附表.職業加值表!$A$23:$AP$226,14,FALSE)),"",VLOOKUP($A$5,附表.職業加值表!$A$23:$AP$226,14,FALSE))</f>
        <v>0</v>
      </c>
      <c r="F8" s="4" t="str">
        <f t="shared" si="0"/>
        <v/>
      </c>
      <c r="G8" s="6" t="s">
        <v>131</v>
      </c>
      <c r="H8" s="6">
        <f>IF(ISNA(VLOOKUP($A$6,附表.職業加值表!$A$23:$AP$226,14,FALSE)),"",VLOOKUP($A$6,附表.職業加值表!$A$23:$AP$226,14,FALSE))</f>
        <v>0</v>
      </c>
      <c r="I8" s="6" t="s">
        <v>131</v>
      </c>
      <c r="J8" s="6">
        <f>IF(ISNA(VLOOKUP($A$7,附表.職業加值表!$A$23:$AP$226,14,FALSE)),"",VLOOKUP($A$7,附表.職業加值表!$A$23:$AP$226,14,FALSE))</f>
        <v>0</v>
      </c>
      <c r="P8"/>
      <c r="Q8"/>
      <c r="R8"/>
      <c r="S8"/>
      <c r="T8"/>
      <c r="U8"/>
    </row>
    <row r="9" ht="15" spans="1:21">
      <c r="A9" s="3"/>
      <c r="B9" s="6" t="s">
        <v>133</v>
      </c>
      <c r="C9" s="7">
        <f>IF(ISNA(VLOOKUP($A$4,附表.職業加值表!$A$23:$AP$226,15,FALSE)),"",VLOOKUP($A$4,附表.職業加值表!$A$23:$AP$226,15,FALSE))</f>
        <v>0</v>
      </c>
      <c r="D9" s="6" t="s">
        <v>133</v>
      </c>
      <c r="E9" s="6">
        <f>IF(ISNA(VLOOKUP($A$5,附表.職業加值表!$A$23:$AP$226,15,FALSE)),"",VLOOKUP($A$5,附表.職業加值表!$A$23:$AP$226,15,FALSE))</f>
        <v>0</v>
      </c>
      <c r="F9" s="4" t="str">
        <f t="shared" si="0"/>
        <v/>
      </c>
      <c r="G9" s="6" t="s">
        <v>133</v>
      </c>
      <c r="H9" s="6">
        <f>IF(ISNA(VLOOKUP($A$6,附表.職業加值表!$A$23:$AP$226,15,FALSE)),"",VLOOKUP($A$6,附表.職業加值表!$A$23:$AP$226,15,FALSE))</f>
        <v>0</v>
      </c>
      <c r="I9" s="6" t="s">
        <v>133</v>
      </c>
      <c r="J9" s="6">
        <f>IF(ISNA(VLOOKUP($A$7,附表.職業加值表!$A$23:$AP$226,15,FALSE)),"",VLOOKUP($A$7,附表.職業加值表!$A$23:$AP$226,15,FALSE))</f>
        <v>0</v>
      </c>
      <c r="P9"/>
      <c r="Q9"/>
      <c r="R9"/>
      <c r="S9"/>
      <c r="T9"/>
      <c r="U9"/>
    </row>
    <row r="10" ht="14.25" customHeight="1" spans="1:21">
      <c r="A10" s="3"/>
      <c r="B10" s="6" t="s">
        <v>134</v>
      </c>
      <c r="C10" s="7">
        <f>IF(ISNA(VLOOKUP($A$4,附表.職業加值表!$A$23:$AP$226,16,FALSE)),"",VLOOKUP($A$4,附表.職業加值表!$A$23:$AP$226,16,FALSE))</f>
        <v>0</v>
      </c>
      <c r="D10" s="6" t="s">
        <v>134</v>
      </c>
      <c r="E10" s="6">
        <f>IF(ISNA(VLOOKUP($A$5,附表.職業加值表!$A$23:$AP$226,16,FALSE)),"",VLOOKUP($A$5,附表.職業加值表!$A$23:$AP$226,16,FALSE))</f>
        <v>0</v>
      </c>
      <c r="F10" s="4" t="str">
        <f t="shared" si="0"/>
        <v/>
      </c>
      <c r="G10" s="6" t="s">
        <v>134</v>
      </c>
      <c r="H10" s="6">
        <f>IF(ISNA(VLOOKUP($A$6,附表.職業加值表!$A$23:$AP$226,16,FALSE)),"",VLOOKUP($A$6,附表.職業加值表!$A$23:$AP$226,16,FALSE))</f>
        <v>0</v>
      </c>
      <c r="I10" s="6" t="s">
        <v>134</v>
      </c>
      <c r="J10" s="6">
        <f>IF(ISNA(VLOOKUP($A$7,附表.職業加值表!$A$23:$AP$226,16,FALSE)),"",VLOOKUP($A$7,附表.職業加值表!$A$23:$AP$226,16,FALSE))</f>
        <v>0</v>
      </c>
      <c r="P10"/>
      <c r="Q10"/>
      <c r="R10"/>
      <c r="S10"/>
      <c r="T10"/>
      <c r="U10"/>
    </row>
    <row r="11" ht="15" spans="1:21">
      <c r="A11" s="3"/>
      <c r="B11" s="6" t="s">
        <v>137</v>
      </c>
      <c r="C11" s="7">
        <f>IF(ISNA(VLOOKUP($A$4,附表.職業加值表!$A$23:$AP$226,17,FALSE)),"",VLOOKUP($A$4,附表.職業加值表!$A$23:$AP$226,17,FALSE))</f>
        <v>0</v>
      </c>
      <c r="D11" s="6" t="s">
        <v>137</v>
      </c>
      <c r="E11" s="6">
        <f>IF(ISNA(VLOOKUP($A$5,附表.職業加值表!$A$23:$AP$226,17,FALSE)),"",VLOOKUP($A$5,附表.職業加值表!$A$23:$AP$226,17,FALSE))</f>
        <v>0</v>
      </c>
      <c r="F11" s="4" t="str">
        <f t="shared" si="0"/>
        <v/>
      </c>
      <c r="G11" s="6" t="s">
        <v>137</v>
      </c>
      <c r="H11" s="6">
        <f>IF(ISNA(VLOOKUP($A$6,附表.職業加值表!$A$23:$AP$226,17,FALSE)),"",VLOOKUP($A$6,附表.職業加值表!$A$23:$AP$226,17,FALSE))</f>
        <v>0</v>
      </c>
      <c r="I11" s="6" t="s">
        <v>137</v>
      </c>
      <c r="J11" s="6">
        <f>IF(ISNA(VLOOKUP($A$7,附表.職業加值表!$A$23:$AP$226,17,FALSE)),"",VLOOKUP($A$7,附表.職業加值表!$A$23:$AP$226,17,FALSE))</f>
        <v>0</v>
      </c>
      <c r="P11"/>
      <c r="Q11"/>
      <c r="R11"/>
      <c r="S11"/>
      <c r="T11"/>
      <c r="U11"/>
    </row>
    <row r="12" ht="15" spans="1:21">
      <c r="A12" s="3"/>
      <c r="B12" s="6" t="s">
        <v>138</v>
      </c>
      <c r="C12" s="7" t="str">
        <f>IF(ISNA(VLOOKUP($A$4,附表.職業加值表!$A$23:$AP$226,18,FALSE)),"",VLOOKUP($A$4,附表.職業加值表!$A$23:$AP$226,18,FALSE))</f>
        <v>X</v>
      </c>
      <c r="D12" s="6" t="s">
        <v>138</v>
      </c>
      <c r="E12" s="6">
        <f>IF(ISNA(VLOOKUP($A$5,附表.職業加值表!$A$23:$AP$226,18,FALSE)),"",VLOOKUP($A$5,附表.職業加值表!$A$23:$AP$226,18,FALSE))</f>
        <v>0</v>
      </c>
      <c r="F12" s="4" t="str">
        <f t="shared" si="0"/>
        <v>X</v>
      </c>
      <c r="G12" s="6" t="s">
        <v>138</v>
      </c>
      <c r="H12" s="6">
        <f>IF(ISNA(VLOOKUP($A$6,附表.職業加值表!$A$23:$AP$226,18,FALSE)),"",VLOOKUP($A$6,附表.職業加值表!$A$23:$AP$226,18,FALSE))</f>
        <v>0</v>
      </c>
      <c r="I12" s="6" t="s">
        <v>138</v>
      </c>
      <c r="J12" s="6">
        <f>IF(ISNA(VLOOKUP($A$7,附表.職業加值表!$A$23:$AP$226,18,FALSE)),"",VLOOKUP($A$7,附表.職業加值表!$A$23:$AP$226,18,FALSE))</f>
        <v>0</v>
      </c>
      <c r="P12"/>
      <c r="Q12"/>
      <c r="R12"/>
      <c r="S12"/>
      <c r="T12"/>
      <c r="U12"/>
    </row>
    <row r="13" ht="15" spans="1:21">
      <c r="A13" s="3"/>
      <c r="B13" s="6" t="s">
        <v>140</v>
      </c>
      <c r="C13" s="7">
        <f>IF(ISNA(VLOOKUP($A$4,附表.職業加值表!$A$23:$AP$226,19,FALSE)),"",VLOOKUP($A$4,附表.職業加值表!$A$23:$AP$226,19,FALSE))</f>
        <v>0</v>
      </c>
      <c r="D13" s="6" t="s">
        <v>140</v>
      </c>
      <c r="E13" s="6">
        <f>IF(ISNA(VLOOKUP($A$5,附表.職業加值表!$A$23:$AP$226,19,FALSE)),"",VLOOKUP($A$5,附表.職業加值表!$A$23:$AP$226,19,FALSE))</f>
        <v>0</v>
      </c>
      <c r="F13" s="4" t="str">
        <f t="shared" si="0"/>
        <v/>
      </c>
      <c r="G13" s="6" t="s">
        <v>140</v>
      </c>
      <c r="H13" s="6">
        <f>IF(ISNA(VLOOKUP($A$6,附表.職業加值表!$A$23:$AP$226,19,FALSE)),"",VLOOKUP($A$6,附表.職業加值表!$A$23:$AP$226,19,FALSE))</f>
        <v>0</v>
      </c>
      <c r="I13" s="6" t="s">
        <v>140</v>
      </c>
      <c r="J13" s="6">
        <f>IF(ISNA(VLOOKUP($A$7,附表.職業加值表!$A$23:$AP$226,19,FALSE)),"",VLOOKUP($A$7,附表.職業加值表!$A$23:$AP$226,19,FALSE))</f>
        <v>0</v>
      </c>
      <c r="P13"/>
      <c r="Q13"/>
      <c r="R13"/>
      <c r="S13"/>
      <c r="T13"/>
      <c r="U13"/>
    </row>
    <row r="14" ht="15" spans="1:21">
      <c r="A14" s="3"/>
      <c r="B14" s="6" t="s">
        <v>142</v>
      </c>
      <c r="C14" s="7" t="str">
        <f>IF(ISNA(VLOOKUP($A$4,附表.職業加值表!$A$23:$AP$226,20,FALSE)),"",VLOOKUP($A$4,附表.職業加值表!$A$23:$AP$226,20,FALSE))</f>
        <v>X</v>
      </c>
      <c r="D14" s="6" t="s">
        <v>142</v>
      </c>
      <c r="E14" s="6">
        <f>IF(ISNA(VLOOKUP($A$5,附表.職業加值表!$A$23:$AP$226,20,FALSE)),"",VLOOKUP($A$5,附表.職業加值表!$A$23:$AP$226,20,FALSE))</f>
        <v>0</v>
      </c>
      <c r="F14" s="4" t="str">
        <f t="shared" si="0"/>
        <v>X</v>
      </c>
      <c r="G14" s="6" t="s">
        <v>142</v>
      </c>
      <c r="H14" s="6">
        <f>IF(ISNA(VLOOKUP($A$6,附表.職業加值表!$A$23:$AP$226,20,FALSE)),"",VLOOKUP($A$6,附表.職業加值表!$A$23:$AP$226,20,FALSE))</f>
        <v>0</v>
      </c>
      <c r="I14" s="6" t="s">
        <v>142</v>
      </c>
      <c r="J14" s="6">
        <f>IF(ISNA(VLOOKUP($A$7,附表.職業加值表!$A$23:$AP$226,20,FALSE)),"",VLOOKUP($A$7,附表.職業加值表!$A$23:$AP$226,20,FALSE))</f>
        <v>0</v>
      </c>
      <c r="P14"/>
      <c r="Q14"/>
      <c r="R14"/>
      <c r="S14"/>
      <c r="T14"/>
      <c r="U14"/>
    </row>
    <row r="15" ht="15" spans="1:21">
      <c r="A15" s="3"/>
      <c r="B15" s="6" t="s">
        <v>144</v>
      </c>
      <c r="C15" s="7">
        <f>IF(ISNA(VLOOKUP($A$4,附表.職業加值表!$A$23:$AP$226,21,FALSE)),"",VLOOKUP($A$4,附表.職業加值表!$A$23:$AP$226,21,FALSE))</f>
        <v>0</v>
      </c>
      <c r="D15" s="6" t="s">
        <v>144</v>
      </c>
      <c r="E15" s="6">
        <f>IF(ISNA(VLOOKUP($A$5,附表.職業加值表!$A$23:$AP$226,21,FALSE)),"",VLOOKUP($A$5,附表.職業加值表!$A$23:$AP$226,21,FALSE))</f>
        <v>0</v>
      </c>
      <c r="F15" s="4" t="str">
        <f t="shared" si="0"/>
        <v/>
      </c>
      <c r="G15" s="6" t="s">
        <v>144</v>
      </c>
      <c r="H15" s="6">
        <f>IF(ISNA(VLOOKUP($A$6,附表.職業加值表!$A$23:$AP$226,21,FALSE)),"",VLOOKUP($A$6,附表.職業加值表!$A$23:$AP$226,21,FALSE))</f>
        <v>0</v>
      </c>
      <c r="I15" s="6" t="s">
        <v>144</v>
      </c>
      <c r="J15" s="6">
        <f>IF(ISNA(VLOOKUP($A$7,附表.職業加值表!$A$23:$AP$226,21,FALSE)),"",VLOOKUP($A$7,附表.職業加值表!$A$23:$AP$226,21,FALSE))</f>
        <v>0</v>
      </c>
      <c r="K15" s="11"/>
      <c r="L15" s="11"/>
      <c r="P15"/>
      <c r="Q15"/>
      <c r="R15"/>
      <c r="S15"/>
      <c r="T15"/>
      <c r="U15"/>
    </row>
    <row r="16" ht="15" spans="1:21">
      <c r="A16" s="3"/>
      <c r="B16" s="6" t="s">
        <v>149</v>
      </c>
      <c r="C16" s="7" t="str">
        <f>IF(ISNA(VLOOKUP($A$4,附表.職業加值表!$A$23:$AP$226,22,FALSE)),"",VLOOKUP($A$4,附表.職業加值表!$A$23:$AP$226,22,FALSE))</f>
        <v>X</v>
      </c>
      <c r="D16" s="6" t="s">
        <v>149</v>
      </c>
      <c r="E16" s="6">
        <f>IF(ISNA(VLOOKUP($A$5,附表.職業加值表!$A$23:$AP$226,22,FALSE)),"",VLOOKUP($A$5,附表.職業加值表!$A$23:$AP$226,22,FALSE))</f>
        <v>0</v>
      </c>
      <c r="F16" s="4" t="str">
        <f t="shared" si="0"/>
        <v>X</v>
      </c>
      <c r="G16" s="6" t="s">
        <v>149</v>
      </c>
      <c r="H16" s="6">
        <f>IF(ISNA(VLOOKUP($A$6,附表.職業加值表!$A$23:$AP$226,22,FALSE)),"",VLOOKUP($A$6,附表.職業加值表!$A$23:$AP$226,22,FALSE))</f>
        <v>0</v>
      </c>
      <c r="I16" s="6" t="s">
        <v>149</v>
      </c>
      <c r="J16" s="6">
        <f>IF(ISNA(VLOOKUP($A$7,附表.職業加值表!$A$23:$AP$226,22,FALSE)),"",VLOOKUP($A$7,附表.職業加值表!$A$23:$AP$226,22,FALSE))</f>
        <v>0</v>
      </c>
      <c r="P16"/>
      <c r="Q16"/>
      <c r="R16"/>
      <c r="S16"/>
      <c r="T16"/>
      <c r="U16"/>
    </row>
    <row r="17" ht="15" spans="1:21">
      <c r="A17" s="3"/>
      <c r="B17" s="6" t="s">
        <v>153</v>
      </c>
      <c r="C17" s="7" t="str">
        <f>IF(ISNA(VLOOKUP($A$4,附表.職業加值表!$A$23:$AP$226,23,FALSE)),"",VLOOKUP($A$4,附表.職業加值表!$A$23:$AP$226,23,FALSE))</f>
        <v>X</v>
      </c>
      <c r="D17" s="6" t="s">
        <v>153</v>
      </c>
      <c r="E17" s="6">
        <f>IF(ISNA(VLOOKUP($A$5,附表.職業加值表!$A$23:$AP$226,23,FALSE)),"",VLOOKUP($A$5,附表.職業加值表!$A$23:$AP$226,23,FALSE))</f>
        <v>0</v>
      </c>
      <c r="F17" s="4" t="str">
        <f t="shared" si="0"/>
        <v>X</v>
      </c>
      <c r="G17" s="6" t="s">
        <v>153</v>
      </c>
      <c r="H17" s="6">
        <f>IF(ISNA(VLOOKUP($A$6,附表.職業加值表!$A$23:$AP$226,23,FALSE)),"",VLOOKUP($A$6,附表.職業加值表!$A$23:$AP$226,23,FALSE))</f>
        <v>0</v>
      </c>
      <c r="I17" s="6" t="s">
        <v>153</v>
      </c>
      <c r="J17" s="6">
        <f>IF(ISNA(VLOOKUP($A$7,附表.職業加值表!$A$23:$AP$226,23,FALSE)),"",VLOOKUP($A$7,附表.職業加值表!$A$23:$AP$226,23,FALSE))</f>
        <v>0</v>
      </c>
      <c r="P17"/>
      <c r="Q17"/>
      <c r="R17"/>
      <c r="S17"/>
      <c r="T17"/>
      <c r="U17"/>
    </row>
    <row r="18" ht="15" spans="1:21">
      <c r="A18" s="3"/>
      <c r="B18" s="6" t="s">
        <v>154</v>
      </c>
      <c r="C18" s="7">
        <f>IF(ISNA(VLOOKUP($A$4,附表.職業加值表!$A$23:$AP$226,24,FALSE)),"",VLOOKUP($A$4,附表.職業加值表!$A$23:$AP$226,24,FALSE))</f>
        <v>0</v>
      </c>
      <c r="D18" s="6" t="s">
        <v>154</v>
      </c>
      <c r="E18" s="6">
        <f>IF(ISNA(VLOOKUP($A$5,附表.職業加值表!$A$23:$AP$226,24,FALSE)),"",VLOOKUP($A$5,附表.職業加值表!$A$23:$AP$226,24,FALSE))</f>
        <v>0</v>
      </c>
      <c r="F18" s="4" t="str">
        <f t="shared" si="0"/>
        <v/>
      </c>
      <c r="G18" s="6" t="s">
        <v>154</v>
      </c>
      <c r="H18" s="6">
        <f>IF(ISNA(VLOOKUP($A$6,附表.職業加值表!$A$23:$AP$226,24,FALSE)),"",VLOOKUP($A$6,附表.職業加值表!$A$23:$AP$226,24,FALSE))</f>
        <v>0</v>
      </c>
      <c r="I18" s="6" t="s">
        <v>154</v>
      </c>
      <c r="J18" s="6">
        <f>IF(ISNA(VLOOKUP($A$7,附表.職業加值表!$A$23:$AP$226,24,FALSE)),"",VLOOKUP($A$7,附表.職業加值表!$A$23:$AP$226,24,FALSE))</f>
        <v>0</v>
      </c>
      <c r="P18"/>
      <c r="Q18"/>
      <c r="R18"/>
      <c r="S18"/>
      <c r="T18"/>
      <c r="U18"/>
    </row>
    <row r="19" ht="15" spans="1:21">
      <c r="A19" s="3"/>
      <c r="B19" s="6" t="s">
        <v>160</v>
      </c>
      <c r="C19" s="7">
        <f>IF(ISNA(VLOOKUP($A$4,附表.職業加值表!$A$23:$AP$226,25,FALSE)),"",VLOOKUP($A$4,附表.職業加值表!$A$23:$AP$226,25,FALSE))</f>
        <v>0</v>
      </c>
      <c r="D19" s="6" t="s">
        <v>160</v>
      </c>
      <c r="E19" s="6">
        <f>IF(ISNA(VLOOKUP($A$5,附表.職業加值表!$A$23:$AP$226,25,FALSE)),"",VLOOKUP($A$5,附表.職業加值表!$A$23:$AP$226,25,FALSE))</f>
        <v>0</v>
      </c>
      <c r="F19" s="4" t="str">
        <f t="shared" si="0"/>
        <v/>
      </c>
      <c r="G19" s="6" t="s">
        <v>160</v>
      </c>
      <c r="H19" s="6">
        <f>IF(ISNA(VLOOKUP($A$6,附表.職業加值表!$A$23:$AP$226,25,FALSE)),"",VLOOKUP($A$6,附表.職業加值表!$A$23:$AP$226,25,FALSE))</f>
        <v>0</v>
      </c>
      <c r="I19" s="6" t="s">
        <v>160</v>
      </c>
      <c r="J19" s="6">
        <f>IF(ISNA(VLOOKUP($A$7,附表.職業加值表!$A$23:$AP$226,25,FALSE)),"",VLOOKUP($A$7,附表.職業加值表!$A$23:$AP$226,25,FALSE))</f>
        <v>0</v>
      </c>
      <c r="P19"/>
      <c r="Q19"/>
      <c r="R19"/>
      <c r="S19"/>
      <c r="T19"/>
      <c r="U19"/>
    </row>
    <row r="20" ht="15" spans="1:21">
      <c r="A20" s="3"/>
      <c r="B20" s="6" t="s">
        <v>161</v>
      </c>
      <c r="C20" s="7">
        <f>IF(ISNA(VLOOKUP($A$4,附表.職業加值表!$A$23:$AP$226,26,FALSE)),"",VLOOKUP($A$4,附表.職業加值表!$A$23:$AP$226,26,FALSE))</f>
        <v>0</v>
      </c>
      <c r="D20" s="6" t="s">
        <v>161</v>
      </c>
      <c r="E20" s="6">
        <f>IF(ISNA(VLOOKUP($A$5,附表.職業加值表!$A$23:$AP$226,26,FALSE)),"",VLOOKUP($A$5,附表.職業加值表!$A$23:$AP$226,26,FALSE))</f>
        <v>0</v>
      </c>
      <c r="F20" s="4" t="str">
        <f t="shared" si="0"/>
        <v/>
      </c>
      <c r="G20" s="6" t="s">
        <v>161</v>
      </c>
      <c r="H20" s="6">
        <f>IF(ISNA(VLOOKUP($A$6,附表.職業加值表!$A$23:$AP$226,26,FALSE)),"",VLOOKUP($A$6,附表.職業加值表!$A$23:$AP$226,26,FALSE))</f>
        <v>0</v>
      </c>
      <c r="I20" s="6" t="s">
        <v>161</v>
      </c>
      <c r="J20" s="6">
        <f>IF(ISNA(VLOOKUP($A$7,附表.職業加值表!$A$23:$AP$226,26,FALSE)),"",VLOOKUP($A$7,附表.職業加值表!$A$23:$AP$226,26,FALSE))</f>
        <v>0</v>
      </c>
      <c r="P20"/>
      <c r="Q20"/>
      <c r="R20"/>
      <c r="S20"/>
      <c r="T20"/>
      <c r="U20"/>
    </row>
    <row r="21" ht="15" spans="1:21">
      <c r="A21" s="3"/>
      <c r="B21" s="6" t="s">
        <v>162</v>
      </c>
      <c r="C21" s="7">
        <f>IF(ISNA(VLOOKUP($A$4,附表.職業加值表!$A$23:$AP$226,27,FALSE)),"",VLOOKUP($A$4,附表.職業加值表!$A$23:$AP$226,27,FALSE))</f>
        <v>0</v>
      </c>
      <c r="D21" s="6" t="s">
        <v>162</v>
      </c>
      <c r="E21" s="6">
        <f>IF(ISNA(VLOOKUP($A$5,附表.職業加值表!$A$23:$AP$226,27,FALSE)),"",VLOOKUP($A$5,附表.職業加值表!$A$23:$AP$226,27,FALSE))</f>
        <v>0</v>
      </c>
      <c r="F21" s="4" t="str">
        <f t="shared" si="0"/>
        <v/>
      </c>
      <c r="G21" s="6" t="s">
        <v>162</v>
      </c>
      <c r="H21" s="6">
        <f>IF(ISNA(VLOOKUP($A$6,附表.職業加值表!$A$23:$AP$226,27,FALSE)),"",VLOOKUP($A$6,附表.職業加值表!$A$23:$AP$226,27,FALSE))</f>
        <v>0</v>
      </c>
      <c r="I21" s="6" t="s">
        <v>162</v>
      </c>
      <c r="J21" s="6">
        <f>IF(ISNA(VLOOKUP($A$7,附表.職業加值表!$A$23:$AP$226,27,FALSE)),"",VLOOKUP($A$7,附表.職業加值表!$A$23:$AP$226,27,FALSE))</f>
        <v>0</v>
      </c>
      <c r="P21"/>
      <c r="Q21"/>
      <c r="R21"/>
      <c r="S21"/>
      <c r="T21"/>
      <c r="U21"/>
    </row>
    <row r="22" ht="15" spans="1:21">
      <c r="A22" s="3"/>
      <c r="B22" s="6" t="s">
        <v>163</v>
      </c>
      <c r="C22" s="7">
        <f>IF(ISNA(VLOOKUP($A$4,附表.職業加值表!$A$23:$AP$226,28,FALSE)),"",VLOOKUP($A$4,附表.職業加值表!$A$23:$AP$226,28,FALSE))</f>
        <v>0</v>
      </c>
      <c r="D22" s="6" t="s">
        <v>163</v>
      </c>
      <c r="E22" s="6">
        <f>IF(ISNA(VLOOKUP($A$5,附表.職業加值表!$A$23:$AP$226,28,FALSE)),"",VLOOKUP($A$5,附表.職業加值表!$A$23:$AP$226,28,FALSE))</f>
        <v>0</v>
      </c>
      <c r="F22" s="4" t="str">
        <f t="shared" si="0"/>
        <v/>
      </c>
      <c r="G22" s="6" t="s">
        <v>163</v>
      </c>
      <c r="H22" s="6">
        <f>IF(ISNA(VLOOKUP($A$6,附表.職業加值表!$A$23:$AP$226,28,FALSE)),"",VLOOKUP($A$6,附表.職業加值表!$A$23:$AP$226,28,FALSE))</f>
        <v>0</v>
      </c>
      <c r="I22" s="6" t="s">
        <v>163</v>
      </c>
      <c r="J22" s="6">
        <f>IF(ISNA(VLOOKUP($A$7,附表.職業加值表!$A$23:$AP$226,28,FALSE)),"",VLOOKUP($A$7,附表.職業加值表!$A$23:$AP$226,28,FALSE))</f>
        <v>0</v>
      </c>
      <c r="P22"/>
      <c r="Q22"/>
      <c r="R22"/>
      <c r="S22"/>
      <c r="T22"/>
      <c r="U22"/>
    </row>
    <row r="23" ht="15" spans="1:21">
      <c r="A23" s="3"/>
      <c r="B23" s="6" t="s">
        <v>164</v>
      </c>
      <c r="C23" s="7">
        <f>IF(ISNA(VLOOKUP($A$4,附表.職業加值表!$A$23:$AP$226,29,FALSE)),"",VLOOKUP($A$4,附表.職業加值表!$A$23:$AP$226,29,FALSE))</f>
        <v>0</v>
      </c>
      <c r="D23" s="6" t="s">
        <v>164</v>
      </c>
      <c r="E23" s="6">
        <f>IF(ISNA(VLOOKUP($A$5,附表.職業加值表!$A$23:$AP$226,29,FALSE)),"",VLOOKUP($A$5,附表.職業加值表!$A$23:$AP$226,29,FALSE))</f>
        <v>0</v>
      </c>
      <c r="F23" s="4" t="str">
        <f t="shared" si="0"/>
        <v/>
      </c>
      <c r="G23" s="6" t="s">
        <v>164</v>
      </c>
      <c r="H23" s="6">
        <f>IF(ISNA(VLOOKUP($A$6,附表.職業加值表!$A$23:$AP$226,29,FALSE)),"",VLOOKUP($A$6,附表.職業加值表!$A$23:$AP$226,29,FALSE))</f>
        <v>0</v>
      </c>
      <c r="I23" s="6" t="s">
        <v>164</v>
      </c>
      <c r="J23" s="6">
        <f>IF(ISNA(VLOOKUP($A$7,附表.職業加值表!$A$23:$AP$226,29,FALSE)),"",VLOOKUP($A$7,附表.職業加值表!$A$23:$AP$226,29,FALSE))</f>
        <v>0</v>
      </c>
      <c r="P23"/>
      <c r="Q23"/>
      <c r="R23"/>
      <c r="S23"/>
      <c r="T23"/>
      <c r="U23"/>
    </row>
    <row r="24" ht="15" spans="1:21">
      <c r="A24" s="3"/>
      <c r="B24" s="6" t="s">
        <v>165</v>
      </c>
      <c r="C24" s="7">
        <f>IF(ISNA(VLOOKUP($A$4,附表.職業加值表!$A$23:$AP$226,30,FALSE)),"",VLOOKUP($A$4,附表.職業加值表!$A$23:$AP$226,30,FALSE))</f>
        <v>0</v>
      </c>
      <c r="D24" s="6" t="s">
        <v>165</v>
      </c>
      <c r="E24" s="6">
        <f>IF(ISNA(VLOOKUP($A$5,附表.職業加值表!$A$23:$AP$226,30,FALSE)),"",VLOOKUP($A$5,附表.職業加值表!$A$23:$AP$226,30,FALSE))</f>
        <v>0</v>
      </c>
      <c r="F24" s="4" t="str">
        <f t="shared" si="0"/>
        <v/>
      </c>
      <c r="G24" s="6" t="s">
        <v>165</v>
      </c>
      <c r="H24" s="6">
        <f>IF(ISNA(VLOOKUP($A$6,附表.職業加值表!$A$23:$AP$226,30,FALSE)),"",VLOOKUP($A$6,附表.職業加值表!$A$23:$AP$226,30,FALSE))</f>
        <v>0</v>
      </c>
      <c r="I24" s="6" t="s">
        <v>165</v>
      </c>
      <c r="J24" s="6">
        <f>IF(ISNA(VLOOKUP($A$7,附表.職業加值表!$A$23:$AP$226,30,FALSE)),"",VLOOKUP($A$7,附表.職業加值表!$A$23:$AP$226,30,FALSE))</f>
        <v>0</v>
      </c>
      <c r="P24"/>
      <c r="Q24"/>
      <c r="R24"/>
      <c r="S24"/>
      <c r="T24"/>
      <c r="U24"/>
    </row>
    <row r="25" ht="15" spans="1:21">
      <c r="A25" s="3"/>
      <c r="B25" s="6" t="s">
        <v>166</v>
      </c>
      <c r="C25" s="7">
        <f>IF(ISNA(VLOOKUP($A$4,附表.職業加值表!$A$23:$AP$226,31,FALSE)),"",VLOOKUP($A$4,附表.職業加值表!$A$23:$AP$226,31,FALSE))</f>
        <v>0</v>
      </c>
      <c r="D25" s="6" t="s">
        <v>166</v>
      </c>
      <c r="E25" s="6">
        <f>IF(ISNA(VLOOKUP($A$5,附表.職業加值表!$A$23:$AP$226,31,FALSE)),"",VLOOKUP($A$5,附表.職業加值表!$A$23:$AP$226,31,FALSE))</f>
        <v>0</v>
      </c>
      <c r="F25" s="4" t="str">
        <f t="shared" si="0"/>
        <v/>
      </c>
      <c r="G25" s="6" t="s">
        <v>166</v>
      </c>
      <c r="H25" s="6">
        <f>IF(ISNA(VLOOKUP($A$6,附表.職業加值表!$A$23:$AP$226,31,FALSE)),"",VLOOKUP($A$6,附表.職業加值表!$A$23:$AP$226,31,FALSE))</f>
        <v>0</v>
      </c>
      <c r="I25" s="6" t="s">
        <v>166</v>
      </c>
      <c r="J25" s="6">
        <f>IF(ISNA(VLOOKUP($A$7,附表.職業加值表!$A$23:$AP$226,31,FALSE)),"",VLOOKUP($A$7,附表.職業加值表!$A$23:$AP$226,31,FALSE))</f>
        <v>0</v>
      </c>
      <c r="P25"/>
      <c r="Q25"/>
      <c r="R25"/>
      <c r="S25"/>
      <c r="T25"/>
      <c r="U25"/>
    </row>
    <row r="26" ht="15" spans="1:21">
      <c r="A26" s="3"/>
      <c r="B26" s="6" t="s">
        <v>167</v>
      </c>
      <c r="C26" s="7">
        <f>IF(ISNA(VLOOKUP($A$4,附表.職業加值表!$A$23:$AP$226,32,FALSE)),"",VLOOKUP($A$4,附表.職業加值表!$A$23:$AP$226,32,FALSE))</f>
        <v>0</v>
      </c>
      <c r="D26" s="6" t="s">
        <v>167</v>
      </c>
      <c r="E26" s="6">
        <f>IF(ISNA(VLOOKUP($A$5,附表.職業加值表!$A$23:$AP$226,32,FALSE)),"",VLOOKUP($A$5,附表.職業加值表!$A$23:$AP$226,32,FALSE))</f>
        <v>0</v>
      </c>
      <c r="F26" s="4" t="str">
        <f t="shared" si="0"/>
        <v/>
      </c>
      <c r="G26" s="6" t="s">
        <v>167</v>
      </c>
      <c r="H26" s="6">
        <f>IF(ISNA(VLOOKUP($A$6,附表.職業加值表!$A$23:$AP$226,32,FALSE)),"",VLOOKUP($A$6,附表.職業加值表!$A$23:$AP$226,32,FALSE))</f>
        <v>0</v>
      </c>
      <c r="I26" s="6" t="s">
        <v>167</v>
      </c>
      <c r="J26" s="6">
        <f>IF(ISNA(VLOOKUP($A$7,附表.職業加值表!$A$23:$AP$226,32,FALSE)),"",VLOOKUP($A$7,附表.職業加值表!$A$23:$AP$226,32,FALSE))</f>
        <v>0</v>
      </c>
      <c r="P26"/>
      <c r="Q26"/>
      <c r="R26"/>
      <c r="S26"/>
      <c r="T26"/>
      <c r="U26"/>
    </row>
    <row r="27" ht="15" spans="1:21">
      <c r="A27" s="3"/>
      <c r="B27" s="6" t="s">
        <v>168</v>
      </c>
      <c r="C27" s="7">
        <f>IF(ISNA(VLOOKUP($A$4,附表.職業加值表!$A$23:$AP$226,33,FALSE)),"",VLOOKUP($A$4,附表.職業加值表!$A$23:$AP$226,33,FALSE))</f>
        <v>0</v>
      </c>
      <c r="D27" s="6" t="s">
        <v>168</v>
      </c>
      <c r="E27" s="6">
        <f>IF(ISNA(VLOOKUP($A$5,附表.職業加值表!$A$23:$AP$226,33,FALSE)),"",VLOOKUP($A$5,附表.職業加值表!$A$23:$AP$226,33,FALSE))</f>
        <v>0</v>
      </c>
      <c r="F27" s="4" t="str">
        <f t="shared" si="0"/>
        <v/>
      </c>
      <c r="G27" s="6" t="s">
        <v>168</v>
      </c>
      <c r="H27" s="6">
        <f>IF(ISNA(VLOOKUP($A$6,附表.職業加值表!$A$23:$AP$226,33,FALSE)),"",VLOOKUP($A$6,附表.職業加值表!$A$23:$AP$226,33,FALSE))</f>
        <v>0</v>
      </c>
      <c r="I27" s="6" t="s">
        <v>168</v>
      </c>
      <c r="J27" s="6">
        <f>IF(ISNA(VLOOKUP($A$7,附表.職業加值表!$A$23:$AP$226,33,FALSE)),"",VLOOKUP($A$7,附表.職業加值表!$A$23:$AP$226,33,FALSE))</f>
        <v>0</v>
      </c>
      <c r="P27"/>
      <c r="Q27"/>
      <c r="R27"/>
      <c r="S27"/>
      <c r="T27"/>
      <c r="U27"/>
    </row>
    <row r="28" ht="15" spans="1:21">
      <c r="A28" s="3"/>
      <c r="B28" s="6" t="s">
        <v>169</v>
      </c>
      <c r="C28" s="7" t="str">
        <f>IF(ISNA(VLOOKUP($A$4,附表.職業加值表!$A$23:$AP$226,34,FALSE)),"",VLOOKUP($A$4,附表.職業加值表!$A$23:$AP$226,34,FALSE))</f>
        <v>X</v>
      </c>
      <c r="D28" s="6" t="s">
        <v>169</v>
      </c>
      <c r="E28" s="6">
        <f>IF(ISNA(VLOOKUP($A$5,附表.職業加值表!$A$23:$AP$226,34,FALSE)),"",VLOOKUP($A$5,附表.職業加值表!$A$23:$AP$226,34,FALSE))</f>
        <v>0</v>
      </c>
      <c r="F28" s="4" t="str">
        <f t="shared" si="0"/>
        <v>X</v>
      </c>
      <c r="G28" s="6" t="s">
        <v>169</v>
      </c>
      <c r="H28" s="6">
        <f>IF(ISNA(VLOOKUP($A$6,附表.職業加值表!$A$23:$AP$226,34,FALSE)),"",VLOOKUP($A$6,附表.職業加值表!$A$23:$AP$226,34,FALSE))</f>
        <v>0</v>
      </c>
      <c r="I28" s="6" t="s">
        <v>169</v>
      </c>
      <c r="J28" s="6">
        <f>IF(ISNA(VLOOKUP($A$7,附表.職業加值表!$A$23:$AP$226,34,FALSE)),"",VLOOKUP($A$7,附表.職業加值表!$A$23:$AP$226,34,FALSE))</f>
        <v>0</v>
      </c>
      <c r="P28"/>
      <c r="Q28"/>
      <c r="R28"/>
      <c r="S28"/>
      <c r="T28"/>
      <c r="U28"/>
    </row>
    <row r="29" ht="15" spans="1:21">
      <c r="A29" s="3"/>
      <c r="B29" s="6" t="s">
        <v>170</v>
      </c>
      <c r="C29" s="7" t="str">
        <f>IF(ISNA(VLOOKUP($A$4,附表.職業加值表!$A$23:$AP$226,35,FALSE)),"",VLOOKUP($A$4,附表.職業加值表!$A$23:$AP$226,35,FALSE))</f>
        <v>X</v>
      </c>
      <c r="D29" s="6" t="s">
        <v>170</v>
      </c>
      <c r="E29" s="6">
        <f>IF(ISNA(VLOOKUP($A$5,附表.職業加值表!$A$23:$AP$226,35,FALSE)),"",VLOOKUP($A$5,附表.職業加值表!$A$23:$AP$226,35,FALSE))</f>
        <v>0</v>
      </c>
      <c r="F29" s="4" t="str">
        <f t="shared" si="0"/>
        <v>X</v>
      </c>
      <c r="G29" s="6" t="s">
        <v>170</v>
      </c>
      <c r="H29" s="6">
        <f>IF(ISNA(VLOOKUP($A$6,附表.職業加值表!$A$23:$AP$226,35,FALSE)),"",VLOOKUP($A$6,附表.職業加值表!$A$23:$AP$226,35,FALSE))</f>
        <v>0</v>
      </c>
      <c r="I29" s="6" t="s">
        <v>170</v>
      </c>
      <c r="J29" s="6">
        <f>IF(ISNA(VLOOKUP($A$7,附表.職業加值表!$A$23:$AP$226,35,FALSE)),"",VLOOKUP($A$7,附表.職業加值表!$A$23:$AP$226,35,FALSE))</f>
        <v>0</v>
      </c>
      <c r="P29"/>
      <c r="Q29"/>
      <c r="R29"/>
      <c r="S29"/>
      <c r="T29"/>
      <c r="U29"/>
    </row>
    <row r="30" ht="15" spans="1:21">
      <c r="A30" s="3"/>
      <c r="B30" s="6" t="s">
        <v>171</v>
      </c>
      <c r="C30" s="7">
        <f>IF(ISNA(VLOOKUP($A$4,附表.職業加值表!$A$23:$AP$226,36,FALSE)),"",VLOOKUP($A$4,附表.職業加值表!$A$23:$AP$226,36,FALSE))</f>
        <v>0</v>
      </c>
      <c r="D30" s="6" t="s">
        <v>171</v>
      </c>
      <c r="E30" s="6">
        <f>IF(ISNA(VLOOKUP($A$5,附表.職業加值表!$A$23:$AP$226,36,FALSE)),"",VLOOKUP($A$5,附表.職業加值表!$A$23:$AP$226,36,FALSE))</f>
        <v>0</v>
      </c>
      <c r="F30" s="4" t="str">
        <f t="shared" si="0"/>
        <v/>
      </c>
      <c r="G30" s="6" t="s">
        <v>171</v>
      </c>
      <c r="H30" s="6">
        <f>IF(ISNA(VLOOKUP($A$6,附表.職業加值表!$A$23:$AP$226,36,FALSE)),"",VLOOKUP($A$6,附表.職業加值表!$A$23:$AP$226,36,FALSE))</f>
        <v>0</v>
      </c>
      <c r="I30" s="6" t="s">
        <v>171</v>
      </c>
      <c r="J30" s="6">
        <f>IF(ISNA(VLOOKUP($A$7,附表.職業加值表!$A$23:$AP$226,36,FALSE)),"",VLOOKUP($A$7,附表.職業加值表!$A$23:$AP$226,36,FALSE))</f>
        <v>0</v>
      </c>
      <c r="P30"/>
      <c r="Q30"/>
      <c r="R30"/>
      <c r="S30"/>
      <c r="T30"/>
      <c r="U30"/>
    </row>
    <row r="31" ht="15" spans="1:21">
      <c r="A31" s="3"/>
      <c r="B31" s="6" t="s">
        <v>172</v>
      </c>
      <c r="C31" s="7">
        <f>IF(ISNA(VLOOKUP($A$4,附表.職業加值表!$A$23:$AP$226,37,FALSE)),"",VLOOKUP($A$4,附表.職業加值表!$A$23:$AP$226,37,FALSE))</f>
        <v>0</v>
      </c>
      <c r="D31" s="6" t="s">
        <v>172</v>
      </c>
      <c r="E31" s="6">
        <f>IF(ISNA(VLOOKUP($A$5,附表.職業加值表!$A$23:$AP$226,37,FALSE)),"",VLOOKUP($A$5,附表.職業加值表!$A$23:$AP$226,37,FALSE))</f>
        <v>0</v>
      </c>
      <c r="F31" s="4" t="str">
        <f t="shared" si="0"/>
        <v/>
      </c>
      <c r="G31" s="6" t="s">
        <v>172</v>
      </c>
      <c r="H31" s="6">
        <f>IF(ISNA(VLOOKUP($A$6,附表.職業加值表!$A$23:$AP$226,37,FALSE)),"",VLOOKUP($A$6,附表.職業加值表!$A$23:$AP$226,37,FALSE))</f>
        <v>0</v>
      </c>
      <c r="I31" s="6" t="s">
        <v>172</v>
      </c>
      <c r="J31" s="6">
        <f>IF(ISNA(VLOOKUP($A$7,附表.職業加值表!$A$23:$AP$226,37,FALSE)),"",VLOOKUP($A$7,附表.職業加值表!$A$23:$AP$226,37,FALSE))</f>
        <v>0</v>
      </c>
      <c r="P31"/>
      <c r="Q31"/>
      <c r="R31"/>
      <c r="S31"/>
      <c r="T31"/>
      <c r="U31"/>
    </row>
    <row r="32" ht="15" spans="1:21">
      <c r="A32" s="3"/>
      <c r="B32" s="6" t="s">
        <v>173</v>
      </c>
      <c r="C32" s="7">
        <f>IF(ISNA(VLOOKUP($A$4,附表.職業加值表!$A$23:$AP$226,38,FALSE)),"",VLOOKUP($A$4,附表.職業加值表!$A$23:$AP$226,38,FALSE))</f>
        <v>0</v>
      </c>
      <c r="D32" s="6" t="s">
        <v>173</v>
      </c>
      <c r="E32" s="6">
        <f>IF(ISNA(VLOOKUP($A$5,附表.職業加值表!$A$23:$AP$226,38,FALSE)),"",VLOOKUP($A$5,附表.職業加值表!$A$23:$AP$226,38,FALSE))</f>
        <v>0</v>
      </c>
      <c r="F32" s="4" t="str">
        <f t="shared" si="0"/>
        <v/>
      </c>
      <c r="G32" s="6" t="s">
        <v>173</v>
      </c>
      <c r="H32" s="6">
        <f>IF(ISNA(VLOOKUP($A$6,附表.職業加值表!$A$23:$AP$226,38,FALSE)),"",VLOOKUP($A$6,附表.職業加值表!$A$23:$AP$226,38,FALSE))</f>
        <v>0</v>
      </c>
      <c r="I32" s="6" t="s">
        <v>173</v>
      </c>
      <c r="J32" s="6">
        <f>IF(ISNA(VLOOKUP($A$7,附表.職業加值表!$A$23:$AP$226,38,FALSE)),"",VLOOKUP($A$7,附表.職業加值表!$A$23:$AP$226,38,FALSE))</f>
        <v>0</v>
      </c>
      <c r="P32"/>
      <c r="Q32"/>
      <c r="R32"/>
      <c r="S32"/>
      <c r="T32"/>
      <c r="U32"/>
    </row>
    <row r="33" ht="15" spans="1:21">
      <c r="A33" s="3"/>
      <c r="B33" s="6" t="s">
        <v>174</v>
      </c>
      <c r="C33" s="7">
        <f>IF(ISNA(VLOOKUP($A$4,附表.職業加值表!$A$23:$AP$226,39,FALSE)),"",VLOOKUP($A$4,附表.職業加值表!$A$23:$AP$226,39,FALSE))</f>
        <v>0</v>
      </c>
      <c r="D33" s="6" t="s">
        <v>174</v>
      </c>
      <c r="E33" s="6">
        <f>IF(ISNA(VLOOKUP($A$5,附表.職業加值表!$A$23:$AP$226,39,FALSE)),"",VLOOKUP($A$5,附表.職業加值表!$A$23:$AP$226,39,FALSE))</f>
        <v>0</v>
      </c>
      <c r="F33" s="4" t="str">
        <f t="shared" si="0"/>
        <v/>
      </c>
      <c r="G33" s="6" t="s">
        <v>174</v>
      </c>
      <c r="H33" s="6">
        <f>IF(ISNA(VLOOKUP($A$6,附表.職業加值表!$A$23:$AP$226,39,FALSE)),"",VLOOKUP($A$6,附表.職業加值表!$A$23:$AP$226,39,FALSE))</f>
        <v>0</v>
      </c>
      <c r="I33" s="6" t="s">
        <v>174</v>
      </c>
      <c r="J33" s="6">
        <f>IF(ISNA(VLOOKUP($A$7,附表.職業加值表!$A$23:$AP$226,39,FALSE)),"",VLOOKUP($A$7,附表.職業加值表!$A$23:$AP$226,39,FALSE))</f>
        <v>0</v>
      </c>
      <c r="P33"/>
      <c r="Q33"/>
      <c r="R33"/>
      <c r="S33"/>
      <c r="T33"/>
      <c r="U33"/>
    </row>
    <row r="34" ht="15" spans="1:21">
      <c r="A34" s="3"/>
      <c r="B34" s="6" t="s">
        <v>175</v>
      </c>
      <c r="C34" s="7" t="str">
        <f>IF(ISNA(VLOOKUP($A$4,附表.職業加值表!$A$23:$AP$226,40,FALSE)),"",VLOOKUP($A$4,附表.職業加值表!$A$23:$AP$226,40,FALSE))</f>
        <v>X</v>
      </c>
      <c r="D34" s="6" t="s">
        <v>175</v>
      </c>
      <c r="E34" s="6">
        <f>IF(ISNA(VLOOKUP($A$5,附表.職業加值表!$A$23:$AP$226,40,FALSE)),"",VLOOKUP($A$5,附表.職業加值表!$A$23:$AP$226,40,FALSE))</f>
        <v>0</v>
      </c>
      <c r="F34" s="4" t="str">
        <f t="shared" si="0"/>
        <v>X</v>
      </c>
      <c r="G34" s="6" t="s">
        <v>175</v>
      </c>
      <c r="H34" s="6">
        <f>IF(ISNA(VLOOKUP($A$6,附表.職業加值表!$A$23:$AP$226,40,FALSE)),"",VLOOKUP($A$6,附表.職業加值表!$A$23:$AP$226,40,FALSE))</f>
        <v>0</v>
      </c>
      <c r="I34" s="6" t="s">
        <v>175</v>
      </c>
      <c r="J34" s="6">
        <f>IF(ISNA(VLOOKUP($A$7,附表.職業加值表!$A$23:$AP$226,40,FALSE)),"",VLOOKUP($A$7,附表.職業加值表!$A$23:$AP$226,40,FALSE))</f>
        <v>0</v>
      </c>
      <c r="P34"/>
      <c r="Q34"/>
      <c r="R34"/>
      <c r="S34"/>
      <c r="T34"/>
      <c r="U34"/>
    </row>
    <row r="35" ht="15" spans="1:21">
      <c r="A35" s="3"/>
      <c r="B35" s="6" t="s">
        <v>176</v>
      </c>
      <c r="C35" s="7" t="str">
        <f>IF(ISNA(VLOOKUP($A$4,附表.職業加值表!$A$23:$AP$226,41,FALSE)),"",VLOOKUP($A$4,附表.職業加值表!$A$23:$AP$226,41,FALSE))</f>
        <v>X</v>
      </c>
      <c r="D35" s="6" t="s">
        <v>176</v>
      </c>
      <c r="E35" s="6">
        <f>IF(ISNA(VLOOKUP($A$5,附表.職業加值表!$A$23:$AP$226,41,FALSE)),"",VLOOKUP($A$5,附表.職業加值表!$A$23:$AP$226,41,FALSE))</f>
        <v>0</v>
      </c>
      <c r="F35" s="4" t="str">
        <f t="shared" si="0"/>
        <v>X</v>
      </c>
      <c r="G35" s="6" t="s">
        <v>176</v>
      </c>
      <c r="H35" s="6">
        <f>IF(ISNA(VLOOKUP($A$6,附表.職業加值表!$A$23:$AP$226,41,FALSE)),"",VLOOKUP($A$6,附表.職業加值表!$A$23:$AP$226,41,FALSE))</f>
        <v>0</v>
      </c>
      <c r="I35" s="6" t="s">
        <v>176</v>
      </c>
      <c r="J35" s="6">
        <f>IF(ISNA(VLOOKUP($A$7,附表.職業加值表!$A$23:$AP$226,41,FALSE)),"",VLOOKUP($A$7,附表.職業加值表!$A$23:$AP$226,41,FALSE))</f>
        <v>0</v>
      </c>
      <c r="P35"/>
      <c r="Q35"/>
      <c r="R35"/>
      <c r="S35"/>
      <c r="T35"/>
      <c r="U35"/>
    </row>
    <row r="36" ht="15" spans="1:21">
      <c r="A36" s="3"/>
      <c r="B36" s="6" t="s">
        <v>177</v>
      </c>
      <c r="C36" s="7">
        <f>IF(ISNA(VLOOKUP($A$4,附表.職業加值表!$A$23:$AP$226,42,FALSE)),"",VLOOKUP($A$4,附表.職業加值表!$A$23:$AP$226,42,FALSE))</f>
        <v>0</v>
      </c>
      <c r="D36" s="6" t="s">
        <v>177</v>
      </c>
      <c r="E36" s="6">
        <f>IF(ISNA(VLOOKUP($A$5,附表.職業加值表!$A$23:$AP$226,42,FALSE)),"",VLOOKUP($A$5,附表.職業加值表!$A$23:$AP$226,42,FALSE))</f>
        <v>0</v>
      </c>
      <c r="F36" s="4" t="str">
        <f t="shared" si="0"/>
        <v/>
      </c>
      <c r="G36" s="6" t="s">
        <v>177</v>
      </c>
      <c r="H36" s="6">
        <f>IF(ISNA(VLOOKUP($A$6,附表.職業加值表!$A$23:$AP$226,42,FALSE)),"",VLOOKUP($A$6,附表.職業加值表!$A$23:$AP$226,42,FALSE))</f>
        <v>0</v>
      </c>
      <c r="I36" s="6" t="s">
        <v>177</v>
      </c>
      <c r="J36" s="6">
        <f>IF(ISNA(VLOOKUP($A$7,附表.職業加值表!$A$23:$AP$226,42,FALSE)),"",VLOOKUP($A$7,附表.職業加值表!$A$23:$AP$226,42,FALSE))</f>
        <v>0</v>
      </c>
      <c r="P36"/>
      <c r="Q36"/>
      <c r="R36"/>
      <c r="S36"/>
      <c r="T36"/>
      <c r="U36"/>
    </row>
    <row r="37" spans="1:10">
      <c r="A37" s="8"/>
      <c r="B37" s="8"/>
      <c r="C37" s="9"/>
      <c r="D37" s="10"/>
      <c r="E37" s="9"/>
      <c r="F37" s="9"/>
      <c r="G37" s="8"/>
      <c r="H37" s="9"/>
      <c r="I37" s="10"/>
      <c r="J37" s="9"/>
    </row>
    <row r="38" spans="1:10">
      <c r="A38" s="8"/>
      <c r="B38" s="8"/>
      <c r="C38" s="9"/>
      <c r="D38" s="10"/>
      <c r="E38" s="9"/>
      <c r="F38" s="9"/>
      <c r="G38" s="8"/>
      <c r="H38" s="9"/>
      <c r="I38" s="10"/>
      <c r="J38" s="9"/>
    </row>
    <row r="39" spans="1:10">
      <c r="A39" s="8"/>
      <c r="B39" s="8"/>
      <c r="C39" s="9"/>
      <c r="D39" s="10"/>
      <c r="E39" s="9"/>
      <c r="F39" s="9"/>
      <c r="G39" s="8"/>
      <c r="H39" s="9"/>
      <c r="I39" s="10"/>
      <c r="J39" s="9"/>
    </row>
    <row r="40" spans="1:10">
      <c r="A40" s="8"/>
      <c r="B40" s="8"/>
      <c r="C40" s="9"/>
      <c r="D40" s="10"/>
      <c r="E40" s="9"/>
      <c r="F40" s="9"/>
      <c r="G40" s="8"/>
      <c r="H40" s="9"/>
      <c r="I40" s="10"/>
      <c r="J40" s="9"/>
    </row>
    <row r="41" spans="1:10">
      <c r="A41" s="8"/>
      <c r="B41" s="8"/>
      <c r="C41" s="9"/>
      <c r="D41" s="10"/>
      <c r="E41" s="9"/>
      <c r="F41" s="9"/>
      <c r="G41" s="8"/>
      <c r="H41" s="9"/>
      <c r="I41" s="10"/>
      <c r="J41" s="9"/>
    </row>
    <row r="42" spans="1:10">
      <c r="A42" s="8"/>
      <c r="B42" s="8"/>
      <c r="C42" s="9"/>
      <c r="D42" s="10"/>
      <c r="E42" s="9"/>
      <c r="F42" s="9"/>
      <c r="G42" s="8"/>
      <c r="H42" s="9"/>
      <c r="I42" s="10"/>
      <c r="J42" s="9"/>
    </row>
    <row r="43" spans="1:10">
      <c r="A43" s="8"/>
      <c r="B43" s="8"/>
      <c r="C43" s="9"/>
      <c r="D43" s="10"/>
      <c r="E43" s="9"/>
      <c r="F43" s="9"/>
      <c r="G43" s="8"/>
      <c r="H43" s="9"/>
      <c r="I43" s="10"/>
      <c r="J43" s="9"/>
    </row>
    <row r="44" spans="1:10">
      <c r="A44" s="8"/>
      <c r="B44" s="8"/>
      <c r="C44" s="9"/>
      <c r="D44" s="10"/>
      <c r="E44" s="9"/>
      <c r="F44" s="9"/>
      <c r="G44" s="8"/>
      <c r="H44" s="9"/>
      <c r="I44" s="10"/>
      <c r="J44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人物卡</vt:lpstr>
      <vt:lpstr>裝備卡</vt:lpstr>
      <vt:lpstr>盟友卡</vt:lpstr>
      <vt:lpstr>道具追蹤表1</vt:lpstr>
      <vt:lpstr>紀錄單獎勵</vt:lpstr>
      <vt:lpstr>附表.種族屬性調整</vt:lpstr>
      <vt:lpstr>附表.體型負重</vt:lpstr>
      <vt:lpstr>附表.職業加值表</vt:lpstr>
      <vt:lpstr>附表.技能兼職計算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WPS_1660306282</cp:lastModifiedBy>
  <dcterms:created xsi:type="dcterms:W3CDTF">2019-03-23T20:18:00Z</dcterms:created>
  <cp:lastPrinted>2020-10-05T10:09:00Z</cp:lastPrinted>
  <dcterms:modified xsi:type="dcterms:W3CDTF">2023-08-31T15:57:15Z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83CAF1A72756461084C70E98A011AFFB_13</vt:lpwstr>
  </property>
  <property fmtid="{D5CDD505-2E9C-101B-9397-08002B2CF9AE}" pid="3" name="KSOProductBuildVer">
    <vt:lpwstr>2052-11.1.0.14036</vt:lpwstr>
  </property>
</Properties>
</file>