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TACJONARNY\Pliki z dostępem\Metody optymalizacji procesów - projekt\"/>
    </mc:Choice>
  </mc:AlternateContent>
  <xr:revisionPtr revIDLastSave="0" documentId="13_ncr:1_{49C3B0AE-01FD-420F-A2A0-B22347A5861C}" xr6:coauthVersionLast="43" xr6:coauthVersionMax="43" xr10:uidLastSave="{00000000-0000-0000-0000-000000000000}"/>
  <bookViews>
    <workbookView xWindow="11670" yWindow="840" windowWidth="14400" windowHeight="736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8" i="1" l="1"/>
  <c r="B47" i="1"/>
  <c r="B46" i="1"/>
  <c r="B45" i="1"/>
  <c r="B40" i="1"/>
  <c r="B36" i="1"/>
  <c r="B35" i="1"/>
  <c r="B20" i="1" l="1"/>
  <c r="B22" i="1" s="1"/>
  <c r="B9" i="1"/>
  <c r="B7" i="1"/>
  <c r="B1" i="1"/>
  <c r="B31" i="1" s="1"/>
  <c r="B16" i="1" l="1"/>
  <c r="B4" i="1"/>
  <c r="B10" i="1" s="1"/>
  <c r="B21" i="1" l="1"/>
  <c r="B26" i="1"/>
  <c r="B17" i="1"/>
  <c r="B18" i="1"/>
  <c r="B19" i="1" l="1"/>
  <c r="B39" i="1" s="1"/>
  <c r="B30" i="1"/>
  <c r="B27" i="1"/>
  <c r="B32" i="1"/>
  <c r="B38" i="1" s="1"/>
  <c r="B42" i="1" s="1"/>
  <c r="B43" i="1" s="1"/>
</calcChain>
</file>

<file path=xl/sharedStrings.xml><?xml version="1.0" encoding="utf-8"?>
<sst xmlns="http://schemas.openxmlformats.org/spreadsheetml/2006/main" count="82" uniqueCount="79">
  <si>
    <t>H_sat</t>
  </si>
  <si>
    <t>R_sat</t>
  </si>
  <si>
    <t>pi</t>
  </si>
  <si>
    <t>V_sat</t>
  </si>
  <si>
    <t>m_całk_sat</t>
  </si>
  <si>
    <t>m_1_całk_sat</t>
  </si>
  <si>
    <t>m_r_całk</t>
  </si>
  <si>
    <t>m_paliwa_sat</t>
  </si>
  <si>
    <t>rho</t>
  </si>
  <si>
    <t>H_k</t>
  </si>
  <si>
    <t>v_k</t>
  </si>
  <si>
    <t>R_Z</t>
  </si>
  <si>
    <t>stała pi</t>
  </si>
  <si>
    <t>wysokość 1 stopnia rakiety Saturn V</t>
  </si>
  <si>
    <t>promień 1 stopnia rakiety Saturn V</t>
  </si>
  <si>
    <t>objętość 1 stopnia rakiety Saturn V</t>
  </si>
  <si>
    <t>masa całkowita rakiety Saturn V</t>
  </si>
  <si>
    <t>masa całkowita 1 stopnia rakiety Saturn V</t>
  </si>
  <si>
    <t>masa całkowita reszty rakiety</t>
  </si>
  <si>
    <t>masa pustego 1 stopnia rakiety Saturn V</t>
  </si>
  <si>
    <t>masa paliwa 1 stopnia rakiety Saturn V</t>
  </si>
  <si>
    <t>gęstość paliwa</t>
  </si>
  <si>
    <t>wysokość nad ziemią końca lotu</t>
  </si>
  <si>
    <t>prędkość końca lotu</t>
  </si>
  <si>
    <t>promień ziemi</t>
  </si>
  <si>
    <t>stała grawitacji</t>
  </si>
  <si>
    <t>G</t>
  </si>
  <si>
    <t>m_wzn_sat</t>
  </si>
  <si>
    <t>masa wznoszona przez rakietę Saturn V</t>
  </si>
  <si>
    <t>M_Z</t>
  </si>
  <si>
    <t>masa ziemi</t>
  </si>
  <si>
    <t>E_pot_sat</t>
  </si>
  <si>
    <t>Energia potencjalna wznoszenia rakiety Saturn V</t>
  </si>
  <si>
    <t>E_kin_sat</t>
  </si>
  <si>
    <t>Delta_E_sat</t>
  </si>
  <si>
    <t>Energia kinetyczna wznoszenia rakiety Saturn V</t>
  </si>
  <si>
    <t>Energia całkowita wznoszenia rakiety Saturn V</t>
  </si>
  <si>
    <t>beta1</t>
  </si>
  <si>
    <t>współczynnik potrzebnej energii do wznoszenia</t>
  </si>
  <si>
    <t>beta2</t>
  </si>
  <si>
    <t>m_1_pust</t>
  </si>
  <si>
    <t>DeltaE(V)=beta1*V+beta2</t>
  </si>
  <si>
    <t>T_sat</t>
  </si>
  <si>
    <t>czas pracy silników rakiety Saturn V</t>
  </si>
  <si>
    <t>alfa3</t>
  </si>
  <si>
    <t>r_sat</t>
  </si>
  <si>
    <t>promień silnika rakiety Saturn V</t>
  </si>
  <si>
    <t>współczynnik czasu pracy silników</t>
  </si>
  <si>
    <t>beta3</t>
  </si>
  <si>
    <t>F_sat</t>
  </si>
  <si>
    <t>siła ciągu silnika rakiety Saturn V</t>
  </si>
  <si>
    <t>Q_sat</t>
  </si>
  <si>
    <t>alfa4</t>
  </si>
  <si>
    <t>parametr siły ciągu silnika rakiety</t>
  </si>
  <si>
    <t>zużycie paliwa przez rakietę Saturn V</t>
  </si>
  <si>
    <t>beta4</t>
  </si>
  <si>
    <t>współczynnik mocy silnika rakiety</t>
  </si>
  <si>
    <t>wartość pośrednia</t>
  </si>
  <si>
    <t>T(V,r)=beta3*V/r^2</t>
  </si>
  <si>
    <t>M(r)=beta4*r^2</t>
  </si>
  <si>
    <t>M_sat</t>
  </si>
  <si>
    <t>moc silników rakiety saturn V</t>
  </si>
  <si>
    <t>M_sat_uż</t>
  </si>
  <si>
    <t>moc użyteczna rakiety saturn V</t>
  </si>
  <si>
    <t>Delta_M_sat</t>
  </si>
  <si>
    <t>różnica w mocy użytej i mocy silników</t>
  </si>
  <si>
    <t>beta5</t>
  </si>
  <si>
    <t>współczynnik mocy stratnej</t>
  </si>
  <si>
    <t>gamma1</t>
  </si>
  <si>
    <t>gamma2</t>
  </si>
  <si>
    <t>gamma3</t>
  </si>
  <si>
    <t>c_d</t>
  </si>
  <si>
    <t>współczynnik oporu powietrza rakiety</t>
  </si>
  <si>
    <t>M_O_sat</t>
  </si>
  <si>
    <t>współczynnik mocy oporu powietrza rakiety</t>
  </si>
  <si>
    <t>moc oporu powietrza rakiety Saturn V</t>
  </si>
  <si>
    <t>alfa6</t>
  </si>
  <si>
    <t>beta6</t>
  </si>
  <si>
    <t>gamma4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</si>
</sst>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2" borderId="0" xfId="0" applyNumberFormat="1" applyFill="1"/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164" fontId="0" fillId="0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topLeftCell="A41" zoomScaleNormal="100" workbookViewId="0">
      <selection activeCell="B45" sqref="B45"/>
    </sheetView>
  </sheetViews>
  <sheetFormatPr defaultRowHeight="14.5" x14ac:dyDescent="0.35"/>
  <cols>
    <col min="1" max="1" width="12.54296875" bestFit="1" customWidth="1"/>
    <col min="2" max="2" width="14.1796875" style="2" customWidth="1"/>
  </cols>
  <sheetData>
    <row r="1" spans="1:3" x14ac:dyDescent="0.35">
      <c r="A1" t="s">
        <v>2</v>
      </c>
      <c r="B1" s="1">
        <f>PI()</f>
        <v>3.1415926535897931</v>
      </c>
      <c r="C1" t="s">
        <v>12</v>
      </c>
    </row>
    <row r="2" spans="1:3" x14ac:dyDescent="0.35">
      <c r="A2" t="s">
        <v>0</v>
      </c>
      <c r="B2" s="1">
        <v>42.1</v>
      </c>
      <c r="C2" t="s">
        <v>13</v>
      </c>
    </row>
    <row r="3" spans="1:3" x14ac:dyDescent="0.35">
      <c r="A3" t="s">
        <v>1</v>
      </c>
      <c r="B3" s="1">
        <v>5.05</v>
      </c>
      <c r="C3" t="s">
        <v>14</v>
      </c>
    </row>
    <row r="4" spans="1:3" x14ac:dyDescent="0.35">
      <c r="A4" t="s">
        <v>3</v>
      </c>
      <c r="B4" s="2">
        <f>B2*B3^2*B1</f>
        <v>3372.9874458881127</v>
      </c>
      <c r="C4" t="s">
        <v>15</v>
      </c>
    </row>
    <row r="5" spans="1:3" x14ac:dyDescent="0.35">
      <c r="A5" t="s">
        <v>4</v>
      </c>
      <c r="B5" s="1">
        <v>2970000</v>
      </c>
      <c r="C5" t="s">
        <v>16</v>
      </c>
    </row>
    <row r="6" spans="1:3" x14ac:dyDescent="0.35">
      <c r="A6" t="s">
        <v>5</v>
      </c>
      <c r="B6" s="1">
        <v>2290000</v>
      </c>
      <c r="C6" t="s">
        <v>17</v>
      </c>
    </row>
    <row r="7" spans="1:3" x14ac:dyDescent="0.35">
      <c r="A7" t="s">
        <v>6</v>
      </c>
      <c r="B7" s="2">
        <f>B5-B6</f>
        <v>680000</v>
      </c>
      <c r="C7" t="s">
        <v>18</v>
      </c>
    </row>
    <row r="8" spans="1:3" x14ac:dyDescent="0.35">
      <c r="A8" t="s">
        <v>40</v>
      </c>
      <c r="B8" s="1">
        <v>130000</v>
      </c>
      <c r="C8" t="s">
        <v>19</v>
      </c>
    </row>
    <row r="9" spans="1:3" x14ac:dyDescent="0.35">
      <c r="A9" t="s">
        <v>7</v>
      </c>
      <c r="B9" s="2">
        <f>B6-B8</f>
        <v>2160000</v>
      </c>
      <c r="C9" t="s">
        <v>20</v>
      </c>
    </row>
    <row r="10" spans="1:3" x14ac:dyDescent="0.35">
      <c r="A10" t="s">
        <v>8</v>
      </c>
      <c r="B10" s="2">
        <f>B9/B4</f>
        <v>640.38186760320684</v>
      </c>
      <c r="C10" t="s">
        <v>21</v>
      </c>
    </row>
    <row r="11" spans="1:3" x14ac:dyDescent="0.35">
      <c r="A11" t="s">
        <v>9</v>
      </c>
      <c r="B11" s="1">
        <v>61000</v>
      </c>
      <c r="C11" t="s">
        <v>22</v>
      </c>
    </row>
    <row r="12" spans="1:3" x14ac:dyDescent="0.35">
      <c r="A12" t="s">
        <v>10</v>
      </c>
      <c r="B12" s="1">
        <v>2350</v>
      </c>
      <c r="C12" t="s">
        <v>23</v>
      </c>
    </row>
    <row r="13" spans="1:3" x14ac:dyDescent="0.35">
      <c r="A13" t="s">
        <v>11</v>
      </c>
      <c r="B13" s="1">
        <v>6371008</v>
      </c>
      <c r="C13" t="s">
        <v>24</v>
      </c>
    </row>
    <row r="14" spans="1:3" x14ac:dyDescent="0.35">
      <c r="A14" t="s">
        <v>29</v>
      </c>
      <c r="B14" s="1">
        <v>5.9721985999999996E+24</v>
      </c>
      <c r="C14" t="s">
        <v>30</v>
      </c>
    </row>
    <row r="15" spans="1:3" x14ac:dyDescent="0.35">
      <c r="A15" t="s">
        <v>26</v>
      </c>
      <c r="B15" s="1">
        <v>6.6740800000000003E-11</v>
      </c>
      <c r="C15" t="s">
        <v>25</v>
      </c>
    </row>
    <row r="16" spans="1:3" x14ac:dyDescent="0.35">
      <c r="A16" t="s">
        <v>27</v>
      </c>
      <c r="B16" s="2">
        <f>B5-B9/2</f>
        <v>1890000</v>
      </c>
      <c r="C16" t="s">
        <v>28</v>
      </c>
    </row>
    <row r="17" spans="1:3" x14ac:dyDescent="0.35">
      <c r="A17" t="s">
        <v>31</v>
      </c>
      <c r="B17" s="2">
        <f>B15*B14*B16*(1/B13-1/(B13+B11))</f>
        <v>1121405191483.6145</v>
      </c>
      <c r="C17" t="s">
        <v>32</v>
      </c>
    </row>
    <row r="18" spans="1:3" x14ac:dyDescent="0.35">
      <c r="A18" t="s">
        <v>33</v>
      </c>
      <c r="B18" s="2">
        <f>B16*B12^2/2</f>
        <v>5218762500000</v>
      </c>
      <c r="C18" t="s">
        <v>35</v>
      </c>
    </row>
    <row r="19" spans="1:3" x14ac:dyDescent="0.35">
      <c r="A19" t="s">
        <v>34</v>
      </c>
      <c r="B19" s="2">
        <f>B17+B18</f>
        <v>6340167691483.6143</v>
      </c>
      <c r="C19" t="s">
        <v>36</v>
      </c>
    </row>
    <row r="20" spans="1:3" x14ac:dyDescent="0.35">
      <c r="B20" s="2">
        <f>(B15*B14*(1/B13-1/(B11+B13))+B12^2/2)</f>
        <v>3354586.0801500604</v>
      </c>
      <c r="C20" t="s">
        <v>57</v>
      </c>
    </row>
    <row r="21" spans="1:3" x14ac:dyDescent="0.35">
      <c r="A21" t="s">
        <v>37</v>
      </c>
      <c r="B21" s="3">
        <f>B20*B10/2</f>
        <v>1074108049.5211084</v>
      </c>
      <c r="C21" t="s">
        <v>38</v>
      </c>
    </row>
    <row r="22" spans="1:3" x14ac:dyDescent="0.35">
      <c r="A22" t="s">
        <v>39</v>
      </c>
      <c r="B22" s="3">
        <f>B20*(B8+B7)</f>
        <v>2717214724921.5488</v>
      </c>
      <c r="C22" t="s">
        <v>38</v>
      </c>
    </row>
    <row r="23" spans="1:3" x14ac:dyDescent="0.35">
      <c r="B23" s="4" t="s">
        <v>41</v>
      </c>
    </row>
    <row r="24" spans="1:3" x14ac:dyDescent="0.35">
      <c r="A24" t="s">
        <v>42</v>
      </c>
      <c r="B24" s="1">
        <v>168</v>
      </c>
      <c r="C24" t="s">
        <v>43</v>
      </c>
    </row>
    <row r="25" spans="1:3" x14ac:dyDescent="0.35">
      <c r="A25" t="s">
        <v>45</v>
      </c>
      <c r="B25" s="2">
        <v>1.86</v>
      </c>
      <c r="C25" t="s">
        <v>46</v>
      </c>
    </row>
    <row r="26" spans="1:3" x14ac:dyDescent="0.35">
      <c r="A26" t="s">
        <v>44</v>
      </c>
      <c r="B26" s="3">
        <f>1/(5*B1*B24)*(B4/B25^2)</f>
        <v>0.36945340845900154</v>
      </c>
      <c r="C26" t="s">
        <v>47</v>
      </c>
    </row>
    <row r="27" spans="1:3" x14ac:dyDescent="0.35">
      <c r="A27" t="s">
        <v>48</v>
      </c>
      <c r="B27" s="3">
        <f>1/B26/B1</f>
        <v>0.86156976467335455</v>
      </c>
      <c r="C27" t="s">
        <v>47</v>
      </c>
    </row>
    <row r="28" spans="1:3" x14ac:dyDescent="0.35">
      <c r="B28" s="4" t="s">
        <v>58</v>
      </c>
    </row>
    <row r="29" spans="1:3" x14ac:dyDescent="0.35">
      <c r="A29" t="s">
        <v>49</v>
      </c>
      <c r="B29" s="1">
        <v>7270000</v>
      </c>
      <c r="C29" t="s">
        <v>50</v>
      </c>
    </row>
    <row r="30" spans="1:3" x14ac:dyDescent="0.35">
      <c r="A30" t="s">
        <v>51</v>
      </c>
      <c r="B30" s="2">
        <f>B26*B1*B25^2</f>
        <v>4.0154612451048957</v>
      </c>
      <c r="C30" t="s">
        <v>54</v>
      </c>
    </row>
    <row r="31" spans="1:3" x14ac:dyDescent="0.35">
      <c r="A31" t="s">
        <v>52</v>
      </c>
      <c r="B31" s="3">
        <f>B29/B25^2/B1</f>
        <v>668896.07832008263</v>
      </c>
      <c r="C31" t="s">
        <v>53</v>
      </c>
    </row>
    <row r="32" spans="1:3" x14ac:dyDescent="0.35">
      <c r="A32" t="s">
        <v>55</v>
      </c>
      <c r="B32" s="3">
        <f>B31^2*B1/(2*B10*B26)</f>
        <v>2970560983.2864418</v>
      </c>
      <c r="C32" t="s">
        <v>56</v>
      </c>
    </row>
    <row r="33" spans="1:3" x14ac:dyDescent="0.35">
      <c r="B33" s="4" t="s">
        <v>59</v>
      </c>
    </row>
    <row r="34" spans="1:3" x14ac:dyDescent="0.35">
      <c r="A34" t="s">
        <v>71</v>
      </c>
      <c r="B34" s="5">
        <v>0.4</v>
      </c>
      <c r="C34" t="s">
        <v>72</v>
      </c>
    </row>
    <row r="35" spans="1:3" x14ac:dyDescent="0.35">
      <c r="A35" t="s">
        <v>66</v>
      </c>
      <c r="B35" s="3">
        <f>B1/40*B34*B12^2</f>
        <v>173494.45429449633</v>
      </c>
      <c r="C35" t="s">
        <v>74</v>
      </c>
    </row>
    <row r="36" spans="1:3" x14ac:dyDescent="0.35">
      <c r="A36" t="s">
        <v>73</v>
      </c>
      <c r="B36" s="5">
        <f>B35*B3^2</f>
        <v>4424542.3206453919</v>
      </c>
      <c r="C36" t="s">
        <v>75</v>
      </c>
    </row>
    <row r="37" spans="1:3" x14ac:dyDescent="0.35">
      <c r="B37" s="5"/>
    </row>
    <row r="38" spans="1:3" x14ac:dyDescent="0.35">
      <c r="A38" t="s">
        <v>60</v>
      </c>
      <c r="B38" s="2">
        <f>5*B32*B25^2</f>
        <v>51384763888.888878</v>
      </c>
      <c r="C38" t="s">
        <v>61</v>
      </c>
    </row>
    <row r="39" spans="1:3" x14ac:dyDescent="0.35">
      <c r="A39" t="s">
        <v>62</v>
      </c>
      <c r="B39" s="2">
        <f>B19/B24</f>
        <v>37739093401.688179</v>
      </c>
      <c r="C39" t="s">
        <v>63</v>
      </c>
    </row>
    <row r="40" spans="1:3" x14ac:dyDescent="0.35">
      <c r="A40" t="s">
        <v>64</v>
      </c>
      <c r="B40" s="2">
        <f>B38-B39-B36</f>
        <v>13641245944.880053</v>
      </c>
      <c r="C40" t="s">
        <v>65</v>
      </c>
    </row>
    <row r="41" spans="1:3" x14ac:dyDescent="0.35">
      <c r="B41" s="5"/>
    </row>
    <row r="42" spans="1:3" x14ac:dyDescent="0.35">
      <c r="A42" t="s">
        <v>76</v>
      </c>
      <c r="B42" s="3">
        <f>B40*B1*B3^3/B4</f>
        <v>1636301473.1982009</v>
      </c>
      <c r="C42" t="s">
        <v>67</v>
      </c>
    </row>
    <row r="43" spans="1:3" x14ac:dyDescent="0.35">
      <c r="A43" t="s">
        <v>77</v>
      </c>
      <c r="B43" s="3">
        <f>B42/B1</f>
        <v>520850935.69608837</v>
      </c>
      <c r="C43" t="s">
        <v>67</v>
      </c>
    </row>
    <row r="44" spans="1:3" x14ac:dyDescent="0.35">
      <c r="B44" s="5"/>
    </row>
    <row r="45" spans="1:3" x14ac:dyDescent="0.35">
      <c r="A45" t="s">
        <v>68</v>
      </c>
      <c r="B45" s="5">
        <f>1/(2*B27*B43)</f>
        <v>1.1142075729472718E-9</v>
      </c>
    </row>
    <row r="46" spans="1:3" x14ac:dyDescent="0.35">
      <c r="A46" t="s">
        <v>69</v>
      </c>
      <c r="B46" s="2">
        <f>B27*B32-B21</f>
        <v>1485237477.79684</v>
      </c>
    </row>
    <row r="47" spans="1:3" x14ac:dyDescent="0.35">
      <c r="A47" t="s">
        <v>70</v>
      </c>
      <c r="B47" s="2">
        <f>B27*B35</f>
        <v>149477.57615864128</v>
      </c>
    </row>
    <row r="48" spans="1:3" x14ac:dyDescent="0.35">
      <c r="A48" t="s">
        <v>78</v>
      </c>
      <c r="B48" s="2">
        <f>4*B22*B27*B43</f>
        <v>4.8773941066188341E+21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2019-05-03T07:54:26Z</dcterms:created>
  <dcterms:modified xsi:type="dcterms:W3CDTF">2019-05-05T16:10:57Z</dcterms:modified>
</cp:coreProperties>
</file>