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powers-luhn/nucnotes/ne635/"/>
    </mc:Choice>
  </mc:AlternateContent>
  <xr:revisionPtr revIDLastSave="0" documentId="13_ncr:1_{33A0B705-E5F4-0D4A-987D-8D9D7F01F6EB}" xr6:coauthVersionLast="28" xr6:coauthVersionMax="28" xr10:uidLastSave="{00000000-0000-0000-0000-000000000000}"/>
  <bookViews>
    <workbookView xWindow="2280" yWindow="1420" windowWidth="28040" windowHeight="17440" activeTab="4" xr2:uid="{4C30FAA4-4572-454F-B77F-14D6B31A3A21}"/>
  </bookViews>
  <sheets>
    <sheet name="Pu-241" sheetId="1" r:id="rId1"/>
    <sheet name="Pu-240" sheetId="2" r:id="rId2"/>
    <sheet name="Pu-239" sheetId="3" r:id="rId3"/>
    <sheet name="Problem 2" sheetId="4" r:id="rId4"/>
    <sheet name="Problem 3" sheetId="5" r:id="rId5"/>
    <sheet name="Problem 4" sheetId="6" r:id="rId6"/>
    <sheet name="Problem 5" sheetId="8" r:id="rId7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3" i="5"/>
  <c r="C4" i="5"/>
  <c r="C5" i="5"/>
  <c r="C6" i="5"/>
  <c r="C3" i="5"/>
  <c r="F4" i="5"/>
  <c r="F5" i="5"/>
  <c r="F6" i="5"/>
  <c r="F3" i="5"/>
  <c r="B2" i="1"/>
  <c r="G10" i="8"/>
  <c r="F10" i="8"/>
  <c r="F2" i="8"/>
  <c r="C10" i="8"/>
  <c r="C13" i="8" s="1"/>
  <c r="C12" i="8"/>
  <c r="K2" i="8"/>
  <c r="C3" i="8"/>
  <c r="E4" i="4"/>
  <c r="E5" i="4"/>
  <c r="E3" i="4"/>
  <c r="D4" i="4"/>
  <c r="D5" i="4"/>
  <c r="D3" i="4"/>
  <c r="I4" i="5"/>
  <c r="I5" i="5"/>
  <c r="I6" i="5"/>
  <c r="I3" i="5"/>
  <c r="G4" i="5"/>
  <c r="G5" i="5"/>
  <c r="G6" i="5"/>
  <c r="G3" i="5"/>
  <c r="H4" i="4"/>
  <c r="H3" i="4"/>
  <c r="F4" i="4"/>
  <c r="F5" i="4"/>
  <c r="H5" i="4" s="1"/>
  <c r="F3" i="4"/>
  <c r="C3" i="3"/>
  <c r="C2" i="3"/>
  <c r="F9" i="3" s="1"/>
  <c r="I3" i="4" l="1"/>
  <c r="I4" i="4"/>
  <c r="I5" i="4"/>
  <c r="G9" i="3"/>
  <c r="H9" i="3" s="1"/>
  <c r="I9" i="3" s="1"/>
  <c r="J9" i="3" s="1"/>
  <c r="C3" i="2"/>
  <c r="C2" i="2"/>
  <c r="F9" i="2" s="1"/>
  <c r="C2" i="1"/>
  <c r="C3" i="1"/>
  <c r="G9" i="1" s="1"/>
  <c r="H9" i="1" s="1"/>
  <c r="F9" i="1" l="1"/>
  <c r="I9" i="1" s="1"/>
  <c r="J9" i="1" s="1"/>
  <c r="G9" i="2"/>
  <c r="H9" i="2" s="1"/>
  <c r="I9" i="2" s="1"/>
  <c r="J9" i="2" s="1"/>
</calcChain>
</file>

<file path=xl/sharedStrings.xml><?xml version="1.0" encoding="utf-8"?>
<sst xmlns="http://schemas.openxmlformats.org/spreadsheetml/2006/main" count="83" uniqueCount="58">
  <si>
    <t>Pu 241</t>
  </si>
  <si>
    <t>Isotope</t>
  </si>
  <si>
    <t>Halflife (s)</t>
  </si>
  <si>
    <t>Am 241</t>
  </si>
  <si>
    <t>Decay const</t>
  </si>
  <si>
    <t>Activity</t>
  </si>
  <si>
    <t>fp</t>
  </si>
  <si>
    <t>lp</t>
  </si>
  <si>
    <t>ln(lp)</t>
  </si>
  <si>
    <t>t (s)</t>
  </si>
  <si>
    <t>Pu 240</t>
  </si>
  <si>
    <t>U 236</t>
  </si>
  <si>
    <t>Pu 239</t>
  </si>
  <si>
    <t>U 235</t>
  </si>
  <si>
    <t>Half-life</t>
  </si>
  <si>
    <t>Decay Const</t>
  </si>
  <si>
    <t>U-234</t>
  </si>
  <si>
    <t>U-235</t>
  </si>
  <si>
    <t>U-238</t>
  </si>
  <si>
    <t>Number Density (per g)</t>
  </si>
  <si>
    <t>Mass</t>
  </si>
  <si>
    <t>Mass abundance</t>
  </si>
  <si>
    <t>Fraction</t>
  </si>
  <si>
    <t>Y-90</t>
  </si>
  <si>
    <t>Mo-99</t>
  </si>
  <si>
    <t>Ag-111</t>
  </si>
  <si>
    <t>Ce-141</t>
  </si>
  <si>
    <t>Half Life (s)</t>
  </si>
  <si>
    <t>Decay Constant (Hz)</t>
  </si>
  <si>
    <t>Number density</t>
  </si>
  <si>
    <t>Ratio</t>
  </si>
  <si>
    <t>Value</t>
  </si>
  <si>
    <t>U-238/U-238</t>
  </si>
  <si>
    <t>U-234/U-238</t>
  </si>
  <si>
    <t>U-236/U-238</t>
  </si>
  <si>
    <t>U-235/U-238</t>
  </si>
  <si>
    <t>U-232/U-238</t>
  </si>
  <si>
    <t>(y)</t>
  </si>
  <si>
    <t>(s)</t>
  </si>
  <si>
    <t>Co-60 specific activity</t>
  </si>
  <si>
    <t>Ci/g</t>
  </si>
  <si>
    <t>Bq/g</t>
  </si>
  <si>
    <t>Co-60 Activity</t>
  </si>
  <si>
    <t>Co-60 Mass (g)</t>
  </si>
  <si>
    <t>No-60 Mass (g)</t>
  </si>
  <si>
    <t>Co-60 Half Life</t>
  </si>
  <si>
    <t>Specific activity check</t>
  </si>
  <si>
    <t>Half Life (y)</t>
  </si>
  <si>
    <t>Molar Mass</t>
  </si>
  <si>
    <t>N/gram</t>
  </si>
  <si>
    <t>Decay constant (Hz)</t>
  </si>
  <si>
    <t>time (s)</t>
  </si>
  <si>
    <t>time (y)</t>
  </si>
  <si>
    <t>t (y)</t>
  </si>
  <si>
    <t>Mass number</t>
  </si>
  <si>
    <t>Half Life (d)</t>
  </si>
  <si>
    <t>21d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</si>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</sst>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21d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3'!$H$1</c:f>
              <c:strCache>
                <c:ptCount val="1"/>
                <c:pt idx="0">
                  <c:v>Number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3'!$B$3:$B$6</c:f>
              <c:numCache>
                <c:formatCode>General</c:formatCode>
                <c:ptCount val="4"/>
                <c:pt idx="0">
                  <c:v>90</c:v>
                </c:pt>
                <c:pt idx="1">
                  <c:v>99</c:v>
                </c:pt>
                <c:pt idx="2">
                  <c:v>111</c:v>
                </c:pt>
                <c:pt idx="3">
                  <c:v>141</c:v>
                </c:pt>
              </c:numCache>
            </c:numRef>
          </c:xVal>
          <c:yVal>
            <c:numRef>
              <c:f>'Problem 3'!$I$3:$I$6</c:f>
              <c:numCache>
                <c:formatCode>0.00E+00</c:formatCode>
                <c:ptCount val="4"/>
                <c:pt idx="0">
                  <c:v>4287920492.7285419</c:v>
                </c:pt>
                <c:pt idx="1">
                  <c:v>11033642110.210653</c:v>
                </c:pt>
                <c:pt idx="2">
                  <c:v>28323335289.541943</c:v>
                </c:pt>
                <c:pt idx="3">
                  <c:v>1361500417902.0596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D-4C44-BABF-BB8D3690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98112"/>
        <c:axId val="529499808"/>
      </c:scatterChart>
      <c:scatterChart>
        <c:scatterStyle val="lineMarker"/>
        <c:varyColors val="0"/>
        <c:ser>
          <c:idx val="1"/>
          <c:order val="1"/>
          <c:tx>
            <c:strRef>
              <c:f>'Problem 3'!$C$1</c:f>
              <c:strCache>
                <c:ptCount val="1"/>
                <c:pt idx="0">
                  <c:v>Activity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3'!$B$3:$B$6</c:f>
              <c:numCache>
                <c:formatCode>General</c:formatCode>
                <c:ptCount val="4"/>
                <c:pt idx="0">
                  <c:v>90</c:v>
                </c:pt>
                <c:pt idx="1">
                  <c:v>99</c:v>
                </c:pt>
                <c:pt idx="2">
                  <c:v>111</c:v>
                </c:pt>
                <c:pt idx="3">
                  <c:v>141</c:v>
                </c:pt>
              </c:numCache>
            </c:numRef>
          </c:xVal>
          <c:yVal>
            <c:numRef>
              <c:f>'Problem 3'!$D$3:$D$6</c:f>
              <c:numCache>
                <c:formatCode>0.00E+00</c:formatCode>
                <c:ptCount val="4"/>
                <c:pt idx="0">
                  <c:v>12900</c:v>
                </c:pt>
                <c:pt idx="1">
                  <c:v>32200</c:v>
                </c:pt>
                <c:pt idx="2">
                  <c:v>30500</c:v>
                </c:pt>
                <c:pt idx="3">
                  <c:v>336000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D-4C44-BABF-BB8D3690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25888"/>
        <c:axId val="637113504"/>
      </c:scatterChart>
      <c:valAx>
        <c:axId val="5294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9808"/>
        <c:crosses val="autoZero"/>
        <c:crossBetween val="midCat"/>
      </c:valAx>
      <c:valAx>
        <c:axId val="529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8112"/>
        <c:crosses val="autoZero"/>
        <c:crossBetween val="midCat"/>
      </c:valAx>
      <c:valAx>
        <c:axId val="637113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25888"/>
        <c:crosses val="max"/>
        <c:crossBetween val="midCat"/>
      </c:valAx>
      <c:valAx>
        <c:axId val="63732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1135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3'!$B$3:$B$6</c:f>
              <c:numCache>
                <c:formatCode>General</c:formatCode>
                <c:ptCount val="4"/>
                <c:pt idx="0">
                  <c:v>90</c:v>
                </c:pt>
                <c:pt idx="1">
                  <c:v>99</c:v>
                </c:pt>
                <c:pt idx="2">
                  <c:v>111</c:v>
                </c:pt>
                <c:pt idx="3">
                  <c:v>141</c:v>
                </c:pt>
              </c:numCache>
            </c:numRef>
          </c:xVal>
          <c:yVal>
            <c:numRef>
              <c:f>'Problem 3'!$H$3:$H$6</c:f>
              <c:numCache>
                <c:formatCode>0.00E+00</c:formatCode>
                <c:ptCount val="4"/>
                <c:pt idx="0">
                  <c:v>1006602349765.6927</c:v>
                </c:pt>
                <c:pt idx="1">
                  <c:v>2199528670973.1172</c:v>
                </c:pt>
                <c:pt idx="2">
                  <c:v>199841334377.31741</c:v>
                </c:pt>
                <c:pt idx="3">
                  <c:v>2130500371743.5378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6344-8EB9-E331AEB9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10912"/>
        <c:axId val="630966240"/>
      </c:scatterChart>
      <c:valAx>
        <c:axId val="6097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66240"/>
        <c:crosses val="autoZero"/>
        <c:crossBetween val="midCat"/>
      </c:valAx>
      <c:valAx>
        <c:axId val="630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10</xdr:row>
      <xdr:rowOff>76200</xdr:rowOff>
    </xdr:from>
    <xdr:to>
      <xdr:col>14</xdr:col>
      <xdr:colOff>406400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455D2-B477-BE49-9101-C7D58DBEC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8</xdr:row>
      <xdr:rowOff>139700</xdr:rowOff>
    </xdr:from>
    <xdr:to>
      <xdr:col>6</xdr:col>
      <xdr:colOff>660400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5A687-044E-5149-8659-A793D741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E4EF-220F-0348-9760-D1A14C16D02A}">
  <dimension ref="A1:J9"/>
  <sheetViews>
    <sheetView workbookViewId="0">
      <selection activeCell="G9" sqref="G9"/>
    </sheetView>
  </sheetViews>
  <sheetFormatPr baseColWidth="10" defaultRowHeight="16" x14ac:dyDescent="0.2"/>
  <cols>
    <col min="2" max="3" width="12.1640625" bestFit="1" customWidth="1"/>
    <col min="9" max="9" width="11.1640625" bestFit="1" customWidth="1"/>
  </cols>
  <sheetData>
    <row r="1" spans="1:10" x14ac:dyDescent="0.2">
      <c r="A1" t="s">
        <v>1</v>
      </c>
      <c r="B1" t="s">
        <v>2</v>
      </c>
      <c r="C1" t="s">
        <v>4</v>
      </c>
      <c r="D1" t="s">
        <v>5</v>
      </c>
    </row>
    <row r="2" spans="1:10" x14ac:dyDescent="0.2">
      <c r="A2" t="s">
        <v>0</v>
      </c>
      <c r="B2">
        <f>450958100</f>
        <v>450958100</v>
      </c>
      <c r="C2">
        <f>LN(2)/B2</f>
        <v>1.5370545080794541E-9</v>
      </c>
      <c r="D2" s="1">
        <v>54470000000</v>
      </c>
    </row>
    <row r="3" spans="1:10" x14ac:dyDescent="0.2">
      <c r="A3" t="s">
        <v>3</v>
      </c>
      <c r="B3" s="1">
        <v>13651800000</v>
      </c>
      <c r="C3">
        <f>LN(2)/B3</f>
        <v>5.0773317845261816E-11</v>
      </c>
      <c r="D3" s="1">
        <v>3714000000000</v>
      </c>
    </row>
    <row r="8" spans="1:10" x14ac:dyDescent="0.2">
      <c r="F8" t="s">
        <v>6</v>
      </c>
      <c r="G8" t="s">
        <v>7</v>
      </c>
      <c r="H8" t="s">
        <v>8</v>
      </c>
      <c r="I8" t="s">
        <v>9</v>
      </c>
      <c r="J8" t="s">
        <v>53</v>
      </c>
    </row>
    <row r="9" spans="1:10" x14ac:dyDescent="0.2">
      <c r="F9">
        <f>(C2-C3)^-1</f>
        <v>672820194.83973336</v>
      </c>
      <c r="G9">
        <f>1-(D3/D2)*(C3-C2)/C3</f>
        <v>1996.9513979095386</v>
      </c>
      <c r="H9">
        <f>LN(G9)</f>
        <v>7.5993769955680941</v>
      </c>
      <c r="I9">
        <f>F9*H9</f>
        <v>5113014310.8187122</v>
      </c>
      <c r="J9">
        <f>I9/60/60/24/365.241</f>
        <v>162.0256388938169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746F-52E7-CA4B-8B57-ECA1FCC6B89C}">
  <dimension ref="A1:J9"/>
  <sheetViews>
    <sheetView workbookViewId="0">
      <selection activeCell="I27" sqref="I27"/>
    </sheetView>
  </sheetViews>
  <sheetFormatPr baseColWidth="10" defaultRowHeight="16" x14ac:dyDescent="0.2"/>
  <cols>
    <col min="2" max="3" width="12.1640625" bestFit="1" customWidth="1"/>
    <col min="9" max="9" width="11.1640625" bestFit="1" customWidth="1"/>
  </cols>
  <sheetData>
    <row r="1" spans="1:10" x14ac:dyDescent="0.2">
      <c r="A1" t="s">
        <v>1</v>
      </c>
      <c r="B1" t="s">
        <v>2</v>
      </c>
      <c r="C1" t="s">
        <v>4</v>
      </c>
      <c r="D1" t="s">
        <v>5</v>
      </c>
    </row>
    <row r="2" spans="1:10" x14ac:dyDescent="0.2">
      <c r="A2" t="s">
        <v>10</v>
      </c>
      <c r="B2" s="1">
        <v>207049000000</v>
      </c>
      <c r="C2">
        <f>LN(2)/B2</f>
        <v>3.3477446428620532E-12</v>
      </c>
      <c r="D2" s="1">
        <v>22490000000</v>
      </c>
    </row>
    <row r="3" spans="1:10" x14ac:dyDescent="0.2">
      <c r="A3" t="s">
        <v>11</v>
      </c>
      <c r="B3" s="1">
        <v>739079000000000</v>
      </c>
      <c r="C3">
        <f>LN(2)/B3</f>
        <v>9.3785262544321417E-16</v>
      </c>
      <c r="D3" s="1">
        <v>4996</v>
      </c>
    </row>
    <row r="8" spans="1:10" x14ac:dyDescent="0.2">
      <c r="F8" t="s">
        <v>6</v>
      </c>
      <c r="G8" t="s">
        <v>7</v>
      </c>
      <c r="H8" t="s">
        <v>8</v>
      </c>
      <c r="I8" t="s">
        <v>9</v>
      </c>
    </row>
    <row r="9" spans="1:10" x14ac:dyDescent="0.2">
      <c r="F9">
        <f>(C2-C3)^-1</f>
        <v>298792270565.84967</v>
      </c>
      <c r="G9">
        <f>1-(D3/D2)*(C3-C2)/C3</f>
        <v>1.0007927367962399</v>
      </c>
      <c r="H9">
        <f>LN(G9)</f>
        <v>7.9242274638748988E-4</v>
      </c>
      <c r="I9">
        <f>F9*H9</f>
        <v>236769791.64114454</v>
      </c>
      <c r="J9">
        <f>I9/60/60/24/365.241</f>
        <v>7.502966827266631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1228-A124-D849-BC94-F806D1674374}">
  <dimension ref="A1:J9"/>
  <sheetViews>
    <sheetView workbookViewId="0">
      <selection activeCell="D4" sqref="D4"/>
    </sheetView>
  </sheetViews>
  <sheetFormatPr baseColWidth="10" defaultRowHeight="16" x14ac:dyDescent="0.2"/>
  <cols>
    <col min="2" max="3" width="12.1640625" bestFit="1" customWidth="1"/>
    <col min="9" max="9" width="11.1640625" bestFit="1" customWidth="1"/>
  </cols>
  <sheetData>
    <row r="1" spans="1:10" x14ac:dyDescent="0.2">
      <c r="A1" t="s">
        <v>1</v>
      </c>
      <c r="B1" t="s">
        <v>2</v>
      </c>
      <c r="C1" t="s">
        <v>4</v>
      </c>
      <c r="D1" t="s">
        <v>5</v>
      </c>
    </row>
    <row r="2" spans="1:10" x14ac:dyDescent="0.2">
      <c r="A2" t="s">
        <v>12</v>
      </c>
      <c r="B2" s="1">
        <v>760854000000</v>
      </c>
      <c r="C2">
        <f>LN(2)/B2</f>
        <v>9.1101207401149934E-13</v>
      </c>
      <c r="D2" s="1">
        <v>150000000000</v>
      </c>
    </row>
    <row r="3" spans="1:10" x14ac:dyDescent="0.2">
      <c r="A3" t="s">
        <v>13</v>
      </c>
      <c r="B3" s="1">
        <v>2.22102E+16</v>
      </c>
      <c r="C3">
        <f>LN(2)/B3</f>
        <v>3.1208506927445288E-17</v>
      </c>
      <c r="D3" s="1">
        <v>1108</v>
      </c>
    </row>
    <row r="8" spans="1:10" x14ac:dyDescent="0.2">
      <c r="F8" t="s">
        <v>6</v>
      </c>
      <c r="G8" t="s">
        <v>7</v>
      </c>
      <c r="H8" t="s">
        <v>8</v>
      </c>
      <c r="I8" t="s">
        <v>9</v>
      </c>
    </row>
    <row r="9" spans="1:10" x14ac:dyDescent="0.2">
      <c r="F9">
        <f>(C2-C3)^-1</f>
        <v>1097717897121.9362</v>
      </c>
      <c r="G9">
        <f>1-(D3/D2)*(C3-C2)/C3</f>
        <v>1.0002156178765245</v>
      </c>
      <c r="H9">
        <f>LN(G9)</f>
        <v>2.1559463433102184E-4</v>
      </c>
      <c r="I9">
        <f>F9*H9</f>
        <v>236662088.62862208</v>
      </c>
      <c r="J9">
        <f>I9/60/60/24/365.241</f>
        <v>7.4995538406497522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B480-AF5D-F94E-8540-FE1D7D9BF92A}">
  <dimension ref="A1:I5"/>
  <sheetViews>
    <sheetView workbookViewId="0">
      <selection activeCell="B6" sqref="B6"/>
    </sheetView>
  </sheetViews>
  <sheetFormatPr baseColWidth="10" defaultRowHeight="16" x14ac:dyDescent="0.2"/>
  <cols>
    <col min="3" max="3" width="10.5" bestFit="1" customWidth="1"/>
    <col min="4" max="4" width="10.5" customWidth="1"/>
    <col min="6" max="6" width="20.5" bestFit="1" customWidth="1"/>
    <col min="8" max="8" width="14.83203125" bestFit="1" customWidth="1"/>
  </cols>
  <sheetData>
    <row r="1" spans="1:9" x14ac:dyDescent="0.2">
      <c r="A1" s="3" t="s">
        <v>1</v>
      </c>
      <c r="B1" s="3" t="s">
        <v>5</v>
      </c>
      <c r="C1" s="3" t="s">
        <v>14</v>
      </c>
      <c r="D1" s="3"/>
      <c r="E1" s="3" t="s">
        <v>15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">
      <c r="A2" s="3"/>
      <c r="B2" s="3"/>
      <c r="C2" t="s">
        <v>37</v>
      </c>
      <c r="D2" t="s">
        <v>38</v>
      </c>
      <c r="E2" s="3"/>
      <c r="F2" s="3"/>
      <c r="G2" s="3"/>
      <c r="H2" s="3"/>
      <c r="I2" s="3"/>
    </row>
    <row r="3" spans="1:9" x14ac:dyDescent="0.2">
      <c r="A3" t="s">
        <v>16</v>
      </c>
      <c r="B3" s="1">
        <v>12350</v>
      </c>
      <c r="C3" s="1">
        <v>245500</v>
      </c>
      <c r="D3" s="1">
        <f>C3*365.241*24*60*60</f>
        <v>7747199899200</v>
      </c>
      <c r="E3" s="1">
        <f>LN(2)/D3</f>
        <v>8.9470671930321799E-14</v>
      </c>
      <c r="F3" s="1">
        <f>B3/E3</f>
        <v>1.3803405891058877E+17</v>
      </c>
      <c r="G3">
        <v>234</v>
      </c>
      <c r="H3" s="1">
        <f>F3*G3</f>
        <v>3.2299969785077772E+19</v>
      </c>
      <c r="I3" s="2">
        <f>H3/SUM($H$3:$H$5)</f>
        <v>5.3636134042805148E-5</v>
      </c>
    </row>
    <row r="4" spans="1:9" x14ac:dyDescent="0.2">
      <c r="A4" t="s">
        <v>17</v>
      </c>
      <c r="B4" s="1">
        <v>568</v>
      </c>
      <c r="C4" s="1">
        <v>704000000</v>
      </c>
      <c r="D4" s="1">
        <f t="shared" ref="D4:D5" si="0">C4*365.241*24*60*60</f>
        <v>2.22160029696E+16</v>
      </c>
      <c r="E4" s="1">
        <f t="shared" ref="E4:E5" si="1">LN(2)/D4</f>
        <v>3.1200355055247163E-17</v>
      </c>
      <c r="F4" s="1">
        <f t="shared" ref="F4:F5" si="2">B4/E4</f>
        <v>1.8204921033566118E+19</v>
      </c>
      <c r="G4">
        <v>235</v>
      </c>
      <c r="H4" s="1">
        <f t="shared" ref="H4:H5" si="3">F4*G4</f>
        <v>4.2781564428880377E+21</v>
      </c>
      <c r="I4" s="2">
        <f t="shared" ref="I4:I5" si="4">H4/SUM($H$3:$H$5)</f>
        <v>7.104148206752905E-3</v>
      </c>
    </row>
    <row r="5" spans="1:9" x14ac:dyDescent="0.2">
      <c r="A5" t="s">
        <v>18</v>
      </c>
      <c r="B5" s="1">
        <v>12350</v>
      </c>
      <c r="C5" s="1">
        <v>4468000000</v>
      </c>
      <c r="D5" s="1">
        <f t="shared" si="0"/>
        <v>1.409958824832E+17</v>
      </c>
      <c r="E5" s="1">
        <f t="shared" si="1"/>
        <v>4.916081011390779E-18</v>
      </c>
      <c r="F5" s="1">
        <f t="shared" si="2"/>
        <v>2.512163646486805E+21</v>
      </c>
      <c r="G5">
        <v>238</v>
      </c>
      <c r="H5" s="1">
        <f t="shared" si="3"/>
        <v>5.9789494786385958E+23</v>
      </c>
      <c r="I5" s="2">
        <f t="shared" si="4"/>
        <v>0.99284221565920439</v>
      </c>
    </row>
  </sheetData>
  <mergeCells count="8">
    <mergeCell ref="B1:B2"/>
    <mergeCell ref="A1:A2"/>
    <mergeCell ref="C1:D1"/>
    <mergeCell ref="I1:I2"/>
    <mergeCell ref="H1:H2"/>
    <mergeCell ref="G1:G2"/>
    <mergeCell ref="F1:F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545D-46F5-FC44-89AF-1DBE666D8EF1}">
  <dimension ref="A1:I6"/>
  <sheetViews>
    <sheetView tabSelected="1" workbookViewId="0">
      <selection activeCell="H3" activeCellId="1" sqref="B3:B6 H3:H6"/>
    </sheetView>
  </sheetViews>
  <sheetFormatPr baseColWidth="10" defaultRowHeight="16" x14ac:dyDescent="0.2"/>
  <cols>
    <col min="2" max="2" width="12.33203125" bestFit="1" customWidth="1"/>
    <col min="3" max="3" width="12.33203125" customWidth="1"/>
    <col min="4" max="4" width="14" bestFit="1" customWidth="1"/>
    <col min="7" max="7" width="17.6640625" bestFit="1" customWidth="1"/>
    <col min="8" max="8" width="14.1640625" bestFit="1" customWidth="1"/>
  </cols>
  <sheetData>
    <row r="1" spans="1:9" x14ac:dyDescent="0.2">
      <c r="A1" t="s">
        <v>1</v>
      </c>
      <c r="B1" t="s">
        <v>54</v>
      </c>
      <c r="C1" s="3" t="s">
        <v>5</v>
      </c>
      <c r="D1" s="3"/>
      <c r="E1" t="s">
        <v>27</v>
      </c>
      <c r="F1" t="s">
        <v>55</v>
      </c>
      <c r="G1" t="s">
        <v>28</v>
      </c>
      <c r="H1" t="s">
        <v>29</v>
      </c>
    </row>
    <row r="2" spans="1:9" x14ac:dyDescent="0.2">
      <c r="C2" t="s">
        <v>57</v>
      </c>
      <c r="D2" t="s">
        <v>56</v>
      </c>
      <c r="H2" t="s">
        <v>57</v>
      </c>
      <c r="I2" t="s">
        <v>56</v>
      </c>
    </row>
    <row r="3" spans="1:9" x14ac:dyDescent="0.2">
      <c r="A3" t="s">
        <v>23</v>
      </c>
      <c r="B3">
        <v>90</v>
      </c>
      <c r="C3" s="1">
        <f>D3*EXP(G3*21*24*60*60)</f>
        <v>3028314.152279105</v>
      </c>
      <c r="D3" s="1">
        <v>12900</v>
      </c>
      <c r="E3">
        <v>230400</v>
      </c>
      <c r="F3">
        <f>E3/60/60/24</f>
        <v>2.6666666666666665</v>
      </c>
      <c r="G3">
        <f>LN(2)/E3</f>
        <v>3.0084513045136514E-6</v>
      </c>
      <c r="H3" s="1">
        <f>C3/G3</f>
        <v>1006602349765.6927</v>
      </c>
      <c r="I3" s="1">
        <f>D3/G3</f>
        <v>4287920492.7285419</v>
      </c>
    </row>
    <row r="4" spans="1:9" x14ac:dyDescent="0.2">
      <c r="A4" t="s">
        <v>24</v>
      </c>
      <c r="B4">
        <v>99</v>
      </c>
      <c r="C4" s="1">
        <f t="shared" ref="C4:C6" si="0">D4*EXP(G4*21*24*60*60)</f>
        <v>6418988.625686192</v>
      </c>
      <c r="D4" s="1">
        <v>32200</v>
      </c>
      <c r="E4">
        <v>237513.60000000001</v>
      </c>
      <c r="F4">
        <f t="shared" ref="F4:F6" si="1">E4/60/60/24</f>
        <v>2.7490000000000001</v>
      </c>
      <c r="G4">
        <f t="shared" ref="G4:G6" si="2">LN(2)/E4</f>
        <v>2.9183473306789393E-6</v>
      </c>
      <c r="H4" s="1">
        <f t="shared" ref="H4:H6" si="3">C4/G4</f>
        <v>2199528670973.1172</v>
      </c>
      <c r="I4" s="1">
        <f>D4/G4</f>
        <v>11033642110.210653</v>
      </c>
    </row>
    <row r="5" spans="1:9" x14ac:dyDescent="0.2">
      <c r="A5" t="s">
        <v>25</v>
      </c>
      <c r="B5">
        <v>111</v>
      </c>
      <c r="C5" s="1">
        <f t="shared" si="0"/>
        <v>215199.25659174565</v>
      </c>
      <c r="D5" s="1">
        <v>30500</v>
      </c>
      <c r="E5">
        <v>643680</v>
      </c>
      <c r="F5">
        <f t="shared" si="1"/>
        <v>7.45</v>
      </c>
      <c r="G5">
        <f t="shared" si="2"/>
        <v>1.0768505787968328E-6</v>
      </c>
      <c r="H5" s="1">
        <f t="shared" si="3"/>
        <v>199841334377.31741</v>
      </c>
      <c r="I5" s="1">
        <f>D5/G5</f>
        <v>28323335289.541943</v>
      </c>
    </row>
    <row r="6" spans="1:9" x14ac:dyDescent="0.2">
      <c r="A6" t="s">
        <v>26</v>
      </c>
      <c r="B6">
        <v>141</v>
      </c>
      <c r="C6" s="1">
        <f t="shared" si="0"/>
        <v>525778.85066600377</v>
      </c>
      <c r="D6" s="1">
        <v>336000</v>
      </c>
      <c r="E6">
        <v>2808691</v>
      </c>
      <c r="F6">
        <f t="shared" si="1"/>
        <v>32.507997685185188</v>
      </c>
      <c r="G6">
        <f t="shared" si="2"/>
        <v>2.4678655664149077E-7</v>
      </c>
      <c r="H6" s="1">
        <f t="shared" si="3"/>
        <v>2130500371743.5378</v>
      </c>
      <c r="I6" s="1">
        <f>D6/G6</f>
        <v>1361500417902.0596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722C-7F9D-4348-A582-8DC0B32FF4DA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2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1</v>
      </c>
    </row>
    <row r="3" spans="1:2" x14ac:dyDescent="0.2">
      <c r="A3" t="s">
        <v>33</v>
      </c>
      <c r="B3" s="1">
        <v>9.990000000000001E-4</v>
      </c>
    </row>
    <row r="4" spans="1:2" x14ac:dyDescent="0.2">
      <c r="A4" t="s">
        <v>34</v>
      </c>
      <c r="B4" s="1">
        <v>1.7100000000000001E-2</v>
      </c>
    </row>
    <row r="5" spans="1:2" x14ac:dyDescent="0.2">
      <c r="A5" t="s">
        <v>35</v>
      </c>
      <c r="B5" s="1">
        <v>4.0899999999999999E-2</v>
      </c>
    </row>
    <row r="6" spans="1:2" x14ac:dyDescent="0.2">
      <c r="A6" t="s">
        <v>36</v>
      </c>
      <c r="B6" s="1">
        <v>1.14E-8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0A79-2644-0F4F-903D-619DEBE2B96F}">
  <dimension ref="B1:K13"/>
  <sheetViews>
    <sheetView workbookViewId="0">
      <selection activeCell="G11" sqref="G11"/>
    </sheetView>
  </sheetViews>
  <sheetFormatPr baseColWidth="10" defaultRowHeight="16" x14ac:dyDescent="0.2"/>
  <cols>
    <col min="2" max="2" width="19" bestFit="1" customWidth="1"/>
    <col min="3" max="3" width="12.1640625" bestFit="1" customWidth="1"/>
    <col min="5" max="5" width="12.33203125" bestFit="1" customWidth="1"/>
    <col min="6" max="6" width="13.5" bestFit="1" customWidth="1"/>
    <col min="7" max="7" width="13.83203125" bestFit="1" customWidth="1"/>
  </cols>
  <sheetData>
    <row r="1" spans="2:11" x14ac:dyDescent="0.2">
      <c r="B1" s="3" t="s">
        <v>39</v>
      </c>
      <c r="C1" s="3"/>
      <c r="E1" t="s">
        <v>42</v>
      </c>
      <c r="F1" t="s">
        <v>43</v>
      </c>
      <c r="G1" t="s">
        <v>44</v>
      </c>
      <c r="I1" t="s">
        <v>45</v>
      </c>
      <c r="K1" t="s">
        <v>15</v>
      </c>
    </row>
    <row r="2" spans="2:11" x14ac:dyDescent="0.2">
      <c r="B2" t="s">
        <v>40</v>
      </c>
      <c r="C2" t="s">
        <v>41</v>
      </c>
      <c r="E2" s="1">
        <v>4838000000</v>
      </c>
      <c r="F2" s="1">
        <f>E2/C13</f>
        <v>1.1568007590279629E-4</v>
      </c>
      <c r="G2">
        <v>0.88500000000000001</v>
      </c>
      <c r="I2">
        <v>5.2712399999999997</v>
      </c>
      <c r="K2">
        <f>LN(2)/I2</f>
        <v>0.13149603898891823</v>
      </c>
    </row>
    <row r="3" spans="2:11" x14ac:dyDescent="0.2">
      <c r="B3">
        <v>1132</v>
      </c>
      <c r="C3">
        <f>B3*37000000000</f>
        <v>41884000000000</v>
      </c>
    </row>
    <row r="7" spans="2:11" x14ac:dyDescent="0.2">
      <c r="B7" t="s">
        <v>46</v>
      </c>
    </row>
    <row r="8" spans="2:11" x14ac:dyDescent="0.2">
      <c r="B8" t="s">
        <v>47</v>
      </c>
      <c r="C8">
        <v>5.2712399999999997</v>
      </c>
    </row>
    <row r="9" spans="2:11" x14ac:dyDescent="0.2">
      <c r="B9" t="s">
        <v>27</v>
      </c>
      <c r="C9" s="1">
        <v>166344200</v>
      </c>
      <c r="F9" t="s">
        <v>51</v>
      </c>
      <c r="G9" t="s">
        <v>52</v>
      </c>
    </row>
    <row r="10" spans="2:11" x14ac:dyDescent="0.2">
      <c r="B10" t="s">
        <v>50</v>
      </c>
      <c r="C10">
        <f>LN(2)/C9</f>
        <v>4.1669452891050322E-9</v>
      </c>
      <c r="F10" s="1">
        <f>(1/C10)*LN(1+G2/F2)</f>
        <v>2146091343.2736993</v>
      </c>
      <c r="G10" s="1">
        <f>F10/60/60/24/365.241</f>
        <v>68.00720668484351</v>
      </c>
    </row>
    <row r="11" spans="2:11" x14ac:dyDescent="0.2">
      <c r="B11" t="s">
        <v>48</v>
      </c>
      <c r="C11">
        <v>60</v>
      </c>
    </row>
    <row r="12" spans="2:11" x14ac:dyDescent="0.2">
      <c r="B12" t="s">
        <v>49</v>
      </c>
      <c r="C12">
        <f>6.022E+23/C11</f>
        <v>1.0036666666666668E+22</v>
      </c>
    </row>
    <row r="13" spans="2:11" x14ac:dyDescent="0.2">
      <c r="B13" t="s">
        <v>46</v>
      </c>
      <c r="C13">
        <f>C12*C10</f>
        <v>41822240884984.18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Pu-241</vt:lpstr>
      <vt:lpstr>Pu-240</vt:lpstr>
      <vt:lpstr>Pu-239</vt:lpstr>
      <vt:lpstr>Problem 2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J.R. Powers-Luhn</dc:creator>
  <cp:lastModifiedBy>J.R. Powers-Luhn</cp:lastModifiedBy>
  <dcterms:created xsi:type="dcterms:W3CDTF">2018-03-06T16:52:27Z</dcterms:created>
  <dcterms:modified xsi:type="dcterms:W3CDTF">2018-03-06T21:34:07Z</dcterms:modified>
</cp:coreProperties>
</file>