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powers-luhn/nucnotes/ne583/Homework/hw04/"/>
    </mc:Choice>
  </mc:AlternateContent>
  <xr:revisionPtr revIDLastSave="0" documentId="13_ncr:1_{BB06E871-07C4-8444-9CCB-F8BC20557B66}" xr6:coauthVersionLast="37" xr6:coauthVersionMax="37" xr10:uidLastSave="{00000000-0000-0000-0000-000000000000}"/>
  <bookViews>
    <workbookView xWindow="8280" yWindow="460" windowWidth="28080" windowHeight="21140" xr2:uid="{95312167-5D1D-2B47-B41E-A908A7098FE7}"/>
  </bookViews>
  <sheets>
    <sheet name="k-eff" sheetId="1" r:id="rId1"/>
    <sheet name="alpha" sheetId="3" r:id="rId2"/>
    <sheet name="buckling" sheetId="2" r:id="rId3"/>
  </sheets>
  <definedNames>
    <definedName name="solver_adj" localSheetId="1" hidden="1">alpha!$A$9</definedName>
    <definedName name="solver_adj" localSheetId="2" hidden="1">buckling!$A$8</definedName>
    <definedName name="solver_adj" localSheetId="0" hidden="1">'k-eff'!$B$2:$B$5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alpha!$A$9</definedName>
    <definedName name="solver_lhs1" localSheetId="2" hidden="1">buckling!$A$8</definedName>
    <definedName name="solver_lhs1" localSheetId="0" hidden="1">'k-eff'!$B$2:$B$5</definedName>
    <definedName name="solver_lhs2" localSheetId="1" hidden="1">alpha!$A$9</definedName>
    <definedName name="solver_lhs2" localSheetId="2" hidden="1">buckling!$A$8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2</definedName>
    <definedName name="solver_num" localSheetId="0" hidden="1">1</definedName>
    <definedName name="solver_opt" localSheetId="1" hidden="1">alpha!$C$9</definedName>
    <definedName name="solver_opt" localSheetId="2" hidden="1">buckling!$B$8</definedName>
    <definedName name="solver_opt" localSheetId="0" hidden="1">'k-eff'!$A$9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3</definedName>
    <definedName name="solver_rel1" localSheetId="2" hidden="1">1</definedName>
    <definedName name="solver_rel1" localSheetId="0" hidden="1">3</definedName>
    <definedName name="solver_rel2" localSheetId="1" hidden="1">3</definedName>
    <definedName name="solver_rel2" localSheetId="2" hidden="1">3</definedName>
    <definedName name="solver_rhs1" localSheetId="1" hidden="1">0</definedName>
    <definedName name="solver_rhs1" localSheetId="2" hidden="1">100</definedName>
    <definedName name="solver_rhs1" localSheetId="0" hidden="1">0</definedName>
    <definedName name="solver_rhs2" localSheetId="1" hidden="1">0</definedName>
    <definedName name="solver_rhs2" localSheetId="2" hidden="1">0</definedName>
    <definedName name="solver_rlx" localSheetId="1" hidden="1">2</definedName>
    <definedName name="solver_rlx" localSheetId="2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3</definedName>
    <definedName name="solver_typ" localSheetId="2" hidden="1">3</definedName>
    <definedName name="solver_typ" localSheetId="0" hidden="1">3</definedName>
    <definedName name="solver_val" localSheetId="1" hidden="1">1</definedName>
    <definedName name="solver_val" localSheetId="2" hidden="1">1</definedName>
    <definedName name="solver_val" localSheetId="0" hidden="1">1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B4" i="1"/>
  <c r="B5" i="1" s="1"/>
  <c r="B3" i="1"/>
  <c r="B2" i="1"/>
  <c r="D2" i="2"/>
  <c r="B2" i="2" s="1"/>
  <c r="D5" i="2" l="1"/>
  <c r="D3" i="2"/>
  <c r="D4" i="2"/>
  <c r="B10" i="3"/>
  <c r="D3" i="3" s="1"/>
  <c r="B11" i="3"/>
  <c r="D4" i="3" s="1"/>
  <c r="B12" i="3"/>
  <c r="D5" i="3" s="1"/>
  <c r="B9" i="3"/>
  <c r="D2" i="3" s="1"/>
  <c r="B2" i="3" s="1"/>
  <c r="A9" i="1"/>
  <c r="B3" i="3" l="1"/>
  <c r="B3" i="2"/>
  <c r="B4" i="2" s="1"/>
  <c r="B5" i="2" s="1"/>
  <c r="C9" i="3" l="1"/>
  <c r="B8" i="2"/>
</calcChain>
</file>

<file path=xl/sharedStrings.xml><?xml version="1.0" encoding="utf-8"?>
<sst xmlns="http://schemas.openxmlformats.org/spreadsheetml/2006/main" count="27" uniqueCount="13">
  <si>
    <t>Group</t>
  </si>
  <si>
    <t>Flux</t>
  </si>
  <si>
    <t>nu-sigma_f</t>
  </si>
  <si>
    <t>sigma_a</t>
  </si>
  <si>
    <t>D</t>
  </si>
  <si>
    <t>v</t>
  </si>
  <si>
    <t>s-&gt;2</t>
  </si>
  <si>
    <t>k_eff</t>
  </si>
  <si>
    <t>alpha</t>
  </si>
  <si>
    <t>Buckling</t>
  </si>
  <si>
    <t>alpha/v</t>
  </si>
  <si>
    <t>K_eff</t>
  </si>
  <si>
    <t>s(g'-&gt;g)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</si>
</sst>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C7E8-0836-0E4F-86B4-7362F5AB4F69}">
  <dimension ref="A1:G9"/>
  <sheetViews>
    <sheetView tabSelected="1" zoomScaleNormal="100" workbookViewId="0">
      <selection activeCell="F27" sqref="F27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>
      <c r="A2">
        <v>1</v>
      </c>
      <c r="B2">
        <f>1/D2</f>
        <v>13.888888888888889</v>
      </c>
      <c r="C2">
        <v>5.4999999999999997E-3</v>
      </c>
      <c r="D2">
        <v>7.1999999999999995E-2</v>
      </c>
      <c r="E2">
        <v>2</v>
      </c>
      <c r="F2" s="1">
        <v>2200000000</v>
      </c>
      <c r="G2">
        <v>7.0000000000000007E-2</v>
      </c>
    </row>
    <row r="3" spans="1:7">
      <c r="A3">
        <v>2</v>
      </c>
      <c r="B3">
        <f>B2*G2/D3</f>
        <v>4.8611111111111116</v>
      </c>
      <c r="C3">
        <v>6.8000000000000005E-2</v>
      </c>
      <c r="D3">
        <v>0.2</v>
      </c>
      <c r="E3">
        <v>0.7</v>
      </c>
      <c r="F3" s="1">
        <v>320000000</v>
      </c>
      <c r="G3">
        <v>0.13</v>
      </c>
    </row>
    <row r="4" spans="1:7">
      <c r="A4">
        <v>3</v>
      </c>
      <c r="B4">
        <f t="shared" ref="B4:B5" si="0">B3*G3/D4</f>
        <v>0.31284378437843791</v>
      </c>
      <c r="C4">
        <v>2.48</v>
      </c>
      <c r="D4">
        <v>2.02</v>
      </c>
      <c r="E4">
        <v>0.2</v>
      </c>
      <c r="F4" s="1">
        <v>27000000</v>
      </c>
      <c r="G4">
        <v>0.57999999999999996</v>
      </c>
    </row>
    <row r="5" spans="1:7">
      <c r="A5">
        <v>4</v>
      </c>
      <c r="B5">
        <f t="shared" si="0"/>
        <v>0.18144939493949397</v>
      </c>
      <c r="C5">
        <v>2</v>
      </c>
      <c r="D5">
        <v>1</v>
      </c>
      <c r="E5">
        <v>0.3</v>
      </c>
      <c r="F5" s="1">
        <v>250000</v>
      </c>
      <c r="G5">
        <v>0</v>
      </c>
    </row>
    <row r="8" spans="1:7">
      <c r="A8" t="s">
        <v>7</v>
      </c>
    </row>
    <row r="9" spans="1:7">
      <c r="A9">
        <f>SUMPRODUCT(C2:C5,B2:B5)</f>
        <v>1.5456958195819583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BC8-13E8-BA46-BDBD-48998207E595}">
  <dimension ref="A1:G12"/>
  <sheetViews>
    <sheetView zoomScale="120" zoomScaleNormal="120" workbookViewId="0">
      <selection activeCell="B11" sqref="B11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>
      <c r="A2">
        <v>1</v>
      </c>
      <c r="B2" s="1">
        <f>1/D2</f>
        <v>13.402515362070202</v>
      </c>
      <c r="C2">
        <v>5.4999999999999997E-3</v>
      </c>
      <c r="D2" s="1">
        <f>0.072+B9</f>
        <v>7.4612859824063377E-2</v>
      </c>
      <c r="E2">
        <v>2</v>
      </c>
      <c r="F2" s="1">
        <v>2200000000</v>
      </c>
      <c r="G2">
        <v>7.0000000000000007E-2</v>
      </c>
    </row>
    <row r="3" spans="1:7">
      <c r="A3">
        <v>2</v>
      </c>
      <c r="B3" s="1">
        <f>B2*G2/D3</f>
        <v>4.3042824013008163</v>
      </c>
      <c r="C3">
        <v>6.8000000000000005E-2</v>
      </c>
      <c r="D3" s="1">
        <f>0.2+B10</f>
        <v>0.21796341129043575</v>
      </c>
      <c r="E3">
        <v>0.7</v>
      </c>
      <c r="F3" s="1">
        <v>320000000</v>
      </c>
      <c r="G3">
        <v>0.13</v>
      </c>
    </row>
    <row r="4" spans="1:7">
      <c r="A4">
        <v>3</v>
      </c>
      <c r="B4" s="1">
        <f t="shared" ref="B4:B5" si="0">B3*G3/D4</f>
        <v>0.25059643961321487</v>
      </c>
      <c r="C4">
        <v>2.48</v>
      </c>
      <c r="D4" s="1">
        <f>2.02+B11</f>
        <v>2.2328996893681272</v>
      </c>
      <c r="E4">
        <v>0.2</v>
      </c>
      <c r="F4" s="1">
        <v>27000000</v>
      </c>
      <c r="G4">
        <v>0.57999999999999996</v>
      </c>
    </row>
    <row r="5" spans="1:7">
      <c r="A5">
        <v>4</v>
      </c>
      <c r="B5" s="1">
        <f t="shared" si="0"/>
        <v>6.0578054700661053E-3</v>
      </c>
      <c r="C5">
        <v>2</v>
      </c>
      <c r="D5" s="1">
        <f>1+B12</f>
        <v>23.993166451757741</v>
      </c>
      <c r="E5">
        <v>0.3</v>
      </c>
      <c r="F5" s="1">
        <v>250000</v>
      </c>
      <c r="G5">
        <v>0</v>
      </c>
    </row>
    <row r="8" spans="1:7">
      <c r="A8" t="s">
        <v>8</v>
      </c>
      <c r="B8" t="s">
        <v>10</v>
      </c>
      <c r="C8" t="s">
        <v>7</v>
      </c>
    </row>
    <row r="9" spans="1:7">
      <c r="A9">
        <v>5748291.6129394351</v>
      </c>
      <c r="B9" s="1">
        <f>$A$9/F2</f>
        <v>2.6128598240633795E-3</v>
      </c>
      <c r="C9">
        <f>SUMPRODUCT(B2:B5,C2:C5)</f>
        <v>0.99999981896074686</v>
      </c>
    </row>
    <row r="10" spans="1:7">
      <c r="B10" s="1">
        <f>$A$9/F3</f>
        <v>1.7963411290435733E-2</v>
      </c>
    </row>
    <row r="11" spans="1:7">
      <c r="B11" s="1">
        <f>$A$9/F4</f>
        <v>0.21289968936812723</v>
      </c>
    </row>
    <row r="12" spans="1:7">
      <c r="B12" s="1">
        <f>$A$9/F5</f>
        <v>22.993166451757741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769B-A39F-9A4F-ACC8-DE19FA44B43F}">
  <dimension ref="A1:G8"/>
  <sheetViews>
    <sheetView workbookViewId="0">
      <selection activeCell="D9" sqref="D9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f>1/D2</f>
        <v>9.5032427024479951</v>
      </c>
      <c r="C2">
        <v>5.4999999999999997E-3</v>
      </c>
      <c r="D2">
        <f>0.072+$A$8*E2</f>
        <v>0.10522723993383902</v>
      </c>
      <c r="E2">
        <v>2</v>
      </c>
      <c r="F2" s="1">
        <v>2200000000</v>
      </c>
      <c r="G2">
        <v>7.0000000000000007E-2</v>
      </c>
    </row>
    <row r="3" spans="1:7">
      <c r="A3">
        <v>2</v>
      </c>
      <c r="B3">
        <f>B2*G2/D3</f>
        <v>3.1433561123096756</v>
      </c>
      <c r="C3">
        <v>6.8000000000000005E-2</v>
      </c>
      <c r="D3">
        <f>0.2+$A$8*E3</f>
        <v>0.21162953397684367</v>
      </c>
      <c r="E3">
        <v>0.7</v>
      </c>
      <c r="F3" s="1">
        <v>320000000</v>
      </c>
      <c r="G3">
        <v>0.13</v>
      </c>
    </row>
    <row r="4" spans="1:7">
      <c r="A4">
        <v>3</v>
      </c>
      <c r="B4">
        <f t="shared" ref="B4:B5" si="0">B3*G3/D4</f>
        <v>0.20196298383568892</v>
      </c>
      <c r="C4">
        <v>2.48</v>
      </c>
      <c r="D4">
        <f>2.02+$A$8*E4</f>
        <v>2.0233227239933838</v>
      </c>
      <c r="E4">
        <v>0.2</v>
      </c>
      <c r="F4" s="1">
        <v>27000000</v>
      </c>
      <c r="G4">
        <v>0.57999999999999996</v>
      </c>
    </row>
    <row r="5" spans="1:7">
      <c r="A5">
        <v>4</v>
      </c>
      <c r="B5">
        <f t="shared" si="0"/>
        <v>0.11655759753578455</v>
      </c>
      <c r="C5">
        <v>2</v>
      </c>
      <c r="D5">
        <f>1+$A$8*E5</f>
        <v>1.0049840859900758</v>
      </c>
      <c r="E5">
        <v>0.3</v>
      </c>
      <c r="F5" s="1">
        <v>250000</v>
      </c>
      <c r="G5">
        <v>0</v>
      </c>
    </row>
    <row r="7" spans="1:7">
      <c r="A7" t="s">
        <v>9</v>
      </c>
      <c r="B7" t="s">
        <v>11</v>
      </c>
    </row>
    <row r="8" spans="1:7">
      <c r="A8">
        <v>1.6613619966919513E-2</v>
      </c>
      <c r="B8">
        <f>SUMPRODUCT(C2:C5,B2:B5)</f>
        <v>0.99999944548459951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k-eff</vt:lpstr>
      <vt:lpstr>alpha</vt:lpstr>
      <vt:lpstr>buckling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Powers-Luhn, Justin R</dc:creator>
  <cp:lastModifiedBy>J.R. Powers-Luhn</cp:lastModifiedBy>
  <cp:lastPrinted>2018-09-25T20:08:56Z</cp:lastPrinted>
  <dcterms:created xsi:type="dcterms:W3CDTF">2018-09-24T17:43:22Z</dcterms:created>
  <dcterms:modified xsi:type="dcterms:W3CDTF">2018-09-26T12:58:17Z</dcterms:modified>
</cp:coreProperties>
</file>