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powers-luhn/nucnotes/ne583/Homework/hw04/"/>
    </mc:Choice>
  </mc:AlternateContent>
  <xr:revisionPtr revIDLastSave="0" documentId="13_ncr:1_{8A2C4646-9922-B841-9DB4-073C57E82419}" xr6:coauthVersionLast="37" xr6:coauthVersionMax="37" xr10:uidLastSave="{00000000-0000-0000-0000-000000000000}"/>
  <bookViews>
    <workbookView xWindow="8280" yWindow="1080" windowWidth="28080" windowHeight="22020" xr2:uid="{95312167-5D1D-2B47-B41E-A908A7098FE7}"/>
  </bookViews>
  <sheets>
    <sheet name="k-eff" sheetId="1" r:id="rId1"/>
    <sheet name="alpha" sheetId="3" r:id="rId2"/>
    <sheet name="buckling" sheetId="2" r:id="rId3"/>
  </sheets>
  <definedNames>
    <definedName name="solver_adj" localSheetId="1" hidden="1">alpha!$B$2:$B$5</definedName>
    <definedName name="solver_adj" localSheetId="0" hidden="1">'k-eff'!$B$2:$B$5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alpha!$B$2:$B$5</definedName>
    <definedName name="solver_lhs1" localSheetId="0" hidden="1">'k-eff'!$B$2:$B$5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2" hidden="1">0</definedName>
    <definedName name="solver_num" localSheetId="0" hidden="1">1</definedName>
    <definedName name="solver_opt" localSheetId="1" hidden="1">alpha!$L$2</definedName>
    <definedName name="solver_opt" localSheetId="2" hidden="1">buckling!$K$2</definedName>
    <definedName name="solver_opt" localSheetId="0" hidden="1">'k-eff'!$L$2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hs1" localSheetId="1" hidden="1">0</definedName>
    <definedName name="solver_rhs1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2" hidden="1">1</definedName>
    <definedName name="solver_typ" localSheetId="0" hidden="1">3</definedName>
    <definedName name="solver_val" localSheetId="1" hidden="1">0</definedName>
    <definedName name="solver_val" localSheetId="2" hidden="1">0</definedName>
    <definedName name="solver_val" localSheetId="0" hidden="1">1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B2" i="2"/>
  <c r="D5" i="2" l="1"/>
  <c r="K5" i="2" s="1"/>
  <c r="D3" i="2"/>
  <c r="K3" i="2" s="1"/>
  <c r="D4" i="2"/>
  <c r="K4" i="2" s="1"/>
  <c r="D2" i="2"/>
  <c r="K2" i="2" s="1"/>
  <c r="M3" i="3"/>
  <c r="M4" i="3"/>
  <c r="M5" i="3"/>
  <c r="M2" i="3"/>
  <c r="J2" i="2"/>
  <c r="L2" i="2" s="1"/>
  <c r="J3" i="2"/>
  <c r="J4" i="2"/>
  <c r="L4" i="2" s="1"/>
  <c r="J5" i="2"/>
  <c r="D3" i="3"/>
  <c r="K3" i="3" s="1"/>
  <c r="D5" i="3"/>
  <c r="K5" i="3" s="1"/>
  <c r="D4" i="3"/>
  <c r="K4" i="3" s="1"/>
  <c r="D2" i="3"/>
  <c r="K2" i="3" s="1"/>
  <c r="J2" i="3"/>
  <c r="J5" i="3"/>
  <c r="J4" i="3"/>
  <c r="J3" i="3"/>
  <c r="L2" i="1"/>
  <c r="J4" i="1"/>
  <c r="J5" i="1"/>
  <c r="J3" i="1"/>
  <c r="L3" i="2" l="1"/>
  <c r="L5" i="2"/>
  <c r="M3" i="1"/>
  <c r="M4" i="1"/>
  <c r="M5" i="1"/>
  <c r="M2" i="1"/>
  <c r="J2" i="1"/>
  <c r="K5" i="1"/>
  <c r="K4" i="1"/>
  <c r="K3" i="1"/>
  <c r="K2" i="1"/>
</calcChain>
</file>

<file path=xl/sharedStrings.xml><?xml version="1.0" encoding="utf-8"?>
<sst xmlns="http://schemas.openxmlformats.org/spreadsheetml/2006/main" count="40" uniqueCount="19">
  <si>
    <t>Group</t>
  </si>
  <si>
    <t>Flux</t>
  </si>
  <si>
    <t>nu-sigma_f</t>
  </si>
  <si>
    <t>sigma_a</t>
  </si>
  <si>
    <t>D</t>
  </si>
  <si>
    <t>v</t>
  </si>
  <si>
    <t>s-&gt;1</t>
  </si>
  <si>
    <t>s-&gt;2</t>
  </si>
  <si>
    <t>s-&gt;3</t>
  </si>
  <si>
    <t>Prod</t>
  </si>
  <si>
    <t>Removal</t>
  </si>
  <si>
    <t>k_eff</t>
  </si>
  <si>
    <t>net</t>
  </si>
  <si>
    <t>alpha</t>
  </si>
  <si>
    <t>Buckling</t>
  </si>
  <si>
    <t>alpha/v</t>
  </si>
  <si>
    <t>P-R</t>
  </si>
  <si>
    <t>nu-sigma_f / k</t>
  </si>
  <si>
    <t>s-&gt;4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</si>
</sst>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C7E8-0836-0E4F-86B4-7362F5AB4F69}">
  <dimension ref="A1:N5"/>
  <sheetViews>
    <sheetView tabSelected="1" zoomScaleNormal="100" workbookViewId="0">
      <selection activeCell="L2" sqref="L2"/>
    </sheetView>
  </sheetViews>
  <sheetFormatPr baseColWidth="10" defaultRowHeight="16" x14ac:dyDescent="0.2"/>
  <cols>
    <col min="13" max="13" width="13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</row>
    <row r="2" spans="1:14" x14ac:dyDescent="0.2">
      <c r="A2">
        <v>1</v>
      </c>
      <c r="B2">
        <v>1</v>
      </c>
      <c r="C2">
        <v>5.4999999999999997E-3</v>
      </c>
      <c r="D2">
        <v>7.1999999999999995E-2</v>
      </c>
      <c r="E2">
        <v>2</v>
      </c>
      <c r="F2" s="1">
        <v>2200000000</v>
      </c>
      <c r="G2">
        <v>7.0000000000000007E-2</v>
      </c>
      <c r="H2">
        <v>0</v>
      </c>
      <c r="I2">
        <v>0</v>
      </c>
      <c r="J2">
        <f>SUMPRODUCT(B2:B5,C2:C5)*1/L2</f>
        <v>1</v>
      </c>
      <c r="K2">
        <f>D2*B2</f>
        <v>7.1999999999999995E-2</v>
      </c>
      <c r="L2">
        <f>SUMPRODUCT(C2:C5,B2:B5)</f>
        <v>4.5534999999999997</v>
      </c>
      <c r="M2">
        <f>C2/$L$2</f>
        <v>1.2078620841111233E-3</v>
      </c>
    </row>
    <row r="3" spans="1:14" x14ac:dyDescent="0.2">
      <c r="A3">
        <v>2</v>
      </c>
      <c r="B3">
        <v>1</v>
      </c>
      <c r="C3">
        <v>6.8000000000000005E-2</v>
      </c>
      <c r="D3">
        <v>0.2</v>
      </c>
      <c r="E3">
        <v>0.7</v>
      </c>
      <c r="F3" s="1">
        <v>320000000</v>
      </c>
      <c r="G3">
        <v>0</v>
      </c>
      <c r="H3">
        <v>0.13</v>
      </c>
      <c r="I3">
        <v>0</v>
      </c>
      <c r="J3">
        <f>B2*G2</f>
        <v>7.0000000000000007E-2</v>
      </c>
      <c r="K3">
        <f>D3*B3</f>
        <v>0.2</v>
      </c>
      <c r="M3">
        <f t="shared" ref="M3:M5" si="0">C3/$L$2</f>
        <v>1.493356758537389E-2</v>
      </c>
    </row>
    <row r="4" spans="1:14" x14ac:dyDescent="0.2">
      <c r="A4">
        <v>3</v>
      </c>
      <c r="B4">
        <v>1</v>
      </c>
      <c r="C4">
        <v>2.48</v>
      </c>
      <c r="D4">
        <v>2.02</v>
      </c>
      <c r="E4">
        <v>0.2</v>
      </c>
      <c r="F4" s="1">
        <v>27000000</v>
      </c>
      <c r="G4">
        <v>0</v>
      </c>
      <c r="H4">
        <v>0</v>
      </c>
      <c r="I4">
        <v>0.57999999999999996</v>
      </c>
      <c r="J4">
        <f>B3*H3</f>
        <v>0.13</v>
      </c>
      <c r="K4">
        <f>D4*B4</f>
        <v>2.02</v>
      </c>
      <c r="M4">
        <f t="shared" si="0"/>
        <v>0.54463599429010656</v>
      </c>
    </row>
    <row r="5" spans="1:14" x14ac:dyDescent="0.2">
      <c r="A5">
        <v>4</v>
      </c>
      <c r="B5">
        <v>1</v>
      </c>
      <c r="C5">
        <v>2</v>
      </c>
      <c r="D5">
        <v>1</v>
      </c>
      <c r="E5">
        <v>0.3</v>
      </c>
      <c r="F5" s="1">
        <v>250000</v>
      </c>
      <c r="G5">
        <v>0</v>
      </c>
      <c r="H5">
        <v>0</v>
      </c>
      <c r="I5">
        <v>0</v>
      </c>
      <c r="J5">
        <f>B4*I4</f>
        <v>0.57999999999999996</v>
      </c>
      <c r="K5">
        <f>D5*B5</f>
        <v>1</v>
      </c>
      <c r="M5">
        <f t="shared" si="0"/>
        <v>0.43922257604040849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BC8-13E8-BA46-BDBD-48998207E595}">
  <dimension ref="A1:M5"/>
  <sheetViews>
    <sheetView zoomScale="120" zoomScaleNormal="120" workbookViewId="0">
      <selection activeCell="D2" sqref="D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15</v>
      </c>
    </row>
    <row r="2" spans="1:13" x14ac:dyDescent="0.2">
      <c r="A2">
        <v>1</v>
      </c>
      <c r="B2">
        <v>0.99807541638815478</v>
      </c>
      <c r="C2">
        <v>1</v>
      </c>
      <c r="D2" s="1">
        <f>0.072+L2/F2</f>
        <v>7.2000002272727265E-2</v>
      </c>
      <c r="E2">
        <v>2</v>
      </c>
      <c r="F2" s="1">
        <v>2200000000</v>
      </c>
      <c r="G2">
        <v>7.0000000000000007E-2</v>
      </c>
      <c r="H2">
        <v>0</v>
      </c>
      <c r="I2">
        <v>0</v>
      </c>
      <c r="J2">
        <f>SUMPRODUCT(B2:B5,C2:C5)</f>
        <v>2.4066198153144374</v>
      </c>
      <c r="K2">
        <f>D2*B2</f>
        <v>7.1861432248300355E-2</v>
      </c>
      <c r="L2">
        <v>5</v>
      </c>
      <c r="M2" s="1">
        <f>$L$2/F2</f>
        <v>2.2727272727272727E-9</v>
      </c>
    </row>
    <row r="3" spans="1:13" x14ac:dyDescent="0.2">
      <c r="A3">
        <v>2</v>
      </c>
      <c r="B3">
        <v>0.97620514982549156</v>
      </c>
      <c r="C3">
        <v>1</v>
      </c>
      <c r="D3" s="1">
        <f>0.2+L2/F2</f>
        <v>0.2000000022727273</v>
      </c>
      <c r="E3">
        <v>0.7</v>
      </c>
      <c r="F3" s="1">
        <v>320000000</v>
      </c>
      <c r="G3">
        <v>0</v>
      </c>
      <c r="H3">
        <v>0.13</v>
      </c>
      <c r="I3">
        <v>0</v>
      </c>
      <c r="J3">
        <f>B2*G2</f>
        <v>6.9865279147170847E-2</v>
      </c>
      <c r="K3">
        <f>D3*B3</f>
        <v>0.19524103218374639</v>
      </c>
      <c r="M3" s="1">
        <f t="shared" ref="M3:M5" si="0">$L$2/F3</f>
        <v>1.5624999999999999E-8</v>
      </c>
    </row>
    <row r="4" spans="1:13" x14ac:dyDescent="0.2">
      <c r="A4">
        <v>3</v>
      </c>
      <c r="B4">
        <v>0.13218778504181528</v>
      </c>
      <c r="C4">
        <v>1</v>
      </c>
      <c r="D4" s="1">
        <f>2.02+L2/F2</f>
        <v>2.0200000022727274</v>
      </c>
      <c r="E4">
        <v>0.2</v>
      </c>
      <c r="F4" s="1">
        <v>27000000</v>
      </c>
      <c r="G4">
        <v>0</v>
      </c>
      <c r="H4">
        <v>0</v>
      </c>
      <c r="I4">
        <v>0.57999999999999996</v>
      </c>
      <c r="J4">
        <f>B3*H3</f>
        <v>0.12690666947731391</v>
      </c>
      <c r="K4">
        <f>D4*B4</f>
        <v>0.26701932608489365</v>
      </c>
      <c r="M4" s="1">
        <f t="shared" si="0"/>
        <v>1.8518518518518518E-7</v>
      </c>
    </row>
    <row r="5" spans="1:13" x14ac:dyDescent="0.2">
      <c r="A5">
        <v>4</v>
      </c>
      <c r="B5">
        <v>0.30015146405897586</v>
      </c>
      <c r="C5">
        <v>1</v>
      </c>
      <c r="D5" s="1">
        <f>1+L2/F2</f>
        <v>1.0000000022727273</v>
      </c>
      <c r="E5">
        <v>0.3</v>
      </c>
      <c r="F5" s="1">
        <v>250000</v>
      </c>
      <c r="G5">
        <v>0</v>
      </c>
      <c r="H5">
        <v>0</v>
      </c>
      <c r="I5">
        <v>0</v>
      </c>
      <c r="J5">
        <f>B4*I4</f>
        <v>7.6668915324252851E-2</v>
      </c>
      <c r="K5">
        <f>D5*B5</f>
        <v>0.3001514647411383</v>
      </c>
      <c r="M5" s="1">
        <f t="shared" si="0"/>
        <v>2.0000000000000002E-5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769B-A39F-9A4F-ACC8-DE19FA44B43F}">
  <dimension ref="A1:M5"/>
  <sheetViews>
    <sheetView workbookViewId="0">
      <selection activeCell="M2" sqref="M2"/>
    </sheetView>
  </sheetViews>
  <sheetFormatPr baseColWidth="10" defaultRowHeight="16" x14ac:dyDescent="0.2"/>
  <cols>
    <col min="14" max="14" width="15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18</v>
      </c>
      <c r="J1" t="s">
        <v>9</v>
      </c>
      <c r="K1" t="s">
        <v>10</v>
      </c>
      <c r="L1" t="s">
        <v>16</v>
      </c>
      <c r="M1" t="s">
        <v>14</v>
      </c>
    </row>
    <row r="2" spans="1:13" x14ac:dyDescent="0.2">
      <c r="A2">
        <v>1</v>
      </c>
      <c r="B2">
        <f>1/D2</f>
        <v>13.888888888888889</v>
      </c>
      <c r="C2">
        <v>5.4999999999999997E-3</v>
      </c>
      <c r="D2">
        <f>0.072+$M$2*E2</f>
        <v>7.1999999999999995E-2</v>
      </c>
      <c r="E2">
        <v>2</v>
      </c>
      <c r="F2" s="1">
        <v>2200000000</v>
      </c>
      <c r="G2">
        <v>7.0000000000000007E-2</v>
      </c>
      <c r="H2">
        <v>0</v>
      </c>
      <c r="I2">
        <v>0</v>
      </c>
      <c r="J2">
        <f>SUMPRODUCT(B2:B5,C2:C5)</f>
        <v>1.5456958195819583</v>
      </c>
      <c r="K2">
        <f>D2*B2</f>
        <v>1</v>
      </c>
      <c r="L2">
        <f>J2-K2</f>
        <v>0.54569581958195834</v>
      </c>
      <c r="M2">
        <v>0</v>
      </c>
    </row>
    <row r="3" spans="1:13" x14ac:dyDescent="0.2">
      <c r="A3">
        <v>2</v>
      </c>
      <c r="B3">
        <f>B2*G2/D3</f>
        <v>4.8611111111111116</v>
      </c>
      <c r="C3">
        <v>6.8000000000000005E-2</v>
      </c>
      <c r="D3">
        <f>0.2+$M$2*E3</f>
        <v>0.2</v>
      </c>
      <c r="E3">
        <v>0.7</v>
      </c>
      <c r="F3" s="1">
        <v>320000000</v>
      </c>
      <c r="G3">
        <v>0</v>
      </c>
      <c r="H3">
        <v>0.13</v>
      </c>
      <c r="I3">
        <v>0</v>
      </c>
      <c r="J3">
        <f>B2*G2</f>
        <v>0.97222222222222232</v>
      </c>
      <c r="K3">
        <f>D3*B3</f>
        <v>0.97222222222222232</v>
      </c>
      <c r="L3">
        <f t="shared" ref="L3:L5" si="0">J3-K3</f>
        <v>0</v>
      </c>
    </row>
    <row r="4" spans="1:13" x14ac:dyDescent="0.2">
      <c r="A4">
        <v>3</v>
      </c>
      <c r="B4">
        <f>B3*H3/D4</f>
        <v>0.31284378437843791</v>
      </c>
      <c r="C4">
        <v>2.48</v>
      </c>
      <c r="D4">
        <f>2.02+$M$2*E4</f>
        <v>2.02</v>
      </c>
      <c r="E4">
        <v>0.2</v>
      </c>
      <c r="F4" s="1">
        <v>27000000</v>
      </c>
      <c r="G4">
        <v>0</v>
      </c>
      <c r="H4">
        <v>0</v>
      </c>
      <c r="I4">
        <v>0.57999999999999996</v>
      </c>
      <c r="J4">
        <f>B3*H3</f>
        <v>0.63194444444444453</v>
      </c>
      <c r="K4">
        <f>D4*B4</f>
        <v>0.63194444444444453</v>
      </c>
      <c r="L4">
        <f t="shared" si="0"/>
        <v>0</v>
      </c>
    </row>
    <row r="5" spans="1:13" x14ac:dyDescent="0.2">
      <c r="A5">
        <v>4</v>
      </c>
      <c r="B5">
        <f>B4*I4/D5</f>
        <v>0.18144939493949397</v>
      </c>
      <c r="C5">
        <v>2</v>
      </c>
      <c r="D5">
        <f>1+$M$2*E5</f>
        <v>1</v>
      </c>
      <c r="E5">
        <v>0.3</v>
      </c>
      <c r="F5" s="1">
        <v>250000</v>
      </c>
      <c r="G5">
        <v>0</v>
      </c>
      <c r="H5">
        <v>0</v>
      </c>
      <c r="I5">
        <v>0</v>
      </c>
      <c r="J5">
        <f>B4*I4</f>
        <v>0.18144939493949397</v>
      </c>
      <c r="K5">
        <f>D5*B5</f>
        <v>0.18144939493949397</v>
      </c>
      <c r="L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k-eff</vt:lpstr>
      <vt:lpstr>alpha</vt:lpstr>
      <vt:lpstr>buckling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Powers-Luhn, Justin R</dc:creator>
  <cp:lastModifiedBy>Powers-Luhn, Justin R</cp:lastModifiedBy>
  <dcterms:created xsi:type="dcterms:W3CDTF">2018-09-24T17:43:22Z</dcterms:created>
  <dcterms:modified xsi:type="dcterms:W3CDTF">2018-09-25T19:23:11Z</dcterms:modified>
</cp:coreProperties>
</file>