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8240" windowHeight="8385"/>
  </bookViews>
  <sheets>
    <sheet name="sun-set calculation" sheetId="1" r:id="rId1"/>
  </sheets>
  <calcPr calcId="145621"/>
</workbook>
</file>

<file path=xl/calcChain.xml><?xml version="1.0" encoding="utf-8"?>
<calcChain xmlns="http://schemas.openxmlformats.org/spreadsheetml/2006/main">
  <c r="B1" i="1" l="1"/>
  <c r="B2" i="1" s="1"/>
  <c r="C4" i="1" l="1"/>
  <c r="C3" i="1"/>
  <c r="B5" i="1" l="1"/>
  <c r="B6" i="1" s="1"/>
  <c r="B7" i="1" l="1"/>
  <c r="B8" i="1" s="1"/>
  <c r="C8" i="1" l="1"/>
  <c r="B9" i="1" s="1"/>
  <c r="B10" i="1" l="1"/>
  <c r="C10" i="1" s="1"/>
  <c r="B12" i="1" s="1"/>
  <c r="C12" i="1" s="1"/>
  <c r="B13" i="1" s="1"/>
  <c r="C9" i="1"/>
  <c r="B11" i="1" l="1"/>
  <c r="B14" i="1" l="1"/>
  <c r="B15" i="1" s="1"/>
  <c r="B16" i="1" s="1"/>
  <c r="C13" i="1"/>
  <c r="B17" i="1" l="1"/>
  <c r="D17" i="1"/>
  <c r="B18" i="1"/>
  <c r="D18" i="1" l="1"/>
</calcChain>
</file>

<file path=xl/comments1.xml><?xml version="1.0" encoding="utf-8"?>
<comments xmlns="http://schemas.openxmlformats.org/spreadsheetml/2006/main">
  <authors>
    <author>Lorincz, Agoston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Lorincz, Agoston:</t>
        </r>
        <r>
          <rPr>
            <sz val="9"/>
            <color indexed="81"/>
            <rFont val="Tahoma"/>
            <family val="2"/>
          </rPr>
          <t xml:space="preserve">
Julian day change is at noon
Julian date is in UTC, we are at UTC+1</t>
        </r>
      </text>
    </comment>
  </commentList>
</comments>
</file>

<file path=xl/sharedStrings.xml><?xml version="1.0" encoding="utf-8"?>
<sst xmlns="http://schemas.openxmlformats.org/spreadsheetml/2006/main" count="42" uniqueCount="40">
  <si>
    <t>Date:</t>
  </si>
  <si>
    <t>Jdate</t>
  </si>
  <si>
    <t>19°03′05″E</t>
  </si>
  <si>
    <t>47°29′33″N</t>
  </si>
  <si>
    <t>n* = (Jdate - 2451545 - 0.0009) - (lw/360)</t>
  </si>
  <si>
    <t>n = round(n*)</t>
  </si>
  <si>
    <t xml:space="preserve">J* = 2451545 + 0.0009 + (lw/360) + n </t>
  </si>
  <si>
    <t>M = [357.5291 + 0.98560028 * (J* - 2451545)] mod 360</t>
  </si>
  <si>
    <t xml:space="preserve">C = (1.9148 * sin(M)) + (0.0200 * sin(2 * M)) + (0.0003 * sin(3 * M)) </t>
  </si>
  <si>
    <t xml:space="preserve">λ = (M + 102.9372 + C + 180) mod 360 </t>
  </si>
  <si>
    <t xml:space="preserve">Jtransit = J* + (0.0053 * sin(M)) - (0.0069 * sin(2 * λ)) </t>
  </si>
  <si>
    <t>J_transit</t>
  </si>
  <si>
    <t xml:space="preserve">δ = arcsin( sin(λ) * sin(23.45) ) </t>
  </si>
  <si>
    <t xml:space="preserve">H = arccos( [sin(-0.83) - sin(ln) * sin(δ)] / [cos(ln) * cos(δ)] ) </t>
  </si>
  <si>
    <t xml:space="preserve">J** = 2451545 + 0.0009 + ((H + lw)/360) + n </t>
  </si>
  <si>
    <t xml:space="preserve">Jset = J** + (0.0053 * sin(M)) - (0.0069 * sin(2 * λ)) </t>
  </si>
  <si>
    <t xml:space="preserve">Jrise = Jtransit - (Jset - Jtransit) </t>
  </si>
  <si>
    <t>L_w [deg]</t>
  </si>
  <si>
    <t>L_n [deg]</t>
  </si>
  <si>
    <t>M [deg]</t>
  </si>
  <si>
    <t>C [deg]</t>
  </si>
  <si>
    <t>λ [deg]</t>
  </si>
  <si>
    <t>n* [rev]</t>
  </si>
  <si>
    <t>n [rev]</t>
  </si>
  <si>
    <t>J* [day]</t>
  </si>
  <si>
    <t>δ [deg]</t>
  </si>
  <si>
    <t>H [deg]</t>
  </si>
  <si>
    <t>J** [day]</t>
  </si>
  <si>
    <t>J_set [day]</t>
  </si>
  <si>
    <t>J_rise [day]</t>
  </si>
  <si>
    <t>appx solar noon</t>
  </si>
  <si>
    <t>solar noon</t>
  </si>
  <si>
    <t>ecliptical longitude</t>
  </si>
  <si>
    <t>declination of the sun</t>
  </si>
  <si>
    <t>hour angle</t>
  </si>
  <si>
    <t>solar noon (exact)</t>
  </si>
  <si>
    <t>sun-down</t>
  </si>
  <si>
    <t>sun-rise</t>
  </si>
  <si>
    <t>mm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</si>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</sst>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>
    <font>
      <sz val="11"/>
      <color theme="1"/>
      <name val="TKTypeRegular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quotePrefix="1" applyFill="1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8"/>
  <sheetViews>
    <sheetView tabSelected="1" workbookViewId="0">
      <selection activeCell="B12" sqref="B12"/>
    </sheetView>
  </sheetViews>
  <sheetFormatPr defaultRowHeight="14.25"/>
  <cols>
    <col min="2" max="2" width="19.25" customWidth="1"/>
    <col min="3" max="3" width="11.25" style="2" customWidth="1"/>
    <col min="4" max="4" width="49.125" style="2" customWidth="1"/>
  </cols>
  <sheetData>
    <row r="1" spans="1:6">
      <c r="A1" t="s">
        <v>0</v>
      </c>
      <c r="B1" s="1">
        <f ca="1">TODAY()</f>
        <v>42765</v>
      </c>
    </row>
    <row r="2" spans="1:6">
      <c r="A2" t="s">
        <v>1</v>
      </c>
      <c r="B2" s="8">
        <f ca="1">DAYS360(DATE(2000,1,1),B1,TRUE)+(YEAR(B1)-2000)*5+FLOOR((YEAR(B1)-2000)/4,1)+2451545+1</f>
        <v>2457784</v>
      </c>
    </row>
    <row r="3" spans="1:6">
      <c r="A3" t="s">
        <v>17</v>
      </c>
      <c r="B3">
        <v>-19</v>
      </c>
      <c r="C3" s="3">
        <f>B3*PI()/180</f>
        <v>-0.33161255787892258</v>
      </c>
      <c r="D3" s="3" t="s">
        <v>2</v>
      </c>
    </row>
    <row r="4" spans="1:6">
      <c r="A4" t="s">
        <v>18</v>
      </c>
      <c r="B4">
        <v>47.5</v>
      </c>
      <c r="C4" s="3">
        <f>B4*PI()/180</f>
        <v>0.82903139469730658</v>
      </c>
      <c r="D4" s="3" t="s">
        <v>3</v>
      </c>
    </row>
    <row r="5" spans="1:6">
      <c r="A5" t="s">
        <v>22</v>
      </c>
      <c r="B5" s="6">
        <f ca="1">(B2-2451545-0.0009)-(B3/360)</f>
        <v>6239.0518777777779</v>
      </c>
      <c r="C5" s="3"/>
      <c r="D5" s="3" t="s">
        <v>4</v>
      </c>
    </row>
    <row r="6" spans="1:6">
      <c r="A6" t="s">
        <v>23</v>
      </c>
      <c r="B6">
        <f ca="1">ROUND(B5,0)</f>
        <v>6239</v>
      </c>
      <c r="C6" s="3"/>
      <c r="D6" s="3" t="s">
        <v>5</v>
      </c>
    </row>
    <row r="7" spans="1:6">
      <c r="A7" t="s">
        <v>24</v>
      </c>
      <c r="B7" s="6">
        <f ca="1">2451545 + 0.0009 + (B3/360) + B6</f>
        <v>2457783.948122222</v>
      </c>
      <c r="C7" s="3"/>
      <c r="D7" s="3" t="s">
        <v>6</v>
      </c>
      <c r="E7" t="s">
        <v>30</v>
      </c>
    </row>
    <row r="8" spans="1:6">
      <c r="A8" s="4" t="s">
        <v>19</v>
      </c>
      <c r="B8" s="7">
        <f ca="1" xml:space="preserve"> MOD(357.5291 + 0.98560028 * (B7 - 2451545),360)</f>
        <v>26.638116167454427</v>
      </c>
      <c r="C8" s="3">
        <f ca="1">B8*PI()/180</f>
        <v>0.46492283365081288</v>
      </c>
      <c r="D8" s="5" t="s">
        <v>7</v>
      </c>
      <c r="E8" s="4"/>
      <c r="F8" s="4"/>
    </row>
    <row r="9" spans="1:6">
      <c r="A9" s="4" t="s">
        <v>20</v>
      </c>
      <c r="B9" s="7">
        <f ca="1" xml:space="preserve"> (1.9148 * SIN(C8)) + (0.02 * SIN(2 * C8)) + (0.0003 * SIN(3 * C8))</f>
        <v>0.87483382569268586</v>
      </c>
      <c r="C9" s="3">
        <f ca="1">B9*PI()/180</f>
        <v>1.5268730666155529E-2</v>
      </c>
      <c r="D9" s="5" t="s">
        <v>8</v>
      </c>
      <c r="E9" s="4"/>
      <c r="F9" s="4"/>
    </row>
    <row r="10" spans="1:6">
      <c r="A10" s="4" t="s">
        <v>21</v>
      </c>
      <c r="B10" s="7">
        <f ca="1">MOD((B8 + 102.9372 + B9 + 180),360)</f>
        <v>310.45014999314714</v>
      </c>
      <c r="C10" s="3">
        <f ca="1">B10*PI()/180</f>
        <v>5.4183772806906685</v>
      </c>
      <c r="D10" s="5" t="s">
        <v>9</v>
      </c>
      <c r="E10" s="4" t="s">
        <v>32</v>
      </c>
      <c r="F10" s="4"/>
    </row>
    <row r="11" spans="1:6">
      <c r="A11" s="4" t="s">
        <v>11</v>
      </c>
      <c r="B11" s="7">
        <f ca="1" xml:space="preserve"> B7 + (0.0053 * SIN(C8)) - (0.0069 * SIN(2 *C10))</f>
        <v>2457783.9573116582</v>
      </c>
      <c r="C11" s="5"/>
      <c r="D11" s="5" t="s">
        <v>10</v>
      </c>
      <c r="E11" s="4" t="s">
        <v>31</v>
      </c>
      <c r="F11" s="4"/>
    </row>
    <row r="12" spans="1:6">
      <c r="A12" t="s">
        <v>25</v>
      </c>
      <c r="B12" s="6">
        <f ca="1">(ASIN(SIN(C10)*SIN(23.45*PI()/180)))*180/PI()</f>
        <v>-17.627494291451448</v>
      </c>
      <c r="C12" s="3">
        <f ca="1">B12*PI()/180</f>
        <v>-0.30765781426233269</v>
      </c>
      <c r="D12" s="3" t="s">
        <v>12</v>
      </c>
      <c r="E12" t="s">
        <v>33</v>
      </c>
    </row>
    <row r="13" spans="1:6">
      <c r="A13" t="s">
        <v>26</v>
      </c>
      <c r="B13" s="6">
        <f ca="1" xml:space="preserve"> (ACOS( (SIN(-0.83*PI()/180) - SIN(C4) * SIN(C12)) / (COS(C4) * COS(C12)) ))*180/PI()</f>
        <v>71.079133780851095</v>
      </c>
      <c r="C13" s="3">
        <f ca="1">B13*PI()/180</f>
        <v>1.240564913941377</v>
      </c>
      <c r="D13" s="3" t="s">
        <v>13</v>
      </c>
      <c r="E13" t="s">
        <v>34</v>
      </c>
    </row>
    <row r="14" spans="1:6">
      <c r="A14" t="s">
        <v>27</v>
      </c>
      <c r="B14" s="6">
        <f ca="1" xml:space="preserve"> 2451545 + 0.0009 + ((B13 +B3)/360) +B6</f>
        <v>2457784.1455642604</v>
      </c>
      <c r="D14" s="3" t="s">
        <v>14</v>
      </c>
      <c r="E14" t="s">
        <v>35</v>
      </c>
    </row>
    <row r="15" spans="1:6">
      <c r="A15" t="s">
        <v>28</v>
      </c>
      <c r="B15" s="6">
        <f ca="1" xml:space="preserve"> B14 + (0.0053 * SIN(C8)) - (0.0069 * SIN(2 *C10))</f>
        <v>2457784.1547536966</v>
      </c>
      <c r="D15" s="3" t="s">
        <v>15</v>
      </c>
      <c r="E15" t="s">
        <v>36</v>
      </c>
    </row>
    <row r="16" spans="1:6">
      <c r="A16" t="s">
        <v>29</v>
      </c>
      <c r="B16" s="6">
        <f ca="1">B11- ( B15 -B11)</f>
        <v>2457783.7598696197</v>
      </c>
      <c r="D16" s="3" t="s">
        <v>16</v>
      </c>
      <c r="E16" t="s">
        <v>37</v>
      </c>
    </row>
    <row r="17" spans="1:4">
      <c r="A17" t="s">
        <v>39</v>
      </c>
      <c r="B17" s="6">
        <f ca="1">FLOOR(12+(MOD(B15,1))*24+1,1)</f>
        <v>16</v>
      </c>
      <c r="C17" s="2" t="s">
        <v>38</v>
      </c>
      <c r="D17" s="2">
        <f ca="1">MOD(12+(MOD(B15,1))*24+1,1)*60</f>
        <v>42.845323160290718</v>
      </c>
    </row>
    <row r="18" spans="1:4">
      <c r="A18" t="s">
        <v>39</v>
      </c>
      <c r="B18" s="6">
        <f ca="1">FLOOR(12-(1-MOD(B16,1))*24+1,1)</f>
        <v>7</v>
      </c>
      <c r="C18" s="2" t="s">
        <v>38</v>
      </c>
      <c r="D18" s="2">
        <f ca="1">MOD(12-(1-MOD(B16,1))*24+1,1)*60</f>
        <v>14.212252423167229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sun-set calculation</vt:lpstr>
    </vt:vector>
  </TitlesOfParts>
  <Company>ThyssenKrupp Presta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Lorincz, Agoston</dc:creator>
  <cp:lastModifiedBy>Lorincz, Agoston</cp:lastModifiedBy>
  <dcterms:created xsi:type="dcterms:W3CDTF">2017-01-25T12:05:44Z</dcterms:created>
  <dcterms:modified xsi:type="dcterms:W3CDTF">2017-01-30T13:51:08Z</dcterms:modified>
</cp:coreProperties>
</file>