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1. Enero\Modelo Producción\"/>
    </mc:Choice>
  </mc:AlternateContent>
  <xr:revisionPtr revIDLastSave="0" documentId="13_ncr:1_{EE61EEE9-FC25-4264-83C1-AF8150D09EA7}" xr6:coauthVersionLast="47" xr6:coauthVersionMax="47" xr10:uidLastSave="{00000000-0000-0000-0000-000000000000}"/>
  <bookViews>
    <workbookView xWindow="-108" yWindow="-108" windowWidth="23256" windowHeight="12456" tabRatio="951" activeTab="16" xr2:uid="{00000000-000D-0000-FFFF-FFFF00000000}"/>
  </bookViews>
  <sheets>
    <sheet name="lote_todos" sheetId="56" r:id="rId1"/>
    <sheet name="lote_3125" sheetId="55" r:id="rId2"/>
    <sheet name="lote_2925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BBDD_GASTOS_FINAL" sheetId="12" r:id="rId15"/>
    <sheet name="equivalencias" sheetId="37" state="hidden" r:id="rId16"/>
    <sheet name="produccion" sheetId="38" r:id="rId17"/>
    <sheet name="formulas" sheetId="57" r:id="rId18"/>
    <sheet name="id_alimento" sheetId="59" r:id="rId19"/>
    <sheet name="precios_mp_ac" sheetId="62" r:id="rId20"/>
    <sheet name="formula_ciclos" sheetId="60" r:id="rId21"/>
    <sheet name="BBDD_INGRESOS" sheetId="16" state="hidden" r:id="rId22"/>
    <sheet name="cco_worms_empresa" sheetId="8" state="hidden" r:id="rId23"/>
    <sheet name="sectores_id" sheetId="5" state="hidden" r:id="rId24"/>
    <sheet name="rubros_id_opex " sheetId="29" state="hidden" r:id="rId25"/>
    <sheet name="rubros_unicos" sheetId="45" state="hidden" r:id="rId26"/>
    <sheet name="conceptoid" sheetId="44" state="hidden" r:id="rId27"/>
  </sheets>
  <definedNames>
    <definedName name="_xlnm._FilterDatabase" localSheetId="5" hidden="1">aperturado_por_empresa.p2!$A$1:$U$318</definedName>
    <definedName name="_xlnm._FilterDatabase" localSheetId="14" hidden="1">BBDD_GASTOS_FINAL!$A$1:$AL$358</definedName>
    <definedName name="_xlnm._FilterDatabase" localSheetId="21" hidden="1">BBDD_INGRESOS!$A$1:$Q$68</definedName>
    <definedName name="ExternalData_1" localSheetId="22" hidden="1">'cco_worms_empresa'!$A$1:$G$11</definedName>
    <definedName name="ExternalData_1" localSheetId="20" hidden="1">formula_ciclos!$A$1:$E$13</definedName>
    <definedName name="ExternalData_1" localSheetId="17" hidden="1">formulas!$A$1:$I$53</definedName>
    <definedName name="ExternalData_1" localSheetId="13" hidden="1">gastos_facturas!$A$1:$O$148</definedName>
    <definedName name="ExternalData_1" localSheetId="18" hidden="1">id_alimento!$A$1:$C$18</definedName>
    <definedName name="ExternalData_1" localSheetId="19" hidden="1">precios_mp_ac!$A$1:$K$18</definedName>
    <definedName name="ExternalData_1" localSheetId="25" hidden="1">'rubros_unicos'!$A$1:$B$12</definedName>
    <definedName name="ExternalData_1" localSheetId="23" hidden="1">sectores_id!$A$1:$C$5</definedName>
    <definedName name="ExternalData_2" localSheetId="12" hidden="1">gastos_produccion!$A$1:$R$52</definedName>
    <definedName name="ExternalData_2" localSheetId="24" hidden="1">'rubros_id_opex '!#REF!</definedName>
    <definedName name="ExternalData_3" localSheetId="11" hidden="1">gastos_impuestos!$A$1:$O$8</definedName>
    <definedName name="ExternalData_3" localSheetId="24" hidden="1">'rubros_id_opex '!$A$1:$H$58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2" l="1"/>
  <c r="L3" i="62"/>
  <c r="L4" i="62"/>
  <c r="L5" i="62"/>
  <c r="L6" i="62"/>
  <c r="L7" i="62"/>
  <c r="L8" i="62"/>
  <c r="L9" i="62"/>
  <c r="M9" i="62" s="1"/>
  <c r="N9" i="62" s="1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M14" i="62" s="1"/>
  <c r="N14" i="62" s="1"/>
  <c r="K33" i="57" s="1"/>
  <c r="L33" i="57" s="1"/>
  <c r="L15" i="62"/>
  <c r="M15" i="62" s="1"/>
  <c r="N15" i="62" s="1"/>
  <c r="L16" i="62"/>
  <c r="L17" i="62"/>
  <c r="L18" i="62"/>
  <c r="M2" i="62"/>
  <c r="M3" i="62"/>
  <c r="M4" i="62"/>
  <c r="N4" i="62" s="1"/>
  <c r="M5" i="62"/>
  <c r="M6" i="62"/>
  <c r="N6" i="62" s="1"/>
  <c r="M7" i="62"/>
  <c r="N7" i="62" s="1"/>
  <c r="M8" i="62"/>
  <c r="N8" i="62" s="1"/>
  <c r="M10" i="62"/>
  <c r="N10" i="62" s="1"/>
  <c r="M16" i="62"/>
  <c r="N16" i="62" s="1"/>
  <c r="M17" i="62"/>
  <c r="M18" i="62"/>
  <c r="N18" i="62" s="1"/>
  <c r="N2" i="62"/>
  <c r="N3" i="62"/>
  <c r="N5" i="62"/>
  <c r="K9" i="57" s="1"/>
  <c r="L9" i="57" s="1"/>
  <c r="N17" i="62"/>
  <c r="K23" i="57"/>
  <c r="L23" i="57" s="1"/>
  <c r="K6" i="57"/>
  <c r="L6" i="57" s="1"/>
  <c r="K44" i="57"/>
  <c r="L44" i="57" s="1"/>
  <c r="K38" i="57"/>
  <c r="L38" i="57" s="1"/>
  <c r="K47" i="57"/>
  <c r="L47" i="57" s="1"/>
  <c r="K16" i="57"/>
  <c r="L16" i="57" s="1"/>
  <c r="K52" i="57"/>
  <c r="L52" i="57" s="1"/>
  <c r="AK2" i="12"/>
  <c r="AK3" i="12"/>
  <c r="AK4" i="12"/>
  <c r="AK5" i="12"/>
  <c r="AK6" i="12"/>
  <c r="AK7" i="12"/>
  <c r="AK8" i="12"/>
  <c r="AK32" i="12"/>
  <c r="AK31" i="12"/>
  <c r="AK30" i="12"/>
  <c r="AK29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K43" i="57" l="1"/>
  <c r="L43" i="57" s="1"/>
  <c r="M43" i="57" s="1"/>
  <c r="K11" i="57"/>
  <c r="L11" i="57" s="1"/>
  <c r="M11" i="57" s="1"/>
  <c r="K46" i="57"/>
  <c r="L46" i="57" s="1"/>
  <c r="K51" i="57"/>
  <c r="L51" i="57" s="1"/>
  <c r="K7" i="57"/>
  <c r="L7" i="57" s="1"/>
  <c r="K13" i="57"/>
  <c r="L13" i="57" s="1"/>
  <c r="K10" i="57"/>
  <c r="L10" i="57" s="1"/>
  <c r="K21" i="57"/>
  <c r="L21" i="57" s="1"/>
  <c r="K26" i="57"/>
  <c r="L26" i="57" s="1"/>
  <c r="K5" i="57"/>
  <c r="L5" i="57" s="1"/>
  <c r="M6" i="57" s="1"/>
  <c r="K8" i="57"/>
  <c r="L8" i="57" s="1"/>
  <c r="M10" i="57" s="1"/>
  <c r="K27" i="57"/>
  <c r="L27" i="57" s="1"/>
  <c r="M27" i="57" s="1"/>
  <c r="K50" i="57"/>
  <c r="L50" i="57" s="1"/>
  <c r="M52" i="57" s="1"/>
  <c r="K18" i="57"/>
  <c r="L18" i="57" s="1"/>
  <c r="K34" i="57"/>
  <c r="L34" i="57" s="1"/>
  <c r="K49" i="57"/>
  <c r="L49" i="57" s="1"/>
  <c r="K15" i="57"/>
  <c r="L15" i="57" s="1"/>
  <c r="K37" i="57"/>
  <c r="L37" i="57" s="1"/>
  <c r="M37" i="57" s="1"/>
  <c r="K14" i="57"/>
  <c r="L14" i="57" s="1"/>
  <c r="K31" i="57"/>
  <c r="L31" i="57" s="1"/>
  <c r="K40" i="57"/>
  <c r="L40" i="57" s="1"/>
  <c r="K22" i="57"/>
  <c r="L22" i="57" s="1"/>
  <c r="M22" i="57" s="1"/>
  <c r="K2" i="57"/>
  <c r="L2" i="57" s="1"/>
  <c r="M2" i="57" s="1"/>
  <c r="K36" i="57"/>
  <c r="L36" i="57" s="1"/>
  <c r="M34" i="57" s="1"/>
  <c r="K39" i="57"/>
  <c r="L39" i="57" s="1"/>
  <c r="K48" i="57"/>
  <c r="L48" i="57" s="1"/>
  <c r="M49" i="57" s="1"/>
  <c r="K42" i="57"/>
  <c r="L42" i="57" s="1"/>
  <c r="K53" i="57"/>
  <c r="L53" i="57" s="1"/>
  <c r="K45" i="57"/>
  <c r="L45" i="57" s="1"/>
  <c r="K25" i="57"/>
  <c r="L25" i="57" s="1"/>
  <c r="K30" i="57"/>
  <c r="L30" i="57" s="1"/>
  <c r="K24" i="57"/>
  <c r="L24" i="57" s="1"/>
  <c r="K4" i="57"/>
  <c r="L4" i="57" s="1"/>
  <c r="K29" i="57"/>
  <c r="L29" i="57" s="1"/>
  <c r="K41" i="57"/>
  <c r="L41" i="57" s="1"/>
  <c r="M41" i="57" s="1"/>
  <c r="K3" i="57"/>
  <c r="L3" i="57" s="1"/>
  <c r="K32" i="57"/>
  <c r="L32" i="57" s="1"/>
  <c r="M32" i="57" s="1"/>
  <c r="K35" i="57"/>
  <c r="L35" i="57" s="1"/>
  <c r="M36" i="57" s="1"/>
  <c r="K19" i="57"/>
  <c r="L19" i="57" s="1"/>
  <c r="K28" i="57"/>
  <c r="L28" i="57" s="1"/>
  <c r="K12" i="57"/>
  <c r="L12" i="57" s="1"/>
  <c r="M14" i="57" s="1"/>
  <c r="M17" i="57"/>
  <c r="M25" i="57"/>
  <c r="M31" i="57"/>
  <c r="M51" i="57"/>
  <c r="M19" i="57"/>
  <c r="M15" i="57"/>
  <c r="M39" i="57"/>
  <c r="M53" i="57"/>
  <c r="M45" i="57"/>
  <c r="M23" i="57"/>
  <c r="M38" i="57"/>
  <c r="M35" i="57"/>
  <c r="M7" i="57"/>
  <c r="M50" i="57"/>
  <c r="M48" i="57"/>
  <c r="M12" i="57"/>
  <c r="M44" i="57"/>
  <c r="M33" i="57"/>
  <c r="M13" i="57"/>
  <c r="M16" i="57"/>
  <c r="M46" i="57"/>
  <c r="AD32" i="12"/>
  <c r="AE32" i="12" s="1"/>
  <c r="AF32" i="12" s="1"/>
  <c r="AG32" i="12" s="1"/>
  <c r="AD31" i="12"/>
  <c r="AE31" i="12" s="1"/>
  <c r="AF31" i="12" s="1"/>
  <c r="AG31" i="12" s="1"/>
  <c r="AD30" i="12"/>
  <c r="AE30" i="12" s="1"/>
  <c r="AF30" i="12" s="1"/>
  <c r="AG30" i="12" s="1"/>
  <c r="AH30" i="12" s="1"/>
  <c r="AJ30" i="12" s="1"/>
  <c r="AD29" i="12"/>
  <c r="AE29" i="12" s="1"/>
  <c r="AF29" i="12" s="1"/>
  <c r="AG29" i="12" s="1"/>
  <c r="AD20" i="12"/>
  <c r="AE20" i="12" s="1"/>
  <c r="AF20" i="12" s="1"/>
  <c r="AG20" i="12" s="1"/>
  <c r="AH20" i="12" s="1"/>
  <c r="AJ20" i="12" s="1"/>
  <c r="AD19" i="12"/>
  <c r="AE19" i="12" s="1"/>
  <c r="AF19" i="12" s="1"/>
  <c r="AG19" i="12" s="1"/>
  <c r="AH19" i="12" s="1"/>
  <c r="AJ19" i="12" s="1"/>
  <c r="AD18" i="12"/>
  <c r="AE18" i="12" s="1"/>
  <c r="AF18" i="12" s="1"/>
  <c r="AG18" i="12" s="1"/>
  <c r="AD17" i="12"/>
  <c r="AE17" i="12" s="1"/>
  <c r="AF17" i="12" s="1"/>
  <c r="AG17" i="12" s="1"/>
  <c r="AD16" i="12"/>
  <c r="AE16" i="12" s="1"/>
  <c r="AF16" i="12" s="1"/>
  <c r="AG16" i="12" s="1"/>
  <c r="AH16" i="12" s="1"/>
  <c r="AJ16" i="12" s="1"/>
  <c r="AD15" i="12"/>
  <c r="AE15" i="12" s="1"/>
  <c r="AF15" i="12" s="1"/>
  <c r="AG15" i="12" s="1"/>
  <c r="AH15" i="12" s="1"/>
  <c r="AJ15" i="12" s="1"/>
  <c r="AD14" i="12"/>
  <c r="AE14" i="12" s="1"/>
  <c r="AF14" i="12" s="1"/>
  <c r="AG14" i="12" s="1"/>
  <c r="AH14" i="12" s="1"/>
  <c r="AJ14" i="12" s="1"/>
  <c r="AD13" i="12"/>
  <c r="AE13" i="12" s="1"/>
  <c r="AF13" i="12" s="1"/>
  <c r="AG13" i="12" s="1"/>
  <c r="AH13" i="12" s="1"/>
  <c r="AJ13" i="12" s="1"/>
  <c r="AD12" i="12"/>
  <c r="AE12" i="12" s="1"/>
  <c r="AF12" i="12" s="1"/>
  <c r="AG12" i="12" s="1"/>
  <c r="AD11" i="12"/>
  <c r="AE11" i="12" s="1"/>
  <c r="AF11" i="12" s="1"/>
  <c r="AG11" i="12" s="1"/>
  <c r="AD10" i="12"/>
  <c r="AE10" i="12" s="1"/>
  <c r="AF10" i="12" s="1"/>
  <c r="AG10" i="12" s="1"/>
  <c r="AH10" i="12" s="1"/>
  <c r="AJ10" i="12" s="1"/>
  <c r="AD9" i="12"/>
  <c r="AE9" i="12" s="1"/>
  <c r="AF9" i="12" s="1"/>
  <c r="AG9" i="12" s="1"/>
  <c r="AH9" i="12" s="1"/>
  <c r="AJ9" i="12" s="1"/>
  <c r="AD8" i="12"/>
  <c r="AE8" i="12" s="1"/>
  <c r="AF8" i="12" s="1"/>
  <c r="AG8" i="12" s="1"/>
  <c r="AH8" i="12" s="1"/>
  <c r="AJ8" i="12" s="1"/>
  <c r="AD7" i="12"/>
  <c r="AE7" i="12" s="1"/>
  <c r="AF7" i="12" s="1"/>
  <c r="AG7" i="12" s="1"/>
  <c r="AH7" i="12" s="1"/>
  <c r="AJ7" i="12" s="1"/>
  <c r="AD6" i="12"/>
  <c r="AE6" i="12" s="1"/>
  <c r="AF6" i="12" s="1"/>
  <c r="AG6" i="12" s="1"/>
  <c r="AH6" i="12" s="1"/>
  <c r="AJ6" i="12" s="1"/>
  <c r="AD5" i="12"/>
  <c r="AE5" i="12" s="1"/>
  <c r="AF5" i="12" s="1"/>
  <c r="AG5" i="12" s="1"/>
  <c r="AH5" i="12" s="1"/>
  <c r="AJ5" i="12" s="1"/>
  <c r="AD4" i="12"/>
  <c r="AE4" i="12" s="1"/>
  <c r="AF4" i="12" s="1"/>
  <c r="AG4" i="12" s="1"/>
  <c r="AH4" i="12" s="1"/>
  <c r="AJ4" i="12" s="1"/>
  <c r="AD3" i="12"/>
  <c r="AE3" i="12" s="1"/>
  <c r="AF3" i="12" s="1"/>
  <c r="AG3" i="12" s="1"/>
  <c r="AD2" i="12"/>
  <c r="AE2" i="12" s="1"/>
  <c r="AF2" i="12" s="1"/>
  <c r="AG2" i="12" s="1"/>
  <c r="G7" i="52"/>
  <c r="G7" i="55"/>
  <c r="G7" i="56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2" i="12"/>
  <c r="D87" i="56"/>
  <c r="D85" i="56"/>
  <c r="B66" i="56"/>
  <c r="D61" i="56"/>
  <c r="D59" i="56"/>
  <c r="D55" i="56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L29" i="56"/>
  <c r="D54" i="56" s="1"/>
  <c r="H29" i="56"/>
  <c r="D29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10" i="56"/>
  <c r="C97" i="56" s="1"/>
  <c r="C9" i="56"/>
  <c r="C95" i="56" s="1"/>
  <c r="C6" i="56"/>
  <c r="D81" i="56" s="1"/>
  <c r="D2" i="56"/>
  <c r="D87" i="55"/>
  <c r="D85" i="55"/>
  <c r="B66" i="55"/>
  <c r="D61" i="55"/>
  <c r="D59" i="55"/>
  <c r="D55" i="55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L29" i="55"/>
  <c r="D54" i="55" s="1"/>
  <c r="H29" i="55"/>
  <c r="D29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10" i="55"/>
  <c r="C97" i="55" s="1"/>
  <c r="C9" i="55"/>
  <c r="C95" i="55" s="1"/>
  <c r="C6" i="55"/>
  <c r="D2" i="55"/>
  <c r="AH11" i="12" l="1"/>
  <c r="AJ11" i="12" s="1"/>
  <c r="AL11" i="12" s="1"/>
  <c r="AH31" i="12"/>
  <c r="AJ31" i="12" s="1"/>
  <c r="M42" i="57"/>
  <c r="M47" i="57"/>
  <c r="AH12" i="12"/>
  <c r="AJ12" i="12" s="1"/>
  <c r="Z12" i="12" s="1"/>
  <c r="AH32" i="12"/>
  <c r="AJ32" i="12" s="1"/>
  <c r="M21" i="57"/>
  <c r="M9" i="57"/>
  <c r="M24" i="57"/>
  <c r="M8" i="57"/>
  <c r="M4" i="57"/>
  <c r="AH3" i="12"/>
  <c r="AJ3" i="12" s="1"/>
  <c r="Z3" i="12" s="1"/>
  <c r="M3" i="57"/>
  <c r="M26" i="57"/>
  <c r="M40" i="57"/>
  <c r="M30" i="57"/>
  <c r="AH17" i="12"/>
  <c r="AJ17" i="12" s="1"/>
  <c r="AL17" i="12" s="1"/>
  <c r="M5" i="57"/>
  <c r="M28" i="57"/>
  <c r="AH18" i="12"/>
  <c r="AJ18" i="12" s="1"/>
  <c r="Z18" i="12" s="1"/>
  <c r="M29" i="57"/>
  <c r="M18" i="57"/>
  <c r="M20" i="57"/>
  <c r="J50" i="57"/>
  <c r="J18" i="57"/>
  <c r="J28" i="57"/>
  <c r="J25" i="57"/>
  <c r="J42" i="57"/>
  <c r="J53" i="57"/>
  <c r="J29" i="57"/>
  <c r="J21" i="57"/>
  <c r="J34" i="57"/>
  <c r="J19" i="57"/>
  <c r="J30" i="57"/>
  <c r="J49" i="57"/>
  <c r="J14" i="57"/>
  <c r="J26" i="57"/>
  <c r="J37" i="57"/>
  <c r="J35" i="57"/>
  <c r="J20" i="57"/>
  <c r="J17" i="57"/>
  <c r="J43" i="57"/>
  <c r="J31" i="57"/>
  <c r="J38" i="57"/>
  <c r="J48" i="57"/>
  <c r="J11" i="57"/>
  <c r="J15" i="57"/>
  <c r="J47" i="57"/>
  <c r="J7" i="57"/>
  <c r="J46" i="57"/>
  <c r="J40" i="57"/>
  <c r="J32" i="57"/>
  <c r="J10" i="57"/>
  <c r="J51" i="57"/>
  <c r="J23" i="57"/>
  <c r="J16" i="57"/>
  <c r="J13" i="57"/>
  <c r="J45" i="57"/>
  <c r="J36" i="57"/>
  <c r="J22" i="57"/>
  <c r="J3" i="57"/>
  <c r="J41" i="57"/>
  <c r="J33" i="57"/>
  <c r="J2" i="57"/>
  <c r="J6" i="57"/>
  <c r="J52" i="57"/>
  <c r="J24" i="57"/>
  <c r="J5" i="57"/>
  <c r="J9" i="57"/>
  <c r="J8" i="57"/>
  <c r="J44" i="57"/>
  <c r="J4" i="57"/>
  <c r="J39" i="57"/>
  <c r="J27" i="57"/>
  <c r="J12" i="57"/>
  <c r="AH29" i="12"/>
  <c r="AJ29" i="12" s="1"/>
  <c r="Z29" i="12" s="1"/>
  <c r="AL13" i="12"/>
  <c r="Z13" i="12"/>
  <c r="Z4" i="12"/>
  <c r="AL4" i="12"/>
  <c r="AL14" i="12"/>
  <c r="Z14" i="12"/>
  <c r="AL6" i="12"/>
  <c r="Z6" i="12"/>
  <c r="AL3" i="12"/>
  <c r="AL15" i="12"/>
  <c r="Z15" i="12"/>
  <c r="AL16" i="12"/>
  <c r="Z16" i="12"/>
  <c r="AL5" i="12"/>
  <c r="Z5" i="12"/>
  <c r="Z7" i="12"/>
  <c r="AL7" i="12"/>
  <c r="Z19" i="12"/>
  <c r="AL19" i="12"/>
  <c r="Z20" i="12"/>
  <c r="AL20" i="12"/>
  <c r="AL9" i="12"/>
  <c r="Z9" i="12"/>
  <c r="AL10" i="12"/>
  <c r="Z10" i="12"/>
  <c r="Z30" i="12"/>
  <c r="AL30" i="12"/>
  <c r="AL8" i="12"/>
  <c r="Z8" i="12"/>
  <c r="Z31" i="12"/>
  <c r="AL31" i="12"/>
  <c r="AL32" i="12"/>
  <c r="Z32" i="12"/>
  <c r="AH2" i="12"/>
  <c r="AJ2" i="12" s="1"/>
  <c r="K8" i="52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B31" i="12"/>
  <c r="AC31" i="12" s="1"/>
  <c r="AB18" i="12"/>
  <c r="AC18" i="12" s="1"/>
  <c r="AB20" i="12"/>
  <c r="AC20" i="12" s="1"/>
  <c r="AB5" i="12"/>
  <c r="AC5" i="12" s="1"/>
  <c r="AB7" i="12"/>
  <c r="AC7" i="12" s="1"/>
  <c r="AB8" i="12"/>
  <c r="AC8" i="12" s="1"/>
  <c r="AB10" i="12"/>
  <c r="AC10" i="12" s="1"/>
  <c r="AB12" i="12"/>
  <c r="AC12" i="12" s="1"/>
  <c r="AB15" i="12"/>
  <c r="AC15" i="12" s="1"/>
  <c r="AB16" i="12"/>
  <c r="AC16" i="12" s="1"/>
  <c r="AB3" i="12"/>
  <c r="AC3" i="12" s="1"/>
  <c r="AB30" i="12"/>
  <c r="AC30" i="12" s="1"/>
  <c r="AB32" i="12"/>
  <c r="AC32" i="12" s="1"/>
  <c r="AC25" i="12"/>
  <c r="AC26" i="12"/>
  <c r="AC21" i="12"/>
  <c r="AC22" i="12"/>
  <c r="AC27" i="12"/>
  <c r="AC28" i="12"/>
  <c r="AC23" i="12"/>
  <c r="AC24" i="12"/>
  <c r="AB181" i="12"/>
  <c r="AC181" i="12" s="1"/>
  <c r="AB182" i="12"/>
  <c r="AC182" i="12" s="1"/>
  <c r="AB183" i="12"/>
  <c r="AC183" i="12" s="1"/>
  <c r="AB184" i="12"/>
  <c r="AC184" i="12" s="1"/>
  <c r="AB185" i="12"/>
  <c r="AC185" i="12" s="1"/>
  <c r="AB186" i="12"/>
  <c r="AC186" i="12" s="1"/>
  <c r="AB187" i="12"/>
  <c r="AC187" i="12" s="1"/>
  <c r="AB188" i="12"/>
  <c r="AC188" i="12" s="1"/>
  <c r="AB189" i="12"/>
  <c r="AC189" i="12" s="1"/>
  <c r="AB190" i="12"/>
  <c r="AC190" i="12" s="1"/>
  <c r="AB191" i="12"/>
  <c r="AC191" i="12" s="1"/>
  <c r="AB192" i="12"/>
  <c r="AC192" i="12" s="1"/>
  <c r="AB193" i="12"/>
  <c r="AC193" i="12" s="1"/>
  <c r="AB194" i="12"/>
  <c r="AC194" i="12" s="1"/>
  <c r="AB195" i="12"/>
  <c r="AC195" i="12" s="1"/>
  <c r="AB196" i="12"/>
  <c r="AC196" i="12" s="1"/>
  <c r="AB197" i="12"/>
  <c r="AC197" i="12" s="1"/>
  <c r="AB198" i="12"/>
  <c r="AC198" i="12" s="1"/>
  <c r="AB199" i="12"/>
  <c r="AC199" i="12" s="1"/>
  <c r="AL18" i="12" l="1"/>
  <c r="Z11" i="12"/>
  <c r="Z17" i="12"/>
  <c r="AL12" i="12"/>
  <c r="K7" i="55"/>
  <c r="AL29" i="12"/>
  <c r="G8" i="55"/>
  <c r="G11" i="55" s="1"/>
  <c r="C7" i="55"/>
  <c r="AL2" i="12"/>
  <c r="Z2" i="12"/>
  <c r="K6" i="55"/>
  <c r="K11" i="55" l="1"/>
  <c r="G8" i="52"/>
  <c r="G8" i="56"/>
  <c r="G11" i="56" s="1"/>
  <c r="C7" i="56"/>
  <c r="C7" i="52"/>
  <c r="K7" i="56"/>
  <c r="K11" i="56" s="1"/>
  <c r="K7" i="52"/>
  <c r="C91" i="55"/>
  <c r="C11" i="55"/>
  <c r="C105" i="55" s="1"/>
  <c r="C8" i="55"/>
  <c r="C101" i="55" s="1"/>
  <c r="D2" i="52"/>
  <c r="D87" i="52"/>
  <c r="D85" i="52"/>
  <c r="B66" i="52"/>
  <c r="D61" i="52"/>
  <c r="D59" i="52"/>
  <c r="D55" i="52"/>
  <c r="C6" i="52" s="1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L29" i="52"/>
  <c r="D54" i="52" s="1"/>
  <c r="H29" i="52"/>
  <c r="L28" i="52" s="1"/>
  <c r="D29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10" i="52"/>
  <c r="C97" i="52" s="1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B33" i="12"/>
  <c r="AC33" i="12" s="1"/>
  <c r="AB34" i="12"/>
  <c r="AC34" i="12" s="1"/>
  <c r="AB35" i="12"/>
  <c r="AC35" i="12" s="1"/>
  <c r="AB36" i="12"/>
  <c r="AC36" i="12" s="1"/>
  <c r="AB37" i="12"/>
  <c r="AC37" i="12" s="1"/>
  <c r="AB38" i="12"/>
  <c r="AC38" i="12" s="1"/>
  <c r="AB39" i="12"/>
  <c r="AC39" i="12" s="1"/>
  <c r="AB40" i="12"/>
  <c r="AC40" i="12" s="1"/>
  <c r="AB41" i="12"/>
  <c r="AC41" i="12" s="1"/>
  <c r="AB42" i="12"/>
  <c r="AC42" i="12" s="1"/>
  <c r="AB201" i="12"/>
  <c r="AC201" i="12" s="1"/>
  <c r="AB202" i="12"/>
  <c r="AC202" i="12" s="1"/>
  <c r="AB203" i="12"/>
  <c r="AC203" i="12" s="1"/>
  <c r="AB204" i="12"/>
  <c r="AC204" i="12" s="1"/>
  <c r="AB205" i="12"/>
  <c r="AC205" i="12" s="1"/>
  <c r="AB206" i="12"/>
  <c r="AC206" i="12" s="1"/>
  <c r="AB207" i="12"/>
  <c r="AC207" i="12" s="1"/>
  <c r="AB208" i="12"/>
  <c r="AC208" i="12" s="1"/>
  <c r="AB209" i="12"/>
  <c r="AC209" i="12" s="1"/>
  <c r="AB210" i="12"/>
  <c r="AC210" i="12" s="1"/>
  <c r="AB211" i="12"/>
  <c r="AC211" i="12" s="1"/>
  <c r="AB212" i="12"/>
  <c r="AC212" i="12" s="1"/>
  <c r="AB213" i="12"/>
  <c r="AC213" i="12" s="1"/>
  <c r="AB214" i="12"/>
  <c r="AC214" i="12" s="1"/>
  <c r="AB215" i="12"/>
  <c r="AC215" i="12" s="1"/>
  <c r="AB216" i="12"/>
  <c r="AC216" i="12" s="1"/>
  <c r="AB163" i="12"/>
  <c r="AC163" i="12" s="1"/>
  <c r="AB164" i="12"/>
  <c r="AC164" i="12" s="1"/>
  <c r="AB165" i="12"/>
  <c r="AC165" i="12" s="1"/>
  <c r="AB166" i="12"/>
  <c r="AC166" i="12" s="1"/>
  <c r="AB167" i="12"/>
  <c r="AC167" i="12" s="1"/>
  <c r="AB168" i="12"/>
  <c r="AC168" i="12" s="1"/>
  <c r="AB169" i="12"/>
  <c r="AC169" i="12" s="1"/>
  <c r="AB170" i="12"/>
  <c r="AC170" i="12" s="1"/>
  <c r="AB217" i="12"/>
  <c r="AC217" i="12" s="1"/>
  <c r="AB218" i="12"/>
  <c r="AC218" i="12" s="1"/>
  <c r="AB219" i="12"/>
  <c r="AC219" i="12" s="1"/>
  <c r="AB220" i="12"/>
  <c r="AC220" i="12" s="1"/>
  <c r="AB221" i="12"/>
  <c r="AC221" i="12" s="1"/>
  <c r="AB222" i="12"/>
  <c r="AC222" i="12" s="1"/>
  <c r="AB223" i="12"/>
  <c r="AC223" i="12" s="1"/>
  <c r="AB224" i="12"/>
  <c r="AC224" i="12" s="1"/>
  <c r="AB225" i="12"/>
  <c r="AC225" i="12" s="1"/>
  <c r="AB226" i="12"/>
  <c r="AC226" i="12" s="1"/>
  <c r="AB227" i="12"/>
  <c r="AC227" i="12" s="1"/>
  <c r="AB228" i="12"/>
  <c r="AC228" i="12" s="1"/>
  <c r="AB229" i="12"/>
  <c r="AC229" i="12" s="1"/>
  <c r="AB230" i="12"/>
  <c r="AC230" i="12" s="1"/>
  <c r="AB231" i="12"/>
  <c r="AC231" i="12" s="1"/>
  <c r="AB232" i="12"/>
  <c r="AC232" i="12" s="1"/>
  <c r="AB43" i="12"/>
  <c r="AC43" i="12" s="1"/>
  <c r="AB44" i="12"/>
  <c r="AC44" i="12" s="1"/>
  <c r="AB45" i="12"/>
  <c r="AC45" i="12" s="1"/>
  <c r="AB46" i="12"/>
  <c r="AC46" i="12" s="1"/>
  <c r="AB47" i="12"/>
  <c r="AC47" i="12" s="1"/>
  <c r="AB48" i="12"/>
  <c r="AC48" i="12" s="1"/>
  <c r="AB49" i="12"/>
  <c r="AC49" i="12" s="1"/>
  <c r="AB50" i="12"/>
  <c r="AC50" i="12" s="1"/>
  <c r="AB51" i="12"/>
  <c r="AC51" i="12" s="1"/>
  <c r="AB52" i="12"/>
  <c r="AC52" i="12" s="1"/>
  <c r="AB53" i="12"/>
  <c r="AC53" i="12" s="1"/>
  <c r="AB54" i="12"/>
  <c r="AC54" i="12" s="1"/>
  <c r="AB55" i="12"/>
  <c r="AC55" i="12" s="1"/>
  <c r="AB56" i="12"/>
  <c r="AC56" i="12" s="1"/>
  <c r="AB57" i="12"/>
  <c r="AC57" i="12" s="1"/>
  <c r="AB58" i="12"/>
  <c r="AC58" i="12" s="1"/>
  <c r="AB59" i="12"/>
  <c r="AC59" i="12" s="1"/>
  <c r="AB60" i="12"/>
  <c r="AC60" i="12" s="1"/>
  <c r="AB61" i="12"/>
  <c r="AC61" i="12" s="1"/>
  <c r="AB62" i="12"/>
  <c r="AC62" i="12" s="1"/>
  <c r="AB63" i="12"/>
  <c r="AC63" i="12" s="1"/>
  <c r="AB64" i="12"/>
  <c r="AC64" i="12" s="1"/>
  <c r="AB65" i="12"/>
  <c r="AC65" i="12" s="1"/>
  <c r="AB66" i="12"/>
  <c r="AC66" i="12" s="1"/>
  <c r="AB67" i="12"/>
  <c r="AC67" i="12" s="1"/>
  <c r="AB68" i="12"/>
  <c r="AC68" i="12" s="1"/>
  <c r="AB69" i="12"/>
  <c r="AC69" i="12" s="1"/>
  <c r="AB70" i="12"/>
  <c r="AC70" i="12" s="1"/>
  <c r="AB71" i="12"/>
  <c r="AC71" i="12" s="1"/>
  <c r="AB72" i="12"/>
  <c r="AC72" i="12" s="1"/>
  <c r="AB73" i="12"/>
  <c r="AC73" i="12" s="1"/>
  <c r="AB74" i="12"/>
  <c r="AC74" i="12" s="1"/>
  <c r="AB75" i="12"/>
  <c r="AC75" i="12" s="1"/>
  <c r="AB76" i="12"/>
  <c r="AC76" i="12" s="1"/>
  <c r="AB77" i="12"/>
  <c r="AC77" i="12" s="1"/>
  <c r="AB78" i="12"/>
  <c r="AC78" i="12" s="1"/>
  <c r="AB79" i="12"/>
  <c r="AC79" i="12" s="1"/>
  <c r="AB80" i="12"/>
  <c r="AC80" i="12" s="1"/>
  <c r="AB81" i="12"/>
  <c r="AC81" i="12" s="1"/>
  <c r="AB82" i="12"/>
  <c r="AC82" i="12" s="1"/>
  <c r="AB83" i="12"/>
  <c r="AC83" i="12" s="1"/>
  <c r="AB84" i="12"/>
  <c r="AC84" i="12" s="1"/>
  <c r="AB85" i="12"/>
  <c r="AC85" i="12" s="1"/>
  <c r="AB86" i="12"/>
  <c r="AC86" i="12" s="1"/>
  <c r="AB87" i="12"/>
  <c r="AC87" i="12" s="1"/>
  <c r="AB88" i="12"/>
  <c r="AC88" i="12" s="1"/>
  <c r="AB89" i="12"/>
  <c r="AC89" i="12" s="1"/>
  <c r="AB90" i="12"/>
  <c r="AC90" i="12" s="1"/>
  <c r="AB91" i="12"/>
  <c r="AC91" i="12" s="1"/>
  <c r="AB92" i="12"/>
  <c r="AC92" i="12" s="1"/>
  <c r="AB93" i="12"/>
  <c r="AC93" i="12" s="1"/>
  <c r="AB94" i="12"/>
  <c r="AC94" i="12" s="1"/>
  <c r="AB95" i="12"/>
  <c r="AC95" i="12" s="1"/>
  <c r="AB96" i="12"/>
  <c r="AC96" i="12" s="1"/>
  <c r="AB97" i="12"/>
  <c r="AC97" i="12" s="1"/>
  <c r="AB98" i="12"/>
  <c r="AC98" i="12" s="1"/>
  <c r="AB99" i="12"/>
  <c r="AC99" i="12" s="1"/>
  <c r="AB100" i="12"/>
  <c r="AC100" i="12" s="1"/>
  <c r="AB101" i="12"/>
  <c r="AC101" i="12" s="1"/>
  <c r="AB102" i="12"/>
  <c r="AC102" i="12" s="1"/>
  <c r="AB103" i="12"/>
  <c r="AC103" i="12" s="1"/>
  <c r="AB104" i="12"/>
  <c r="AC104" i="12" s="1"/>
  <c r="AB105" i="12"/>
  <c r="AC105" i="12" s="1"/>
  <c r="AB106" i="12"/>
  <c r="AC106" i="12" s="1"/>
  <c r="AB107" i="12"/>
  <c r="AC107" i="12" s="1"/>
  <c r="AB108" i="12"/>
  <c r="AC108" i="12" s="1"/>
  <c r="AB109" i="12"/>
  <c r="AC109" i="12" s="1"/>
  <c r="AB110" i="12"/>
  <c r="AC110" i="12" s="1"/>
  <c r="AB111" i="12"/>
  <c r="AC111" i="12" s="1"/>
  <c r="AB112" i="12"/>
  <c r="AC112" i="12" s="1"/>
  <c r="AB113" i="12"/>
  <c r="AC113" i="12" s="1"/>
  <c r="AB114" i="12"/>
  <c r="AC114" i="12" s="1"/>
  <c r="AB115" i="12"/>
  <c r="AC115" i="12" s="1"/>
  <c r="AB116" i="12"/>
  <c r="AC116" i="12" s="1"/>
  <c r="AB117" i="12"/>
  <c r="AC117" i="12" s="1"/>
  <c r="AB118" i="12"/>
  <c r="AC118" i="12" s="1"/>
  <c r="AB119" i="12"/>
  <c r="AC119" i="12" s="1"/>
  <c r="AB120" i="12"/>
  <c r="AC120" i="12" s="1"/>
  <c r="AB121" i="12"/>
  <c r="AC121" i="12" s="1"/>
  <c r="AB122" i="12"/>
  <c r="AC122" i="12" s="1"/>
  <c r="AB179" i="12"/>
  <c r="AC179" i="12" s="1"/>
  <c r="AB180" i="12"/>
  <c r="AC180" i="12" s="1"/>
  <c r="AB123" i="12"/>
  <c r="AC123" i="12" s="1"/>
  <c r="AB124" i="12"/>
  <c r="AC124" i="12" s="1"/>
  <c r="AB125" i="12"/>
  <c r="AC125" i="12" s="1"/>
  <c r="AB126" i="12"/>
  <c r="AC126" i="12" s="1"/>
  <c r="AB127" i="12"/>
  <c r="AC127" i="12" s="1"/>
  <c r="AB128" i="12"/>
  <c r="AC128" i="12" s="1"/>
  <c r="AB129" i="12"/>
  <c r="AC129" i="12" s="1"/>
  <c r="AB130" i="12"/>
  <c r="AC130" i="12" s="1"/>
  <c r="AB233" i="12"/>
  <c r="AC233" i="12" s="1"/>
  <c r="AB234" i="12"/>
  <c r="AC234" i="12" s="1"/>
  <c r="AB235" i="12"/>
  <c r="AC235" i="12" s="1"/>
  <c r="AB236" i="12"/>
  <c r="AC236" i="12" s="1"/>
  <c r="AB237" i="12"/>
  <c r="AC237" i="12" s="1"/>
  <c r="AB238" i="12"/>
  <c r="AC238" i="12" s="1"/>
  <c r="AB239" i="12"/>
  <c r="AC239" i="12" s="1"/>
  <c r="AB240" i="12"/>
  <c r="AC240" i="12" s="1"/>
  <c r="AB131" i="12"/>
  <c r="AC131" i="12" s="1"/>
  <c r="AB132" i="12"/>
  <c r="AC132" i="12" s="1"/>
  <c r="AB133" i="12"/>
  <c r="AC133" i="12" s="1"/>
  <c r="AB134" i="12"/>
  <c r="AC134" i="12" s="1"/>
  <c r="AB135" i="12"/>
  <c r="AC135" i="12" s="1"/>
  <c r="AB136" i="12"/>
  <c r="AC136" i="12" s="1"/>
  <c r="AB137" i="12"/>
  <c r="AC137" i="12" s="1"/>
  <c r="AB138" i="12"/>
  <c r="AC138" i="12" s="1"/>
  <c r="AB139" i="12"/>
  <c r="AC139" i="12" s="1"/>
  <c r="AB140" i="12"/>
  <c r="AC140" i="12" s="1"/>
  <c r="AB141" i="12"/>
  <c r="AC141" i="12" s="1"/>
  <c r="AB142" i="12"/>
  <c r="AC142" i="12" s="1"/>
  <c r="AB143" i="12"/>
  <c r="AC143" i="12" s="1"/>
  <c r="AB144" i="12"/>
  <c r="AC144" i="12" s="1"/>
  <c r="AB145" i="12"/>
  <c r="AC145" i="12" s="1"/>
  <c r="AB146" i="12"/>
  <c r="AC146" i="12" s="1"/>
  <c r="AB147" i="12"/>
  <c r="AC147" i="12" s="1"/>
  <c r="AB148" i="12"/>
  <c r="AC148" i="12" s="1"/>
  <c r="AB149" i="12"/>
  <c r="AC149" i="12" s="1"/>
  <c r="AB150" i="12"/>
  <c r="AC150" i="12" s="1"/>
  <c r="AB151" i="12"/>
  <c r="AC151" i="12" s="1"/>
  <c r="AB152" i="12"/>
  <c r="AC152" i="12" s="1"/>
  <c r="AB153" i="12"/>
  <c r="AC153" i="12" s="1"/>
  <c r="AB154" i="12"/>
  <c r="AC154" i="12" s="1"/>
  <c r="AB171" i="12"/>
  <c r="AC171" i="12" s="1"/>
  <c r="AB172" i="12"/>
  <c r="AC172" i="12" s="1"/>
  <c r="AB173" i="12"/>
  <c r="AC173" i="12" s="1"/>
  <c r="AB174" i="12"/>
  <c r="AC174" i="12" s="1"/>
  <c r="AB175" i="12"/>
  <c r="AC175" i="12" s="1"/>
  <c r="AB176" i="12"/>
  <c r="AC176" i="12" s="1"/>
  <c r="AB177" i="12"/>
  <c r="AC177" i="12" s="1"/>
  <c r="AB178" i="12"/>
  <c r="AC178" i="12" s="1"/>
  <c r="AB155" i="12"/>
  <c r="AC155" i="12" s="1"/>
  <c r="AB156" i="12"/>
  <c r="AC156" i="12" s="1"/>
  <c r="AB157" i="12"/>
  <c r="AC157" i="12" s="1"/>
  <c r="AB158" i="12"/>
  <c r="AC158" i="12" s="1"/>
  <c r="AB159" i="12"/>
  <c r="AC159" i="12" s="1"/>
  <c r="AB160" i="12"/>
  <c r="AC160" i="12" s="1"/>
  <c r="AB161" i="12"/>
  <c r="AC161" i="12" s="1"/>
  <c r="AB162" i="12"/>
  <c r="AC162" i="12" s="1"/>
  <c r="AB241" i="12"/>
  <c r="AC241" i="12" s="1"/>
  <c r="AB242" i="12"/>
  <c r="AC242" i="12" s="1"/>
  <c r="AB243" i="12"/>
  <c r="AC243" i="12" s="1"/>
  <c r="AB244" i="12"/>
  <c r="AC244" i="12" s="1"/>
  <c r="AB275" i="12"/>
  <c r="AC275" i="12" s="1"/>
  <c r="AB276" i="12"/>
  <c r="AC276" i="12" s="1"/>
  <c r="AB319" i="12"/>
  <c r="AC319" i="12" s="1"/>
  <c r="AB320" i="12"/>
  <c r="AC320" i="12" s="1"/>
  <c r="AB321" i="12"/>
  <c r="AC321" i="12" s="1"/>
  <c r="AB322" i="12"/>
  <c r="AC322" i="12" s="1"/>
  <c r="AB323" i="12"/>
  <c r="AC323" i="12" s="1"/>
  <c r="AB324" i="12"/>
  <c r="AC324" i="12" s="1"/>
  <c r="AB325" i="12"/>
  <c r="AC325" i="12" s="1"/>
  <c r="AB326" i="12"/>
  <c r="AC326" i="12" s="1"/>
  <c r="AB327" i="12"/>
  <c r="AC327" i="12" s="1"/>
  <c r="AB328" i="12"/>
  <c r="AC328" i="12" s="1"/>
  <c r="AB329" i="12"/>
  <c r="AC329" i="12" s="1"/>
  <c r="AB330" i="12"/>
  <c r="AC330" i="12" s="1"/>
  <c r="AB331" i="12"/>
  <c r="AC331" i="12" s="1"/>
  <c r="AB332" i="12"/>
  <c r="AC332" i="12" s="1"/>
  <c r="AB333" i="12"/>
  <c r="AC333" i="12" s="1"/>
  <c r="AB334" i="12"/>
  <c r="AC334" i="12" s="1"/>
  <c r="AB335" i="12"/>
  <c r="AC335" i="12" s="1"/>
  <c r="AB336" i="12"/>
  <c r="AC336" i="12" s="1"/>
  <c r="AB337" i="12"/>
  <c r="AC337" i="12" s="1"/>
  <c r="AB338" i="12"/>
  <c r="AC338" i="12" s="1"/>
  <c r="AB339" i="12"/>
  <c r="AC339" i="12" s="1"/>
  <c r="AB340" i="12"/>
  <c r="AC340" i="12" s="1"/>
  <c r="AB341" i="12"/>
  <c r="AC341" i="12" s="1"/>
  <c r="AB342" i="12"/>
  <c r="AC342" i="12" s="1"/>
  <c r="AB343" i="12"/>
  <c r="AC343" i="12" s="1"/>
  <c r="AB344" i="12"/>
  <c r="AC344" i="12" s="1"/>
  <c r="AB345" i="12"/>
  <c r="AC345" i="12" s="1"/>
  <c r="AB346" i="12"/>
  <c r="AC346" i="12" s="1"/>
  <c r="AB347" i="12"/>
  <c r="AC347" i="12" s="1"/>
  <c r="AB348" i="12"/>
  <c r="AC348" i="12" s="1"/>
  <c r="AB349" i="12"/>
  <c r="AC349" i="12" s="1"/>
  <c r="AB350" i="12"/>
  <c r="AC350" i="12" s="1"/>
  <c r="AB351" i="12"/>
  <c r="AC351" i="12" s="1"/>
  <c r="AB352" i="12"/>
  <c r="AC352" i="12" s="1"/>
  <c r="AB353" i="12"/>
  <c r="AC353" i="12" s="1"/>
  <c r="AB354" i="12"/>
  <c r="AC354" i="12" s="1"/>
  <c r="AB355" i="12"/>
  <c r="AC355" i="12" s="1"/>
  <c r="AB356" i="12"/>
  <c r="AC356" i="12" s="1"/>
  <c r="AB245" i="12"/>
  <c r="AC245" i="12" s="1"/>
  <c r="AB246" i="12"/>
  <c r="AC246" i="12" s="1"/>
  <c r="AB247" i="12"/>
  <c r="AC247" i="12" s="1"/>
  <c r="AB248" i="12"/>
  <c r="AC248" i="12" s="1"/>
  <c r="AB249" i="12"/>
  <c r="AC249" i="12" s="1"/>
  <c r="AB250" i="12"/>
  <c r="AC250" i="12" s="1"/>
  <c r="AB251" i="12"/>
  <c r="AC251" i="12" s="1"/>
  <c r="AB252" i="12"/>
  <c r="AC252" i="12" s="1"/>
  <c r="AB253" i="12"/>
  <c r="AC253" i="12" s="1"/>
  <c r="AB254" i="12"/>
  <c r="AC254" i="12" s="1"/>
  <c r="AB255" i="12"/>
  <c r="AC255" i="12" s="1"/>
  <c r="AB256" i="12"/>
  <c r="AC256" i="12" s="1"/>
  <c r="AB257" i="12"/>
  <c r="AC257" i="12" s="1"/>
  <c r="AB258" i="12"/>
  <c r="AC258" i="12" s="1"/>
  <c r="AB259" i="12"/>
  <c r="AC259" i="12" s="1"/>
  <c r="AB260" i="12"/>
  <c r="AC260" i="12" s="1"/>
  <c r="AB261" i="12"/>
  <c r="AC261" i="12" s="1"/>
  <c r="AB262" i="12"/>
  <c r="AC262" i="12" s="1"/>
  <c r="AB263" i="12"/>
  <c r="AC263" i="12" s="1"/>
  <c r="AB264" i="12"/>
  <c r="AC264" i="12" s="1"/>
  <c r="AB265" i="12"/>
  <c r="AC265" i="12" s="1"/>
  <c r="AB266" i="12"/>
  <c r="AC266" i="12" s="1"/>
  <c r="AB267" i="12"/>
  <c r="AC267" i="12" s="1"/>
  <c r="AB268" i="12"/>
  <c r="AC268" i="12" s="1"/>
  <c r="AB269" i="12"/>
  <c r="AC269" i="12" s="1"/>
  <c r="AB270" i="12"/>
  <c r="AC270" i="12" s="1"/>
  <c r="AB271" i="12"/>
  <c r="AC271" i="12" s="1"/>
  <c r="AB272" i="12"/>
  <c r="AC272" i="12" s="1"/>
  <c r="AB273" i="12"/>
  <c r="AC273" i="12" s="1"/>
  <c r="AB274" i="12"/>
  <c r="AC274" i="12" s="1"/>
  <c r="AB277" i="12"/>
  <c r="AC277" i="12" s="1"/>
  <c r="AB278" i="12"/>
  <c r="AC278" i="12" s="1"/>
  <c r="AB279" i="12"/>
  <c r="AC279" i="12" s="1"/>
  <c r="AB280" i="12"/>
  <c r="AC280" i="12" s="1"/>
  <c r="AB281" i="12"/>
  <c r="AC281" i="12" s="1"/>
  <c r="AB282" i="12"/>
  <c r="AC282" i="12" s="1"/>
  <c r="AB283" i="12"/>
  <c r="AC283" i="12" s="1"/>
  <c r="AB284" i="12"/>
  <c r="AC284" i="12" s="1"/>
  <c r="AB285" i="12"/>
  <c r="AC285" i="12" s="1"/>
  <c r="AB286" i="12"/>
  <c r="AC286" i="12" s="1"/>
  <c r="AB287" i="12"/>
  <c r="AC287" i="12" s="1"/>
  <c r="AB288" i="12"/>
  <c r="AC288" i="12" s="1"/>
  <c r="AB289" i="12"/>
  <c r="AC289" i="12" s="1"/>
  <c r="AB290" i="12"/>
  <c r="AC290" i="12" s="1"/>
  <c r="AB291" i="12"/>
  <c r="AC291" i="12" s="1"/>
  <c r="AB292" i="12"/>
  <c r="AC292" i="12" s="1"/>
  <c r="AB293" i="12"/>
  <c r="AC293" i="12" s="1"/>
  <c r="AB294" i="12"/>
  <c r="AC294" i="12" s="1"/>
  <c r="AB295" i="12"/>
  <c r="AC295" i="12" s="1"/>
  <c r="AB296" i="12"/>
  <c r="AC296" i="12" s="1"/>
  <c r="AB297" i="12"/>
  <c r="AC297" i="12" s="1"/>
  <c r="AB298" i="12"/>
  <c r="AC298" i="12" s="1"/>
  <c r="AB299" i="12"/>
  <c r="AC299" i="12" s="1"/>
  <c r="AB300" i="12"/>
  <c r="AC300" i="12" s="1"/>
  <c r="AB301" i="12"/>
  <c r="AC301" i="12" s="1"/>
  <c r="AB302" i="12"/>
  <c r="AC302" i="12" s="1"/>
  <c r="AB303" i="12"/>
  <c r="AC303" i="12" s="1"/>
  <c r="AB304" i="12"/>
  <c r="AC304" i="12" s="1"/>
  <c r="AB305" i="12"/>
  <c r="AC305" i="12" s="1"/>
  <c r="AB306" i="12"/>
  <c r="AC306" i="12" s="1"/>
  <c r="AB307" i="12"/>
  <c r="AC307" i="12" s="1"/>
  <c r="AB308" i="12"/>
  <c r="AC308" i="12" s="1"/>
  <c r="AB309" i="12"/>
  <c r="AC309" i="12" s="1"/>
  <c r="AC310" i="12"/>
  <c r="AC311" i="12"/>
  <c r="AC312" i="12"/>
  <c r="AC313" i="12"/>
  <c r="AC314" i="12"/>
  <c r="AC315" i="12"/>
  <c r="AC316" i="12"/>
  <c r="AC317" i="12"/>
  <c r="AC318" i="12"/>
  <c r="AB357" i="12"/>
  <c r="AC357" i="12" s="1"/>
  <c r="AB358" i="12"/>
  <c r="AC358" i="12" s="1"/>
  <c r="AB17" i="12"/>
  <c r="AC17" i="12" s="1"/>
  <c r="AB19" i="12"/>
  <c r="AC19" i="12" s="1"/>
  <c r="AB4" i="12"/>
  <c r="AC4" i="12" s="1"/>
  <c r="AB6" i="12"/>
  <c r="AC6" i="12" s="1"/>
  <c r="AB9" i="12"/>
  <c r="AC9" i="12" s="1"/>
  <c r="AB11" i="12"/>
  <c r="AC11" i="12" s="1"/>
  <c r="AB13" i="12"/>
  <c r="AC13" i="12" s="1"/>
  <c r="AB14" i="12"/>
  <c r="AC14" i="12" s="1"/>
  <c r="AB2" i="12"/>
  <c r="AC2" i="12" s="1"/>
  <c r="AB29" i="12"/>
  <c r="AC29" i="12" s="1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  <c r="A1" i="11" l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/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>
          <x15:oledbPr connection="Provider=Microsoft.Mashup.OleDb.1;Data Source=$Workbook$;Location=formula_ciclos;Extended Properties=&quot;&quot;">
            <x15:dbTables>
              <x15:dbTable name="formula_ciclos"/>
            </x15:dbTables>
          </x15:oledbPr>
        </x15:connection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>
          <x15:oledbPr connection="Provider=Microsoft.Mashup.OleDb.1;Data Source=$Workbook$;Location=formulas_internas;Extended Properties=&quot;&quot;">
            <x15:dbTables>
              <x15:dbTable name="formulas_internas"/>
            </x15:dbTables>
          </x15:oledbPr>
        </x15:connection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>
          <x15:oledbPr connection="Provider=Microsoft.Mashup.OleDb.1;Data Source=$Workbook$;Location=&quot;formulas_internas (2)&quot;;Extended Properties=&quot;&quot;">
            <x15:dbTables>
              <x15:dbTable name="formulas_internas (2)"/>
            </x15:dbTables>
          </x15:oledbPr>
        </x15:connection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>
          <x15:oledbPr connection="Provider=Microsoft.Mashup.OleDb.1;Data Source=$Workbook$;Location=ID_ALIMENTO;Extended Properties=&quot;&quot;">
            <x15:dbTables>
              <x15:dbTable name="ID_ALIMENTO"/>
            </x15:dbTables>
          </x15:oledbPr>
        </x15:connection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>
          <x15:oledbPr connection="Provider=Microsoft.Mashup.OleDb.1;Data Source=$Workbook$;Location=nutri_etapas;Extended Properties=&quot;&quot;">
            <x15:dbTables>
              <x15:dbTable name="nutri_etapas"/>
            </x15:dbTables>
          </x15:oledbPr>
        </x15:connection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>
          <x15:oledbPr connection="Provider=Microsoft.Mashup.OleDb.1;Data Source=$Workbook$;Location=precio_venta;Extended Properties=&quot;&quot;">
            <x15:dbTables>
              <x15:dbTable name="precio_venta"/>
            </x15:dbTables>
          </x15:oledbPr>
        </x15:connection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>
          <x15:oledbPr connection="Provider=Microsoft.Mashup.OleDb.1;Data Source=$Workbook$;Location=precios_externos;Extended Properties=&quot;&quot;">
            <x15:dbTables>
              <x15:dbTable name="precios_externos"/>
            </x15:dbTables>
          </x15:oledbPr>
        </x15:connection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>
          <x15:oledbPr connection="Provider=Microsoft.Mashup.OleDb.1;Data Source=$Workbook$;Location=precios_internos;Extended Properties=&quot;&quot;">
            <x15:dbTables>
              <x15:dbTable name="precios_internos"/>
            </x15:dbTables>
          </x15:oledbPr>
        </x15:connection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>
          <x15:oledbPr connection="Provider=Microsoft.Mashup.OleDb.1;Data Source=$Workbook$;Location=precios_internos1;Extended Properties=&quot;&quot;">
            <x15:dbTables>
              <x15:dbTable name="precios_internos1"/>
            </x15:dbTables>
          </x15:oledbPr>
        </x15:connection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>
          <x15:oledbPr connection="Provider=Microsoft.Mashup.OleDb.1;Data Source=$Workbook$;Location=precios_mp;Extended Properties=&quot;&quot;">
            <x15:dbTables>
              <x15:dbTable name="precios_mp"/>
            </x15:dbTables>
          </x15:oledbPr>
        </x15:connection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>
          <x15:oledbPr connection="Provider=Microsoft.Mashup.OleDb.1;Data Source=$Workbook$;Location=&quot;precios_mp (2)&quot;;Extended Properties=&quot;&quot;">
            <x15:dbTables>
              <x15:dbTable name="precios_mp (2)"/>
            </x15:dbTables>
          </x15:oledbPr>
        </x15:connection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>
          <x15:oledbPr connection="Provider=Microsoft.Mashup.OleDb.1;Data Source=$Workbook$;Location=precios_mp1;Extended Properties=&quot;&quot;">
            <x15:dbTables>
              <x15:dbTable name="precios_mp1"/>
            </x15:dbTables>
          </x15:oledbPr>
        </x15:connection>
      </ext>
    </extLst>
  </connection>
  <connection id="20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1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2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3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</futureMetadata>
  <cellMetadata count="1">
    <bk>
      <rc t="1" v="0"/>
    </bk>
  </cellMetadata>
  <valueMetadata count="4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<sst xmlns="http://schemas.openxmlformats.org/spreadsheetml/2006/main" count="13747" uniqueCount="1289">
  <si>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</si>
  <si>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</si>
  <si>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</si>
  <si>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</si>
  <si>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</si>
  <si>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</si>
  <si>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</si>
  <si>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</si>
  <si>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</si>
  <si>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</si>
  <si>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</si>
  <si>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</si>
  <si>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</si>
  <si>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</si>
  <si>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</si>
  <si>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</si>
  <si>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</si>
  <si>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</si>
  <si>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</si>
  <si>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</si>
  <si>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</si>
  <si>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</si>
  <si>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</si>
  <si>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</si>
  <si>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</si>
  <si>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</si>
  <si>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</si>
  <si>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</si>
  <si>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</si>
  <si>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</si>
  <si>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</si>
  <si>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</si>
  <si>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</si>
  <si>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</si>
  <si>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</si>
  <si>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</si>
  <si>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</si>
  <si>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</si>
  <si>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</si>
  <si>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</si>
  <si>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</si>
  <si>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</si>
  <si>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</si>
  <si>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</si>
  <si>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</si>
  <si>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</si>
  <si>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</si>
  <si>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</si>
  <si>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</si>
  <si>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</si>
  <si>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</si>
  <si>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</si>
  <si>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</si>
  <si>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</si>
  <si>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</si>
  <si>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</si>
  <si>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</si>
  <si>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</si>
  <si>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</si>
  <si>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</si>
  <si>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</si>
  <si>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</si>
  <si>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</si>
  <si>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</si>
  <si>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</si>
  <si>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</si>
  <si>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</si>
  <si>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</si>
  <si>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</si>
  <si>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</si>
  <si>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</si>
  <si>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</si>
  <si>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</si>
  <si>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</si>
  <si>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</si>
  <si>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</si>
  <si>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</si>
  <si>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</si>
  <si>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</si>
  <si>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</si>
  <si>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</si>
  <si>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</si>
  <si>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</si>
  <si>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</si>
  <si>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</si>
  <si>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</si>
  <si>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</si>
  <si>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</si>
  <si>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</si>
  <si>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</si>
  <si>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</si>
  <si>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</si>
  <si>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</si>
  <si>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</si>
  <si>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</si>
  <si>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</si>
  <si>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</si>
  <si>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</si>
  <si>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</si>
  <si>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</si>
  <si>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</si>
  <si>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</si>
  <si>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</si>
  <si>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</si>
  <si>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</si>
  <si>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</si>
  <si>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</si>
  <si>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</si>
  <si>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</si>
  <si>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</si>
  <si>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</si>
  <si>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</si>
  <si>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</si>
  <si>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</si>
  <si>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</si>
  <si>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</si>
  <si>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</si>
  <si>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</si>
  <si>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</si>
  <si>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</si>
  <si>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</si>
  <si>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</si>
  <si>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</si>
  <si>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</si>
  <si>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</si>
  <si>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</si>
  <si>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</si>
  <si>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</si>
  <si>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</si>
  <si>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</si>
  <si>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</si>
  <si>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</si>
  <si>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</si>
  <si>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</si>
  <si>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</si>
  <si>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</si>
  <si>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</si>
  <si>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</si>
  <si>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</si>
  <si>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</si>
  <si>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</si>
  <si>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</si>
  <si>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</si>
  <si>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</si>
  <si>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</si>
  <si>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</si>
  <si>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</si>
  <si>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</si>
  <si>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</si>
  <si>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</si>
  <si>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</si>
  <si>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</si>
  <si>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</si>
  <si>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</si>
  <si>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</si>
  <si>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</si>
  <si>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</si>
  <si>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</si>
  <si>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</si>
  <si>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</si>
  <si>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</si>
  <si>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</si>
  <si>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</si>
  <si>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</si>
  <si>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</si>
  <si>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</si>
  <si>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</si>
  <si>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</si>
  <si>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</si>
  <si>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</si>
  <si>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</si>
  <si>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</si>
  <si>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</si>
  <si>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</si>
  <si>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</si>
  <si>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</si>
  <si>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</si>
  <si>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</si>
  <si>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</si>
  <si>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</si>
  <si>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</si>
  <si>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</si>
  <si>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</si>
  <si>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</si>
  <si>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</si>
  <si>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</si>
  <si>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</si>
  <si>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</si>
  <si>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</si>
  <si>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</si>
  <si>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</si>
  <si>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</si>
  <si>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</si>
  <si>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</si>
  <si>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</si>
  <si>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</si>
  <si>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</si>
  <si>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</si>
  <si>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</si>
  <si>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</si>
  <si>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</si>
  <si>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</si>
  <si>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</si>
  <si>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</si>
  <si>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</si>
  <si>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</si>
  <si>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</si>
  <si>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</si>
  <si>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</si>
  <si>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</si>
  <si>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</si>
  <si>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</si>
  <si>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</si>
  <si>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</si>
  <si>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</si>
  <si>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</si>
  <si>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</si>
  <si>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</si>
  <si>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</si>
  <si>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</si>
  <si>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</si>
  <si>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</si>
  <si>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</si>
  <si>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</si>
  <si>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</si>
  <si>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</si>
  <si>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</si>
  <si>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</si>
  <si>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</si>
  <si>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</si>
  <si>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</si>
  <si>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</si>
  <si>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</si>
  <si>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</si>
  <si>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</si>
  <si>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</si>
  <si>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</si>
  <si>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</si>
  <si>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</si>
  <si>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</si>
  <si>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</si>
  <si>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</si>
  <si>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</si>
  <si>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</si>
  <si>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</si>
  <si>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</si>
  <si>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</si>
  <si>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</si>
  <si>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</si>
  <si>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</si>
  <si>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</si>
  <si>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</si>
  <si>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</si>
  <si>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</si>
  <si>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</si>
  <si>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</si>
  <si>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</si>
  <si>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</si>
  <si>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</si>
  <si>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</si>
  <si>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</si>
  <si>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</si>
  <si>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</si>
  <si>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</si>
  <si>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</si>
  <si>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</si>
  <si>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</si>
  <si>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</si>
  <si>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</si>
  <si>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</si>
  <si>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</si>
  <si>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</si>
  <si>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</si>
  <si>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</si>
  <si>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</si>
  <si>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</si>
  <si>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</si>
  <si>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</si>
  <si>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</si>
  <si>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</si>
  <si>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</si>
  <si>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</si>
  <si>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</si>
  <si>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</si>
  <si>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</si>
  <si>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</si>
  <si>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</si>
  <si>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</si>
  <si>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</si>
  <si>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</si>
  <si>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</si>
  <si>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</si>
  <si>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</si>
  <si>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</si>
  <si>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</si>
  <si>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</si>
  <si>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</si>
  <si>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</si>
  <si>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</si>
  <si>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</si>
  <si>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</si>
  <si>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</si>
  <si>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</si>
  <si>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</si>
  <si>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</si>
  <si>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</si>
  <si>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</si>
  <si>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</si>
  <si>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</si>
  <si>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</si>
  <si>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</si>
  <si>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</si>
  <si>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</si>
  <si>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</si>
  <si>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</si>
  <si>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</si>
  <si>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</si>
  <si>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</si>
  <si>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</si>
  <si>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</si>
  <si>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</si>
  <si>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</si>
  <si>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</si>
  <si>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</si>
  <si>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</si>
  <si>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</si>
  <si>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</si>
  <si>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</si>
  <si>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</si>
  <si>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</si>
  <si>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</si>
  <si>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</si>
  <si>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</si>
  <si>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</si>
  <si>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</si>
  <si>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</si>
  <si>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</si>
  <si>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</si>
  <si>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</si>
  <si>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</si>
  <si>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</si>
  <si>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</si>
  <si>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</si>
  <si>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</si>
  <si>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</si>
  <si>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</si>
  <si>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</si>
  <si>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</si>
  <si>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</si>
  <si>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</si>
  <si>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</si>
  <si>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</si>
  <si>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</si>
  <si>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</si>
  <si>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</si>
  <si>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</si>
  <si>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</si>
  <si>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</si>
  <si>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</si>
  <si>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</si>
  <si>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</si>
  <si>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</si>
  <si>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</si>
  <si>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</si>
  <si>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</si>
  <si>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</si>
  <si>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</si>
  <si>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</si>
  <si>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</si>
  <si>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</si>
  <si>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</si>
  <si>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</si>
  <si>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</si>
  <si>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</si>
  <si>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</si>
  <si>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</si>
  <si>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</si>
  <si>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</si>
  <si>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</si>
  <si>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</si>
  <si>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</si>
  <si>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</si>
  <si>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</si>
  <si>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</si>
  <si>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</si>
  <si>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</si>
  <si>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</si>
  <si>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</si>
  <si>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</si>
  <si>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</si>
  <si>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</si>
  <si>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</si>
  <si>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</si>
  <si>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</si>
  <si>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</si>
  <si>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</si>
  <si>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</si>
  <si>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</si>
  <si>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</si>
  <si>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</si>
  <si>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</si>
  <si>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</si>
  <si>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</si>
  <si>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</si>
  <si>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</si>
  <si>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</si>
  <si>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</si>
  <si>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</si>
  <si>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</si>
  <si>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</si>
  <si>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</si>
  <si>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</si>
  <si>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</si>
  <si>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</si>
  <si>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</si>
  <si>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</si>
  <si>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</si>
  <si>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</si>
  <si>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</si>
  <si>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</si>
  <si>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</si>
  <si>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</si>
  <si>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</si>
  <si>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</si>
  <si>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</si>
  <si>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</si>
  <si>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</si>
  <si>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</si>
  <si>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</si>
  <si>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</si>
  <si>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</si>
  <si>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</si>
  <si>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</si>
  <si>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</si>
  <si>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</si>
  <si>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</si>
  <si>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</si>
  <si>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</si>
  <si>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</si>
  <si>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</si>
  <si>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</si>
  <si>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</si>
  <si>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</si>
  <si>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</si>
  <si>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</si>
  <si>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</si>
  <si>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</si>
  <si>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</si>
  <si>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</si>
  <si>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</si>
  <si>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</si>
  <si>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</si>
  <si>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</si>
  <si>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</si>
  <si>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</si>
  <si>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</si>
  <si>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</si>
  <si>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</si>
  <si>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</si>
  <si>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</si>
  <si>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</si>
  <si>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</si>
  <si>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</si>
  <si>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</si>
  <si>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</si>
  <si>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</si>
  <si>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</si>
  <si>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</si>
  <si>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</si>
  <si>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</si>
  <si>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</si>
  <si>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</si>
  <si>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</si>
  <si>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</si>
  <si>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</si>
  <si>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</si>
  <si>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</si>
  <si>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</si>
  <si>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</si>
  <si>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</si>
  <si>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</si>
  <si>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</si>
  <si>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</si>
  <si>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</si>
  <si>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</si>
  <si>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</si>
  <si>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</si>
  <si>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</si>
  <si>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</si>
  <si>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</si>
  <si>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</si>
  <si>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</si>
  <si>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</si>
  <si>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</si>
  <si>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</si>
  <si>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</si>
  <si>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</si>
  <si>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</si>
  <si>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</si>
  <si>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</si>
  <si>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</si>
  <si>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</si>
  <si>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</si>
  <si>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</si>
  <si>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</si>
  <si>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</si>
  <si>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</si>
  <si>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</si>
  <si>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</si>
  <si>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</si>
  <si>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</si>
  <si>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</si>
  <si>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</si>
  <si>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</si>
  <si>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</si>
  <si>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</si>
  <si>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</si>
  <si>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</si>
  <si>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</si>
  <si>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</si>
  <si>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</si>
  <si>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</si>
  <si>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</si>
  <si>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</si>
  <si>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</si>
  <si>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</si>
  <si>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</si>
  <si>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</si>
  <si>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</si>
  <si>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</si>
  <si>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</si>
  <si>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</si>
  <si>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</si>
  <si>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</si>
  <si>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</si>
  <si>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</si>
  <si>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</si>
  <si>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</si>
  <si>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</si>
  <si>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</si>
  <si>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</si>
  <si>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</si>
  <si>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</si>
  <si>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</si>
  <si>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</si>
  <si>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</si>
  <si>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</si>
  <si>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</si>
  <si>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</si>
  <si>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</si>
  <si>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</si>
  <si>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</si>
  <si>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</si>
  <si>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</si>
  <si>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</si>
  <si>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</si>
  <si>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</si>
  <si>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</si>
  <si>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</si>
  <si>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</si>
  <si>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</si>
  <si>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</si>
  <si>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</si>
  <si>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</si>
  <si>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</si>
  <si>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</si>
  <si>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</si>
  <si>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</si>
  <si>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</si>
  <si>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</si>
  <si>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</si>
  <si>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</si>
  <si>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</si>
  <si>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</si>
  <si>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</si>
  <si>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</si>
  <si>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</si>
  <si>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</si>
  <si>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</si>
  <si>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</si>
  <si>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</si>
  <si>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</si>
  <si>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</si>
  <si>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</si>
  <si>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</si>
  <si>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</si>
  <si>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</si>
  <si>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</si>
  <si>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</si>
  <si>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</si>
  <si>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</si>
  <si>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</si>
  <si>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</si>
  <si>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</si>
  <si>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</si>
  <si>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</si>
  <si>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</si>
  <si>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</si>
  <si>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</si>
  <si>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</si>
  <si>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</si>
  <si>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</si>
  <si>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</si>
  <si>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</si>
  <si>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</si>
  <si>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</si>
  <si>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</si>
  <si>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</si>
  <si>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</si>
  <si>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</si>
  <si>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</si>
  <si>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</si>
  <si>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</si>
  <si>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</si>
  <si>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</si>
  <si>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</si>
  <si>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</si>
  <si>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</si>
  <si>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</si>
  <si>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</si>
  <si>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</si>
  <si>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</si>
  <si>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</si>
  <si>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</si>
  <si>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</si>
  <si>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</si>
  <si>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</si>
  <si>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</si>
  <si>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</si>
  <si>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</si>
  <si>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</si>
  <si>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</si>
  <si>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</si>
  <si>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</si>
  <si>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</si>
  <si>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</si>
  <si>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</si>
  <si>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</si>
  <si>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</si>
  <si>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</si>
  <si>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</si>
  <si>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</si>
  <si>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</si>
  <si>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</si>
  <si>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</si>
  <si>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</si>
  <si>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</si>
  <si>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</si>
  <si>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</si>
  <si>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</si>
  <si>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</si>
  <si>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</si>
  <si>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</si>
  <si>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</si>
  <si>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</si>
  <si>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</si>
  <si>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</si>
  <si>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</si>
  <si>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</si>
  <si>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</si>
  <si>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</si>
  <si>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</si>
  <si>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</si>
  <si>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</si>
  <si>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</si>
  <si>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</si>
  <si>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</si>
  <si>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</si>
  <si>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</si>
  <si>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</si>
  <si>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</si>
  <si>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</si>
  <si>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</si>
  <si>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</si>
  <si>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</si>
  <si>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</si>
  <si>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</si>
  <si>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</si>
  <si>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</si>
  <si>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</si>
  <si>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</si>
  <si>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</si>
  <si>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</si>
  <si>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</si>
  <si>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</si>
  <si>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</si>
  <si>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</si>
  <si>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</si>
  <si>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</si>
  <si>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</si>
  <si>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</si>
  <si>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</si>
  <si>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</si>
  <si>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</si>
  <si>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</si>
  <si>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</si>
  <si>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</si>
  <si>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</si>
  <si>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</si>
  <si>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</si>
  <si>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</si>
  <si>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</si>
  <si>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</si>
  <si>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</si>
  <si>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</si>
  <si>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</si>
  <si>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</si>
  <si>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</si>
  <si>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</si>
  <si>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</si>
  <si>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</si>
  <si>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</si>
  <si>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</si>
  <si>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</si>
  <si>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</si>
  <si>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</si>
  <si>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</si>
  <si>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</si>
  <si>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</si>
  <si>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</si>
  <si>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</si>
  <si>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</si>
  <si>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</si>
  <si>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</si>
  <si>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</si>
  <si>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</si>
  <si>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</si>
  <si>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</si>
  <si>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</si>
  <si>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</si>
  <si>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</si>
  <si>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</si>
  <si>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</si>
  <si>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</si>
  <si>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</si>
  <si>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</si>
  <si>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</si>
  <si>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</si>
  <si>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</si>
  <si>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</si>
  <si>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</si>
  <si>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</si>
  <si>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</si>
  <si>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</si>
  <si>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</si>
  <si>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</si>
  <si>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</si>
  <si>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</si>
  <si>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</si>
  <si>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</si>
  <si>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</si>
  <si>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</si>
  <si>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</si>
  <si>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</si>
  <si>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</si>
  <si>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</si>
  <si>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</si>
  <si>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</si>
  <si>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</si>
  <si>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</si>
  <si>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</si>
  <si>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</si>
  <si>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</si>
  <si>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</si>
  <si>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</si>
  <si>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</si>
  <si>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</si>
  <si>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</si>
  <si>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</si>
  <si>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</si>
  <si>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</si>
  <si>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</si>
  <si>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</si>
  <si>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</si>
  <si>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</si>
  <si>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</si>
  <si>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</si>
  <si>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</si>
  <si>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</si>
  <si>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</si>
  <si>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</si>
  <si>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</si>
  <si>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</si>
  <si>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</si>
  <si>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</si>
  <si>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</si>
  <si>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</si>
  <si>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</si>
  <si>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</si>
  <si>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</si>
  <si>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</si>
  <si>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</si>
  <si>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</si>
  <si>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</si>
  <si>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</si>
  <si>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</si>
  <si>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</si>
  <si>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</si>
  <si>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</si>
  <si>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</si>
  <si>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</si>
  <si>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</si>
  <si>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</si>
  <si>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</si>
  <si>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</si>
  <si>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</si>
  <si>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</si>
  <si>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</si>
  <si>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</si>
  <si>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</si>
  <si>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</si>
  <si>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</si>
  <si>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</si>
  <si>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</si>
  <si>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</si>
  <si>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</si>
  <si>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</si>
  <si>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</si>
  <si>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</si>
  <si>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</si>
  <si>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</si>
  <si>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</si>
  <si>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</si>
  <si>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</si>
  <si>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</si>
  <si>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</si>
  <si>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</si>
  <si>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</si>
  <si>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</si>
  <si>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</si>
  <si>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</si>
  <si>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</si>
  <si>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</si>
  <si>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</si>
  <si>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</si>
  <si>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</si>
  <si>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</si>
  <si>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</si>
  <si>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</si>
  <si>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</si>
  <si>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</si>
  <si>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</si>
  <si>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</si>
  <si>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</si>
  <si>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</si>
  <si>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</si>
  <si>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</si>
  <si>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</si>
  <si>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</si>
  <si>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</si>
  <si>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</si>
  <si>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</si>
  <si>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</si>
  <si>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</si>
  <si>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</si>
  <si>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</si>
  <si>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</si>
  <si>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</si>
  <si>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</si>
  <si>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</si>
  <si>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</si>
  <si>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</si>
  <si>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</si>
  <si>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</si>
  <si>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</si>
  <si>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</si>
  <si>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</si>
  <si>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</si>
  <si>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</si>
  <si>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</si>
  <si>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</si>
  <si>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</si>
  <si>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</si>
  <si>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</si>
  <si>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</si>
  <si>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</si>
  <si>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</si>
  <si>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</si>
  <si>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</si>
  <si>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</si>
  <si>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</si>
  <si>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</si>
  <si>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</si>
  <si>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</si>
  <si>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</si>
  <si>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</si>
  <si>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</si>
  <si>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</si>
  <si>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</si>
  <si>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</si>
  <si>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</si>
  <si>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</si>
  <si>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</si>
  <si>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</si>
  <si>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</si>
  <si>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</si>
  <si>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</si>
  <si>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</si>
  <si>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</si>
  <si>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</si>
  <si>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</si>
  <si>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</si>
  <si>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</si>
  <si>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</si>
  <si>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</si>
  <si>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</si>
  <si>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</si>
  <si>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</si>
  <si>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</si>
  <si>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</si>
  <si>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</si>
  <si>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</si>
  <si>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</si>
  <si>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</si>
  <si>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</si>
  <si>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</si>
  <si>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</si>
  <si>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</si>
  <si>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</si>
  <si>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</si>
  <si>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</si>
  <si>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</si>
  <si>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</si>
  <si>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</si>
  <si>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</si>
  <si>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</si>
  <si>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</si>
  <si>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</si>
  <si>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</si>
  <si>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</si>
  <si>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</si>
  <si>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Unidad(es)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</si>
  <si>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</si>
  <si>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</si>
  <si>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</si>
  <si>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</si>
  <si>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</si>
  <si>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</si>
  <si>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</si>
  <si>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</si>
  <si>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</si>
  <si>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</si>
  <si>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</si>
  <si>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</si>
  <si>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</si>
  <si>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</si>
  <si>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</si>
  <si>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</si>
  <si>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</si>
  <si>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</si>
  <si>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</si>
  <si>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</si>
  <si>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</si>
  <si>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</si>
  <si>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</si>
  <si>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</si>
  <si>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</si>
  <si>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unidades</t>
  </si>
  <si>
    <t>genetica_nico</t>
  </si>
  <si>
    <t>kg_prom</t>
  </si>
  <si>
    <t>precio_ref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</si>
  <si>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</si>
  <si>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</si>
  <si>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</si>
  <si>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</si>
  <si>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</si>
  <si>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</si>
  <si>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</si>
  <si>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</si>
  <si>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</si>
  <si>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VAZQUEZ, Maximiliano Jesus</t>
  </si>
  <si>
    <t>DE SOUZA BARREIRA, Sebastian Ezequiel</t>
  </si>
  <si>
    <t>DONDA RUBEN</t>
  </si>
  <si>
    <t>VIDELA Brian Alexis</t>
  </si>
  <si>
    <t>PIERUCCI David Agustin</t>
  </si>
  <si>
    <t>VALENZUELA JUAN CRUZ</t>
  </si>
  <si>
    <t>RAGGI, Santiago Raul</t>
  </si>
  <si>
    <t>BENTIVOGLIO DANA ROSARIO</t>
  </si>
  <si>
    <t>LURASCHI, Juan José</t>
  </si>
  <si>
    <t>FIGUEROA, Ivan Alejandro</t>
  </si>
  <si>
    <t>VERA, Germán Alexis</t>
  </si>
  <si>
    <t>PEREZ, Sergio Ricardo</t>
  </si>
  <si>
    <t>NAVARRO, María Belén</t>
  </si>
  <si>
    <t>MATEO MARCELO</t>
  </si>
  <si>
    <t>BOVALINI FEDERICO MARTÍN</t>
  </si>
  <si>
    <t>SORRIBES, Luis Dario</t>
  </si>
  <si>
    <t>SUAREZ Pablo Daniel</t>
  </si>
  <si>
    <t>CANAVESIO, Fernando Exequiel</t>
  </si>
  <si>
    <t>CAPURRO NICOLAS</t>
  </si>
  <si>
    <t>SANTOS Mariano</t>
  </si>
  <si>
    <t>Gastos Bancarios</t>
  </si>
  <si>
    <t xml:space="preserve">DREI </t>
  </si>
  <si>
    <t>SINDICATOS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</si>
  <si>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</si>
  <si>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</si>
  <si>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</si>
  <si>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</si>
  <si>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</si>
  <si>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</si>
  <si>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</si>
  <si>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</si>
  <si>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</si>
  <si>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</si>
  <si>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</si>
  <si>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</si>
  <si>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</si>
  <si>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</si>
  <si>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</si>
  <si>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</si>
  <si>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</si>
  <si>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</si>
  <si>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Laboratorio Litoral  Sa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</si>
  <si>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</si>
  <si>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</si>
  <si>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</si>
  <si>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</si>
  <si>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</si>
  <si>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</si>
  <si>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</si>
  <si>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</si>
  <si>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</si>
  <si>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</si>
  <si>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</si>
  <si>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</si>
  <si>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</si>
  <si>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</si>
  <si>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</si>
  <si>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</si>
  <si>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</si>
  <si>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</si>
  <si>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</si>
  <si>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</si>
  <si>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</si>
  <si>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</si>
  <si>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</si>
  <si>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FERREYRA GRACES JORGE BENJAMÍN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</si>
  <si>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</si>
  <si>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</si>
  <si>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</si>
  <si>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</si>
  <si>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</si>
  <si>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</si>
  <si>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</si>
  <si>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</si>
  <si>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</si>
  <si>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</si>
  <si>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</si>
  <si>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impuestos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</si>
  <si>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</si>
  <si>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</si>
  <si>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</si>
  <si>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</si>
  <si>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</si>
  <si>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</si>
  <si>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</si>
  <si>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</si>
  <si>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</si>
  <si>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</si>
  <si>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</si>
  <si>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</si>
  <si>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</si>
  <si>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</si>
  <si>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</si>
  <si>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</si>
  <si>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FA-A 00003-00000458</t>
  </si>
  <si>
    <t xml:space="preserve">OC 0001-00003813: Fletes (C)
Camión doble 
22/12
15/12
19/12
18/12
26/12
</t>
  </si>
  <si>
    <t>CCC _ene26</t>
  </si>
  <si>
    <t>{2925,3125}</t>
  </si>
  <si>
    <t>{0.49166666,0.4916666}</t>
  </si>
  <si>
    <t>2925</t>
  </si>
  <si>
    <t>3125</t>
  </si>
  <si>
    <t>Barrera, Adrian Jesus</t>
  </si>
  <si>
    <t>FA-C 00001-00000419</t>
  </si>
  <si>
    <t>OC 0001-00003833: Gastos Operativos (C)</t>
  </si>
  <si>
    <t>Calderon, Alejandro Pablo</t>
  </si>
  <si>
    <t>FA-A 00004-00010181</t>
  </si>
  <si>
    <t>OC 0001-00003990: Mantenimiento (C)
LUCES JCB REFELCTORES, FAROLES TRASEROS,LAMPARAS, FUSIBLES</t>
  </si>
  <si>
    <t>FA-C 00001-00000191</t>
  </si>
  <si>
    <t>OC 0001-00004157: Mantenimiento (C)
Bomba PERIFERICA ( presurisadora)</t>
  </si>
  <si>
    <t>Chiminello, Vanina</t>
  </si>
  <si>
    <t>FA-C 00003-00001742</t>
  </si>
  <si>
    <t xml:space="preserve">OC 0001-00004146: Honorarios  (C)
Asesoramiento profesional </t>
  </si>
  <si>
    <t>FA-A 00001-00008236</t>
  </si>
  <si>
    <t xml:space="preserve">OC 0001-00004189: Mantenimiento (C)
pilas
espiga triple 
cartucho gas butano
alambre retorcido
precinto nylon </t>
  </si>
  <si>
    <t>FA-A 00001-00008089</t>
  </si>
  <si>
    <t>OC 0001-00003976: Mantenimiento (C) Aerosoles , poliet , válvula esférica, buje reducción, espiga c/rosca, teflón , precinto nylon, alambre recocido negro, pulverizador mochila, tanza cuadrada , llave Allen 3 mm.</t>
  </si>
  <si>
    <t>FA-A 00002-00004202</t>
  </si>
  <si>
    <t xml:space="preserve">OC 0001-00004478: Gastos Operativos (C)
Servicio de faena </t>
  </si>
  <si>
    <t>FA-A 00002-00004190</t>
  </si>
  <si>
    <t xml:space="preserve">OC 0001-00004344: Gastos Operativos (C)
Servicio de faena </t>
  </si>
  <si>
    <t>FA-A 00002-00004178</t>
  </si>
  <si>
    <t xml:space="preserve">OC 0001-00004343: Gastos Operativos (C)
Servicio de faena </t>
  </si>
  <si>
    <t>FA-A 00002-00004172</t>
  </si>
  <si>
    <t xml:space="preserve">OC 0001-00004342: Gastos Operativos (C)
Servicio de faena </t>
  </si>
  <si>
    <t>FA-A 00002-00004165</t>
  </si>
  <si>
    <t xml:space="preserve">OC 0001-00004341: Gastos Operativos (C)
Servicio de faena </t>
  </si>
  <si>
    <t>FA-A 00002-00004152</t>
  </si>
  <si>
    <t xml:space="preserve">OC 0001-00004340: Gastos Operativos (C)
Servicio de faena </t>
  </si>
  <si>
    <t>FA-A 00002-00004145</t>
  </si>
  <si>
    <t xml:space="preserve">OC 0001-00004339: Gastos Operativos (C)
Servicio de faena </t>
  </si>
  <si>
    <t>FA-A 00002-00004141</t>
  </si>
  <si>
    <t xml:space="preserve">OC 0001-00004338: Gastos Operativos (C)
Servicio de faena </t>
  </si>
  <si>
    <t>FA-A 00002-00004133</t>
  </si>
  <si>
    <t xml:space="preserve">OC 0001-00004337: Gastos Operativos (C)
Servicio de faena </t>
  </si>
  <si>
    <t>FA-A 00005-00008515</t>
  </si>
  <si>
    <t xml:space="preserve">OC 0001-00004100: Gastos Operativos (C)
Alquiler mes enero 
Campo Tonfoni </t>
  </si>
  <si>
    <t>Fernandez, Jose Fernando</t>
  </si>
  <si>
    <t>FA-C 00004-00000313</t>
  </si>
  <si>
    <t>OC 0001-00003726: Honorarios Veterinario (C)</t>
  </si>
  <si>
    <t>Honorarios Veterinario (C)</t>
  </si>
  <si>
    <t>FA-C 00001-00000368</t>
  </si>
  <si>
    <t>OC 0001-00003724: Gastos Operativos (C)</t>
  </si>
  <si>
    <t>Grantec Sa</t>
  </si>
  <si>
    <t>FA-A 00005-00029532</t>
  </si>
  <si>
    <t xml:space="preserve">OC 0001-00004228: Mantenimiento (C)
centro de alumio p/ext 50"
estirador de correa p/extractor </t>
  </si>
  <si>
    <t>FA-A 00002-00078627</t>
  </si>
  <si>
    <t>OC 0001-00004347: Gastos Operativos (C)
PH AGUA /EFLUENTES</t>
  </si>
  <si>
    <t>Miel Ceta S R L</t>
  </si>
  <si>
    <t>FA-A 00006-00012780</t>
  </si>
  <si>
    <t>OC 0001-00004059: Gastos Operativos (C)</t>
  </si>
  <si>
    <t>FA-A 00002-00026483</t>
  </si>
  <si>
    <t>OC 0001-00003727: Gastos Operativos (C) diciembre 2025</t>
  </si>
  <si>
    <t>Rojas, Juan Manuel</t>
  </si>
  <si>
    <t>FA-A 00003-00000060</t>
  </si>
  <si>
    <t xml:space="preserve">OC 0001-00004155: Honorarios  (C)
Asesoramiento técnico veterinario </t>
  </si>
  <si>
    <t>FA-A 00004-00001713</t>
  </si>
  <si>
    <t>OC 0001-00004380: Gastos Operativos (C)
Miel ceta srl</t>
  </si>
  <si>
    <t>rrhh_andy27</t>
  </si>
  <si>
    <t>VENTA DE 1/2 RES</t>
  </si>
  <si>
    <t>2925-{gestacion,cachorra}-{madres}</t>
  </si>
  <si>
    <t>2925-{lactancia}-{madres}</t>
  </si>
  <si>
    <t>2925-{fase0}-{lechones}</t>
  </si>
  <si>
    <t>2925-{fase1}-{lechones}</t>
  </si>
  <si>
    <t>2925-{fase2}-{lechones}</t>
  </si>
  <si>
    <t>2925-{fase3}-{lechones}</t>
  </si>
  <si>
    <t>2925-{fase4}-{lechones}</t>
  </si>
  <si>
    <t>2925-{fase4}-{capones}</t>
  </si>
  <si>
    <t>2925-{desarrollo}-{capones}</t>
  </si>
  <si>
    <t>2925-{t1}-{capones}</t>
  </si>
  <si>
    <t>2925-{t2}-{capones}</t>
  </si>
  <si>
    <t>3125-{gestacion,cachorra}-{madres}</t>
  </si>
  <si>
    <t>3125-{lactancia}-{madres}</t>
  </si>
  <si>
    <t>3125-{fase0}-{lechones}</t>
  </si>
  <si>
    <t>3125-{fase1}-{lechones}</t>
  </si>
  <si>
    <t>3125-{fase2}-{lechones}</t>
  </si>
  <si>
    <t>3125-{fase3}-{lechones}</t>
  </si>
  <si>
    <t>3125-{fase4}-{lechones}</t>
  </si>
  <si>
    <t>3125-{fase4}-{capones}</t>
  </si>
  <si>
    <t>3125-{desarrollo}-{capones}</t>
  </si>
  <si>
    <t>3125-{t1}-{capones}</t>
  </si>
  <si>
    <t>3125-{t2}-{capones}</t>
  </si>
  <si>
    <t>2925-q_servicios-{madres}</t>
  </si>
  <si>
    <t>2925-q_partos-{madres}</t>
  </si>
  <si>
    <t>2925-q_lechones/capones-{lechones}</t>
  </si>
  <si>
    <t>3125-q_servicios-{madres}</t>
  </si>
  <si>
    <t>3125-q_partos-{madres}</t>
  </si>
  <si>
    <t>3125-q_lechones/capones-{lechones}</t>
  </si>
  <si>
    <t>m_prima</t>
  </si>
  <si>
    <t>prc</t>
  </si>
  <si>
    <t>formula</t>
  </si>
  <si>
    <t>version</t>
  </si>
  <si>
    <t>activo</t>
  </si>
  <si>
    <t>ultima_actualizacion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</si>
  <si>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</si>
  <si>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</si>
  <si>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</si>
  <si>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</si>
  <si>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</si>
  <si>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</si>
  <si>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</si>
  <si>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</si>
  <si>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</si>
  <si>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</si>
  <si>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</si>
  <si>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</si>
  <si>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</si>
  <si>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</si>
  <si>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</si>
  <si>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</si>
  <si>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</si>
  <si>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</si>
  <si>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</si>
  <si>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</si>
  <si>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</si>
  <si>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</si>
  <si>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</si>
  <si>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</si>
  <si>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</si>
  <si>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</si>
  <si>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</si>
  <si>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</si>
  <si>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</si>
  <si>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</si>
  <si>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</si>
  <si>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</si>
  <si>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</si>
  <si>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</si>
  <si>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</si>
  <si>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</si>
  <si>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</si>
  <si>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</si>
  <si>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</si>
  <si>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</si>
  <si>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</si>
  <si>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</si>
  <si>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</si>
  <si>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</si>
  <si>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</si>
  <si>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</si>
  <si>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</si>
  <si>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</si>
  <si>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</si>
  <si>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</si>
  <si>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</si>
  <si>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</si>
  <si>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</si>
  <si>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</si>
  <si>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</si>
  <si>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</si>
  <si>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</si>
  <si>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</si>
  <si>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</si>
  <si>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</si>
  <si>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</si>
  <si>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</si>
  <si>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</si>
  <si>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</si>
  <si>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</si>
  <si>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</si>
  <si>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</si>
  <si>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</si>
  <si>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</si>
  <si>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</si>
  <si>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</si>
  <si>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</si>
  <si>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</si>
  <si>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</si>
  <si>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</si>
  <si>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</si>
  <si>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</si>
  <si>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</si>
  <si>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</si>
  <si>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</si>
  <si>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</si>
  <si>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</si>
  <si>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</si>
  <si>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</si>
  <si>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</si>
  <si>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</si>
  <si>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</si>
  <si>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</si>
  <si>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</si>
  <si>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</si>
  <si>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</si>
  <si>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</si>
  <si>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</si>
  <si>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</si>
  <si>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</si>
  <si>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</si>
  <si>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</si>
  <si>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</si>
  <si>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</si>
  <si>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</si>
  <si>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</si>
  <si>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</si>
  <si>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formu_nutri_0</t>
  </si>
  <si>
    <t>formu_final</t>
  </si>
  <si>
    <t>id_</t>
  </si>
  <si>
    <t>dolar</t>
  </si>
  <si>
    <t>precio_ars</t>
  </si>
  <si>
    <t>precio_final</t>
  </si>
  <si>
    <t>usado</t>
  </si>
  <si>
    <t>id_2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</si>
  <si>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</si>
  <si>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</si>
  <si>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</si>
  <si>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</si>
  <si>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</si>
  <si>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</si>
  <si>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</si>
  <si>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total_nuevo</t>
  </si>
  <si>
    <t>total_viejo</t>
  </si>
  <si>
    <t>var</t>
  </si>
  <si>
    <t>Nutrición</t>
  </si>
  <si>
    <t>Personal</t>
  </si>
  <si>
    <t>Honorario Contador (C)</t>
  </si>
  <si>
    <t>Nutrición (C)</t>
  </si>
  <si>
    <t>Acuerdo (c)</t>
  </si>
  <si>
    <t>Energia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</si>
</sst>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50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168" fontId="0" fillId="0" borderId="0" xfId="0" applyNumberFormat="1"/>
    <xf numFmtId="0" fontId="13" fillId="0" borderId="6" xfId="0" applyFont="1" applyBorder="1" applyAlignment="1">
      <alignment horizontal="center"/>
    </xf>
    <xf numFmtId="171" fontId="5" fillId="0" borderId="0" xfId="0" applyNumberFormat="1" applyFont="1"/>
    <xf numFmtId="166" fontId="5" fillId="0" borderId="0" xfId="1" applyNumberFormat="1" applyFont="1"/>
    <xf numFmtId="171" fontId="7" fillId="0" borderId="0" xfId="0" applyNumberFormat="1" applyFont="1" applyAlignment="1">
      <alignment horizontal="center"/>
    </xf>
    <xf numFmtId="172" fontId="0" fillId="6" borderId="17" xfId="4" applyNumberFormat="1" applyFont="1" applyFill="1" applyBorder="1"/>
    <xf numFmtId="172" fontId="0" fillId="0" borderId="0" xfId="4" applyNumberFormat="1" applyFont="1"/>
    <xf numFmtId="173" fontId="0" fillId="0" borderId="17" xfId="1" applyNumberFormat="1" applyFont="1" applyBorder="1"/>
    <xf numFmtId="173" fontId="0" fillId="0" borderId="0" xfId="1" applyNumberFormat="1" applyFont="1"/>
    <xf numFmtId="174" fontId="0" fillId="0" borderId="0" xfId="0" applyNumberFormat="1"/>
    <xf numFmtId="174" fontId="0" fillId="0" borderId="17" xfId="0" applyNumberFormat="1" applyBorder="1"/>
    <xf numFmtId="167" fontId="0" fillId="0" borderId="17" xfId="1" applyNumberFormat="1" applyFont="1" applyBorder="1"/>
    <xf numFmtId="170" fontId="0" fillId="0" borderId="17" xfId="2" applyNumberFormat="1" applyFont="1" applyBorder="1"/>
    <xf numFmtId="174" fontId="9" fillId="0" borderId="17" xfId="0" applyNumberFormat="1" applyFont="1" applyBorder="1"/>
    <xf numFmtId="0" fontId="9" fillId="0" borderId="17" xfId="0" applyFont="1" applyBorder="1"/>
    <xf numFmtId="167" fontId="9" fillId="0" borderId="17" xfId="1" applyNumberFormat="1" applyFont="1" applyBorder="1"/>
    <xf numFmtId="0" fontId="9" fillId="0" borderId="0" xfId="0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3" fontId="4" fillId="16" borderId="17" xfId="0" applyNumberFormat="1" applyFont="1" applyFill="1" applyBorder="1"/>
    <xf numFmtId="172" fontId="3" fillId="4" borderId="17" xfId="4" applyNumberFormat="1" applyFont="1" applyFill="1" applyBorder="1"/>
    <xf numFmtId="173" fontId="0" fillId="0" borderId="0" xfId="1" applyNumberFormat="1" applyFont="1" applyBorder="1"/>
    <xf numFmtId="172" fontId="0" fillId="0" borderId="17" xfId="4" applyNumberFormat="1" applyFont="1" applyBorder="1"/>
    <xf numFmtId="172" fontId="0" fillId="6" borderId="0" xfId="4" applyNumberFormat="1" applyFont="1" applyFill="1" applyBorder="1"/>
    <xf numFmtId="22" fontId="0" fillId="0" borderId="0" xfId="0" applyNumberFormat="1"/>
    <xf numFmtId="0" fontId="4" fillId="16" borderId="19" xfId="0" applyFont="1" applyFill="1" applyBorder="1"/>
    <xf numFmtId="17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1" fontId="14" fillId="0" borderId="18" xfId="5" applyNumberFormat="1" applyFill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9" fontId="0" fillId="0" borderId="0" xfId="2" applyFont="1"/>
    <xf numFmtId="0" fontId="0" fillId="0" borderId="0" xfId="0" applyNumberFormat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45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_([$$-409]* #,##0.00_);_([$$-409]* \(#,##0.00\);_([$$-409]* &quot;-&quot;??_);_(@_)"/>
    </dxf>
    <dxf>
      <numFmt numFmtId="19" formatCode="dd/mm/yy"/>
    </dxf>
    <dxf>
      <numFmt numFmtId="19" formatCode="dd/mm/yy"/>
    </dxf>
    <dxf>
      <numFmt numFmtId="171" formatCode="_([$$-409]* #,##0.00_);_([$$-409]* \(#,##0.00\);_([$$-409]* &quot;-&quot;??_);_(@_)"/>
    </dxf>
    <dxf>
      <numFmt numFmtId="171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27" formatCode="dd/mm/yy\ hh:mm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" Target="richData/rdsupportingpropertybag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ichStyles" Target="richData/richStyles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5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46022</fb>
    <v>0</v>
  </rv>
  <rv s="0">
    <fb>46036</fb>
    <v>0</v>
  </rv>
  <rv s="0">
    <fb>46053</fb>
    <v>0</v>
  </rv>
  <rv s="0">
    <fb>46049</fb>
    <v>0</v>
  </rv>
  <rv s="0">
    <fb>46046</fb>
    <v>0</v>
  </rv>
  <rv s="0">
    <fb>46042</fb>
    <v>0</v>
  </rv>
  <rv s="0">
    <fb>46039</fb>
    <v>0</v>
  </rv>
  <rv s="0">
    <fb>46035</fb>
    <v>0</v>
  </rv>
  <rv s="0">
    <fb>46031</fb>
    <v>0</v>
  </rv>
  <rv s="0">
    <fb>46029</fb>
    <v>0</v>
  </rv>
  <rv s="0">
    <fb>46028</fb>
    <v>0</v>
  </rv>
  <rv s="0">
    <fb>46025</fb>
    <v>0</v>
  </rv>
  <rv s="0">
    <fb>46032</fb>
    <v>0</v>
  </rv>
  <rv s="0">
    <fb>46024</fb>
    <v>0</v>
  </rv>
  <rv s="0">
    <fb>46023</fb>
    <v>0</v>
  </rv>
  <rv s="0">
    <fb>46038</fb>
    <v>0</v>
  </rv>
  <rv s="0">
    <fb>46026</fb>
    <v>0</v>
  </rv>
  <rv s="0">
    <fb>46030</fb>
    <v>0</v>
  </rv>
  <rv s="0">
    <fb>46041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44" tableBorderDxfId="243">
  <tableColumns count="21">
    <tableColumn id="1" xr3:uid="{12C10BAD-E927-4EF4-B7CF-056DC7A81A67}" name="Fecha de Factura/Recibo"/>
    <tableColumn id="2" xr3:uid="{0FF6889F-D087-4D53-909B-7C87EC6C74CC}" name="Nombre de la empresa a mostrar en la factura" dataDxfId="242"/>
    <tableColumn id="3" xr3:uid="{F0DCC495-8B42-4506-B3B5-5FA94C93F4CB}" name="Número"/>
    <tableColumn id="4" xr3:uid="{82574551-41DA-47E1-9A68-1A960DDAB7AA}" name="Total con signo" dataDxfId="241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40"/>
    <tableColumn id="2" xr3:uid="{36810D76-0E16-4033-9809-DEE4476C289E}" name="CANAL" dataDxfId="239"/>
    <tableColumn id="3" xr3:uid="{2FD2A87B-01FD-43E0-8DD6-51144B674E9C}" name="AREA" dataDxfId="238"/>
    <tableColumn id="18" xr3:uid="{D8405338-99B6-4DD5-80FB-1CBD54A541C7}" name="SECTOR"/>
    <tableColumn id="5" xr3:uid="{5D0B08CE-69DF-462C-8141-DEED3CB6BEEB}" name="PRODUCTO" dataDxfId="237"/>
    <tableColumn id="6" xr3:uid="{E121C7CD-2C49-4EE7-AA26-37B66AB9B5B2}" name="CLIENTE" dataDxfId="236"/>
    <tableColumn id="7" xr3:uid="{3FAF83F5-B67A-4D8F-B47A-EC49B066F183}" name="DESCRIPCION" dataDxfId="235"/>
    <tableColumn id="8" xr3:uid="{B0B182C2-F538-492A-A6FA-61AD8DFBB17E}" name="UM" dataDxfId="234"/>
    <tableColumn id="9" xr3:uid="{D46F8A0D-E9A3-4734-854B-0B4E210E0932}" name="Q" dataDxfId="233"/>
    <tableColumn id="10" xr3:uid="{7904F917-CC7F-470B-92B9-798CFA401B60}" name="PRECIO" dataDxfId="232"/>
    <tableColumn id="11" xr3:uid="{B8F32A45-48CB-405D-AB7F-FE8899C5FCB8}" name="MONEDA" dataDxfId="231"/>
    <tableColumn id="12" xr3:uid="{46EB61AE-2EFC-4780-A7F0-4EE1565673A6}" name="SUBTOTAL" dataDxfId="230"/>
    <tableColumn id="13" xr3:uid="{86427230-3565-4A8F-ADBB-04255E939085}" name="T.C" dataDxfId="229"/>
    <tableColumn id="14" xr3:uid="{A63C57D7-35A2-49C4-8D3D-ADA680622FFC}" name="IVA" dataDxfId="228"/>
    <tableColumn id="15" xr3:uid="{08B8EB39-59C2-424F-9BFF-F3070B6FA18B}" name="TOTAL" dataDxfId="227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26"/>
    <tableColumn id="2" xr3:uid="{9DD06112-5D7D-490F-99AC-28086790AB30}" name="CANAL"/>
    <tableColumn id="3" xr3:uid="{3417A72E-5524-4B60-90E0-211834BA2E50}" name="AREA" dataDxfId="225"/>
    <tableColumn id="4" xr3:uid="{3CDE358C-5117-4DC7-8526-8511A917D21D}" name="SECTOR" dataDxfId="224"/>
    <tableColumn id="5" xr3:uid="{5DDE968D-38E9-4425-AFF7-52BD03307699}" name="PRODUCTO" dataDxfId="223"/>
    <tableColumn id="6" xr3:uid="{BF0C8018-9761-4D91-A2EE-0CFD78577C37}" name="CLIENTE" dataDxfId="222"/>
    <tableColumn id="7" xr3:uid="{A5A657E2-15A1-4AAB-8759-7D227904BC89}" name="DESCRIPCION" dataDxfId="221"/>
    <tableColumn id="8" xr3:uid="{3615C5F0-7291-476F-8C80-21780C1F63B2}" name="UM" dataDxfId="220"/>
    <tableColumn id="9" xr3:uid="{3419BE1A-C811-48C8-8ACC-61F816689512}" name="Q"/>
    <tableColumn id="10" xr3:uid="{62EDE3D1-3C74-4A15-857A-549E2A9AB68B}" name="PRECIO"/>
    <tableColumn id="11" xr3:uid="{908DF722-AD20-4457-8D4A-2F10DFF67A95}" name="MONEDA" dataDxfId="219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17"/>
    <tableColumn id="2" xr3:uid="{4A5467B6-28B5-468A-A112-D81C56D08682}" name="Nombre de la empresa a mostrar en la factura" dataDxfId="216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15"/>
    <tableColumn id="9" xr3:uid="{6686E4A0-846D-4279-8BBB-E10D244B1B52}" name="Líneas de factura/Producto" dataDxfId="214"/>
    <tableColumn id="10" xr3:uid="{9BA5740F-56EC-44AE-9147-0859F34A0EC7}" name="Concepto" dataDxfId="213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12"/>
    <tableColumn id="2" xr3:uid="{DAA8B586-CF00-4225-BA5B-4EBC50CDA899}" name="Nombre de la empresa a mostrar en la factura" dataDxfId="211"/>
    <tableColumn id="3" xr3:uid="{D884CC1A-75D1-48CF-AAF8-2FF9C12EC807}" name="Número" dataDxfId="210"/>
    <tableColumn id="4" xr3:uid="{B562E29B-6AF0-4BDF-9C65-A485CF35E87E}" name="Total con signo" dataDxfId="209"/>
    <tableColumn id="5" xr3:uid="{AB3A52D6-EF74-4BBF-AAD6-11A223A4272C}" name="Líneas de factura/Etiqueta" dataDxfId="208"/>
    <tableColumn id="6" xr3:uid="{087EFF6F-747C-44A7-A0E5-16CA4719D9B2}" name="Líneas de factura/Cantidad" dataDxfId="207"/>
    <tableColumn id="7" xr3:uid="{1DE5A49E-A2B4-4F13-B508-A4FEFCC5DB1B}" name="Líneas de factura/Precio unitario" dataDxfId="206"/>
    <tableColumn id="8" xr3:uid="{91C8E28D-1787-40F0-818B-1B15D7ED1BC5}" name="Líneas de factura/Unidad de medida" dataDxfId="205"/>
    <tableColumn id="9" xr3:uid="{A797F50E-AE31-4F66-B1F9-325E1E9EBF05}" name="Líneas de factura/Producto" dataDxfId="204"/>
    <tableColumn id="10" xr3:uid="{C38FB5F4-46A1-4B7E-A708-45EBBE8B2196}" name="Concepto" dataDxfId="203"/>
    <tableColumn id="11" xr3:uid="{59CB8EDE-517D-4188-8341-8F7FF1A975E9}" name="Tipo de Gasto 1" dataDxfId="202"/>
    <tableColumn id="12" xr3:uid="{01415A9B-2D48-4517-9A45-4B8CEDD76C28}" name="Tipo de Gasto 2" dataDxfId="201"/>
    <tableColumn id="13" xr3:uid="{8712C14C-071D-4310-A086-22D0F5E0F623}" name="CCO EMPRESA"/>
    <tableColumn id="14" xr3:uid="{68394D40-6181-49AF-B48A-58A436CCAC86}" name="CCO - SECTOR" dataDxfId="200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199"/>
    <tableColumn id="2" xr3:uid="{F41F67AB-35FD-4CEC-96E0-0DA460BF9696}" name="Nombre de la empresa a mostrar en la factura" dataDxfId="198"/>
    <tableColumn id="3" xr3:uid="{E40AE983-D3D9-40F0-A540-1BEA26DFB4DD}" name="Número" dataDxfId="197"/>
    <tableColumn id="4" xr3:uid="{98F8E8FB-798C-47AC-B0A7-C92749FF9841}" name="Total con signo"/>
    <tableColumn id="5" xr3:uid="{AD8E0CC6-55E8-4240-BE8D-8BB45F4A8AF8}" name="Líneas de factura/Etiqueta" dataDxfId="196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195"/>
    <tableColumn id="9" xr3:uid="{FDFA8367-C02B-4328-9178-931B7E335EE2}" name="Líneas de factura/Producto" dataDxfId="194"/>
    <tableColumn id="10" xr3:uid="{5C470510-F26B-4518-9CA6-EBCAE6ABDDD7}" name="Concepto" dataDxfId="193"/>
    <tableColumn id="11" xr3:uid="{208A983A-241F-4A3A-9296-381E84B7A5F6}" name="Tipo de Gasto 1" dataDxfId="192"/>
    <tableColumn id="12" xr3:uid="{5433FB4E-A729-465B-A8CF-7E2727599C50}" name="Tipo de Gasto 2" dataDxfId="191"/>
    <tableColumn id="13" xr3:uid="{E4555FD3-EEFD-41AB-A422-84F12E0E39B1}" name="CCO EMPRESA"/>
    <tableColumn id="14" xr3:uid="{15E7B3A3-C094-4A74-8C8D-5592F5128375}" name="CCO - SECTOR" dataDxfId="190"/>
    <tableColumn id="15" xr3:uid="{5AE75C36-60D7-46FC-AAB0-C070A9547530}" name="USD "/>
    <tableColumn id="16" xr3:uid="{3577A93F-13B8-428A-8E34-454D9F340DF9}" name="SECTOR" dataDxfId="189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188"/>
    <tableColumn id="2" xr3:uid="{366A2210-118D-4EC6-AF0A-7F220612B93C}" name="Nombre de la empresa a mostrar en la factura"/>
    <tableColumn id="3" xr3:uid="{532A5484-A95D-4ECC-9F58-F09401124134}" name="Número" dataDxfId="187"/>
    <tableColumn id="4" xr3:uid="{50852C3F-02B8-4DB6-9403-A97DABAED2AB}" name="Total con signo" dataDxfId="186"/>
    <tableColumn id="5" xr3:uid="{31805795-97C9-484F-89AD-94C6E7C18D15}" name="Líneas de factura/Etiqueta" dataDxfId="185"/>
    <tableColumn id="6" xr3:uid="{E4C1AED1-E6C3-42D0-B52C-1A7CA159FEA1}" name="Líneas de factura/Cantidad" dataDxfId="184"/>
    <tableColumn id="7" xr3:uid="{65855A36-E394-480C-AFA2-D12206ADFC90}" name="Líneas de factura/Precio unitario" dataDxfId="183"/>
    <tableColumn id="8" xr3:uid="{3604EE38-14B5-4F19-9952-9A6DC1633F00}" name="Líneas de factura/Unidad de medida" dataDxfId="182"/>
    <tableColumn id="9" xr3:uid="{4B6EA2E9-172E-4249-BDE3-9B130327A984}" name="Líneas de factura/Producto" dataDxfId="181"/>
    <tableColumn id="10" xr3:uid="{B153FBB3-6A28-411E-B067-84CFA739F4DE}" name="Concepto" dataDxfId="180"/>
    <tableColumn id="11" xr3:uid="{4723A3D9-14AB-40E9-B7D6-61F35995B598}" name="Tipo de Gasto 1" dataDxfId="179"/>
    <tableColumn id="12" xr3:uid="{8C90D608-09ED-458D-90C9-E03F6453B2C2}" name="Tipo de Gasto 2" dataDxfId="178"/>
    <tableColumn id="13" xr3:uid="{D91BCC84-E392-4E26-94C0-DE9BC8EB93D2}" name="CCO EMPRESA" dataDxfId="177"/>
    <tableColumn id="14" xr3:uid="{6EAF2477-27D6-49D8-A412-4FEC025D6836}" name="CCO - SECTOR" dataDxfId="176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autoFilter ref="A1:M53" xr:uid="{CF536188-CB71-4E8B-8803-F085E33CB704}">
    <filterColumn colId="9">
      <filters>
        <filter val="1"/>
      </filters>
    </filterColumn>
  </autoFilter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175"/>
    <tableColumn id="3" xr3:uid="{6FFCBA29-AFD1-42B5-A180-AFF0EE4CC9F2}" uniqueName="3" name="prc" queryTableFieldId="3" dataDxfId="145" dataCellStyle="Percent"/>
    <tableColumn id="4" xr3:uid="{395B034A-5A76-4A1A-9EAF-150945BD7315}" uniqueName="4" name="formula" queryTableFieldId="4" dataDxfId="174"/>
    <tableColumn id="5" xr3:uid="{4999E91E-7B28-4546-A159-B8F8D907D881}" uniqueName="5" name="version" queryTableFieldId="5" dataDxfId="173"/>
    <tableColumn id="6" xr3:uid="{DAC2EEB6-7A45-4CB9-8370-430953190AD5}" uniqueName="6" name="activo" queryTableFieldId="6"/>
    <tableColumn id="7" xr3:uid="{74C131D5-4676-4A3A-BB47-A32736A5CD39}" uniqueName="7" name="ultima_actualizacion" queryTableFieldId="7" dataDxfId="144"/>
    <tableColumn id="8" xr3:uid="{8F78FAC6-EA30-4E03-99AD-0AEBEEA6809C}" uniqueName="8" name="proveedor" queryTableFieldId="8" dataDxfId="172"/>
    <tableColumn id="9" xr3:uid="{017C1F43-6104-49B4-8E04-1E5D60818900}" uniqueName="9" name="ID_MAT" queryTableFieldId="9" dataDxfId="171"/>
    <tableColumn id="10" xr3:uid="{7C4332A6-E967-4F7D-A31E-8FB1C94D0AEA}" uniqueName="10" name="formula_activa" queryTableFieldId="10" dataDxfId="170">
      <calculatedColumnFormula>_xlfn.XLOOKUP(formulas_internas[[#This Row],[formula]],BBDD_GASTOS_FINAL!AG:AG,BBDD_GASTOS_FINAL!AI:AI,0)</calculatedColumnFormula>
    </tableColumn>
    <tableColumn id="11" xr3:uid="{9727106F-6181-433A-927D-CEC2307F3C03}" uniqueName="11" name="precios_ars" queryTableFieldId="11" dataDxfId="143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169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142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168"/>
    <tableColumn id="2" xr3:uid="{75C0C7FF-D3D2-4904-A0EE-82DD85E91F28}" uniqueName="2" name="Column2" queryTableFieldId="2" dataDxfId="167"/>
    <tableColumn id="3" xr3:uid="{BD9199C0-D890-425B-9124-E4CE34C41307}" uniqueName="3" name="Column3" queryTableFieldId="3" dataDxfId="16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18" tableType="queryTable" totalsRowShown="0">
  <tableColumns count="14">
    <tableColumn id="1" xr3:uid="{88CA873D-7886-41BA-8AC2-C19B8B1E7DC9}" uniqueName="1" name="ID" queryTableFieldId="1" dataDxfId="165"/>
    <tableColumn id="2" xr3:uid="{3F77F299-5551-43A1-8506-8AB6FCB66E5C}" uniqueName="2" name="campo" queryTableFieldId="2" dataDxfId="164"/>
    <tableColumn id="3" xr3:uid="{781AB324-61AD-4865-9B49-57D8B18FD099}" uniqueName="3" name="Descripción" queryTableFieldId="3"/>
    <tableColumn id="4" xr3:uid="{CB5069A5-3EFE-48B0-B90D-84631123E7E0}" uniqueName="4" name="UM" queryTableFieldId="4" dataDxfId="163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162"/>
    <tableColumn id="8" xr3:uid="{DBA3B571-83A5-45FC-8169-F5D68C8C8194}" uniqueName="8" name="ult_actualizacion" queryTableFieldId="8" dataDxfId="140"/>
    <tableColumn id="9" xr3:uid="{70E751F4-97FF-4C79-B61E-73868C152D0D}" uniqueName="9" name="Comentario" queryTableFieldId="9" dataDxfId="161"/>
    <tableColumn id="10" xr3:uid="{A2468D18-893B-4DB8-8C20-C347E9107FD2}" uniqueName="10" name="RUBRO" queryTableFieldId="10" dataDxfId="160"/>
    <tableColumn id="11" xr3:uid="{CBBA35BD-3796-4047-9E49-402A08A87245}" uniqueName="11" name="IVA" queryTableFieldId="11"/>
    <tableColumn id="12" xr3:uid="{5F894FD3-E93B-4E43-8DB2-92DE2494E1E0}" uniqueName="12" name="dolar" queryTableFieldId="12" dataDxfId="159">
      <calculatedColumnFormula>_xlfn.XLOOKUP($B$2,B:B,E:E)</calculatedColumnFormula>
    </tableColumn>
    <tableColumn id="13" xr3:uid="{2A44186C-4AB9-4CF1-B72F-6FFA6477D8FE}" uniqueName="13" name="precio_ars" queryTableFieldId="13" dataDxfId="158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139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13" tableType="queryTable" totalsRowShown="0">
  <autoFilter ref="A1:E13" xr:uid="{F844F573-AD3F-4DB2-A415-4AEC356C8559}"/>
  <tableColumns count="5">
    <tableColumn id="1" xr3:uid="{B8F03005-13CB-4BD0-BAEA-6D1FBB0EEA8B}" uniqueName="1" name="etapa" queryTableFieldId="1" dataDxfId="157"/>
    <tableColumn id="2" xr3:uid="{D05F970F-BEFF-4118-A7DC-EB164E75B9A9}" uniqueName="2" name="formula" queryTableFieldId="2" dataDxfId="156"/>
    <tableColumn id="3" xr3:uid="{2141E443-0CF7-46A1-AF97-BCD85221F0F3}" uniqueName="3" name="version" queryTableFieldId="3" dataDxfId="155"/>
    <tableColumn id="4" xr3:uid="{2580814A-07E6-4C35-B77D-EF90B0ECDA51}" uniqueName="4" name="fecha" queryTableFieldId="4" dataDxfId="141"/>
    <tableColumn id="5" xr3:uid="{AF9576A9-1D45-4201-B047-192FD014FB43}" uniqueName="5" name="id_ext" queryTableFieldId="5" dataDxfId="15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53"/>
    <tableColumn id="2" xr3:uid="{EFFA4295-3D55-43B0-8878-EEF8756DFFB6}" name="SECTOR" dataDxfId="152"/>
    <tableColumn id="3" xr3:uid="{1D0537CA-7A1D-4125-B7C1-169C75F72477}" name="DCOMUN" dataDxfId="151"/>
    <tableColumn id="4" xr3:uid="{6D36880B-536D-41EB-9B11-3529592BD19F}" name="%"/>
    <tableColumn id="5" xr3:uid="{FAAC55AC-D23D-4604-BBC2-96D1DDA23CA0}" name="IMPUTACION" dataDxfId="150"/>
    <tableColumn id="6" xr3:uid="{F8D35F9E-674B-4DFF-B2AE-BE75A3C66304}" name="WORMS"/>
    <tableColumn id="8" xr3:uid="{91F8CBB9-09F6-49EA-AFB1-B91F066F7570}" name="prc_worms" dataDxfId="14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48"/>
    <tableColumn id="3" xr3:uid="{ADB4E301-E183-44B1-9100-43C78DABDEAF}" uniqueName="3" name="SUB_ETAPAS" queryTableFieldId="5" dataDxfId="14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58" tableType="queryTable" totalsRowShown="0">
  <autoFilter ref="A1:H58" xr:uid="{40989E93-A8BA-42E2-8A98-4875F5F64B79}"/>
  <tableColumns count="8">
    <tableColumn id="1" xr3:uid="{B3891A7E-272E-46DB-B728-0E5B888D9E22}" uniqueName="1" name="CONCEPTO" queryTableFieldId="1" dataDxfId="0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46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zoomScale="80" zoomScaleNormal="80" workbookViewId="0">
      <pane ySplit="11" topLeftCell="A67" activePane="bottomLeft" state="frozen"/>
      <selection activeCell="D16" sqref="D16:D26"/>
      <selection pane="bottomLeft" activeCell="C6" sqref="C6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1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 t="s">
        <v>1063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-0.10922097023180057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998</v>
      </c>
      <c r="C6" s="26">
        <f>D55</f>
        <v>290896065.22639996</v>
      </c>
      <c r="E6" s="58"/>
      <c r="F6" s="59" t="s">
        <v>179</v>
      </c>
      <c r="G6" s="26">
        <f>C6</f>
        <v>290896065.22639996</v>
      </c>
      <c r="I6" s="61"/>
      <c r="J6" s="59" t="s">
        <v>179</v>
      </c>
      <c r="K6" s="26">
        <f>G6</f>
        <v>290896065.22639996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SUMIFS(BBDD_GASTOS_FINAL!$Z:$Z,BBDD_GASTOS_FINAL!$V:$V,lote_todos!$B$1,BBDD_GASTOS_FINAL!$J:$J,"OPEX")*-1</f>
        <v>242209865.94127619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57882220.318526208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184327645.62275019</v>
      </c>
      <c r="M7" s="67"/>
    </row>
    <row r="8" spans="1:16" s="36" customFormat="1" x14ac:dyDescent="0.3">
      <c r="A8" s="67"/>
      <c r="B8" s="59" t="s">
        <v>180</v>
      </c>
      <c r="C8" s="26">
        <f>C6-C7</f>
        <v>48686199.285123765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184327645.62275019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57882220.318526208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SUMIFS(BBDD_GASTOS_FINAL!$Y:$Y,BBDD_GASTOS_FINAL!$J:$J,lote_todos!B10)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48686199.285123765</v>
      </c>
      <c r="E11" s="67"/>
      <c r="F11" s="76" t="s">
        <v>347</v>
      </c>
      <c r="G11" s="77">
        <f>G6-G7-G8</f>
        <v>48686199.285123557</v>
      </c>
      <c r="I11" s="78"/>
      <c r="J11" s="76" t="s">
        <v>347</v>
      </c>
      <c r="K11" s="77">
        <f>K6-K7-K8</f>
        <v>48686199.285123557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42027259.987656079</v>
      </c>
      <c r="E15" s="55"/>
      <c r="F15" s="23" t="s">
        <v>148</v>
      </c>
      <c r="G15" s="14"/>
      <c r="H15" s="24">
        <f>SUM(H16:H26)</f>
        <v>38468397.486941241</v>
      </c>
      <c r="I15" s="55"/>
      <c r="J15" s="23" t="s">
        <v>148</v>
      </c>
      <c r="K15" s="14"/>
      <c r="L15" s="70">
        <f>SUM(L16:L26)</f>
        <v>38468397.486941241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0.45344634132870659</v>
      </c>
      <c r="C16" s="12" t="s">
        <v>897</v>
      </c>
      <c r="D16" s="57">
        <f>SUMIFS(BBDD_GASTOS_FINAL!$Z:$Z,BBDD_GASTOS_FINAL!$V:$V,$B$1,BBDD_GASTOS_FINAL!$W:$W,$B$14,BBDD_GASTOS_FINAL!$AC:$AC,lote_todos!$C16)*-1</f>
        <v>19057107.277472991</v>
      </c>
      <c r="E16" s="55">
        <v>1</v>
      </c>
      <c r="F16" s="25">
        <f>H16/$H$15</f>
        <v>0.32717861926202013</v>
      </c>
      <c r="G16" s="12" t="s">
        <v>897</v>
      </c>
      <c r="H16" s="57">
        <f>SUMIFS(BBDD_GASTOS_FINAL!$Z:$Z,BBDD_GASTOS_FINAL!$V:$V,$B$1,BBDD_GASTOS_FINAL!$W:$W,$F$14,BBDD_GASTOS_FINAL!$AC:$AC,$G16)*-1</f>
        <v>12586037.175000001</v>
      </c>
      <c r="I16" s="55">
        <v>1</v>
      </c>
      <c r="J16" s="25">
        <f>L16/$L$15</f>
        <v>0.32717861926202013</v>
      </c>
      <c r="K16" s="12" t="s">
        <v>897</v>
      </c>
      <c r="L16" s="57">
        <f>SUMIFS(BBDD_GASTOS_FINAL!$Z:$Z,BBDD_GASTOS_FINAL!$V:$V,$B$1,BBDD_GASTOS_FINAL!$W:$W,$F$14,BBDD_GASTOS_FINAL!$AC:$AC,$G16)*-1</f>
        <v>12586037.175000001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0.24396497968998829</v>
      </c>
      <c r="C17" s="12" t="s">
        <v>9</v>
      </c>
      <c r="D17" s="57">
        <f>SUMIFS(BBDD_GASTOS_FINAL!$Z:$Z,BBDD_GASTOS_FINAL!$V:$V,$B$1,BBDD_GASTOS_FINAL!$W:$W,$B$14,BBDD_GASTOS_FINAL!AC:AC,lote_todos!$C17)*-1</f>
        <v>10253179.629314372</v>
      </c>
      <c r="E17" s="55">
        <v>2</v>
      </c>
      <c r="F17" s="25">
        <f t="shared" ref="F17:F26" si="1">H17/$H$15</f>
        <v>0.45367868228777986</v>
      </c>
      <c r="G17" s="12" t="s">
        <v>9</v>
      </c>
      <c r="H17" s="57">
        <f>SUMIFS(BBDD_GASTOS_FINAL!$Z:$Z,BBDD_GASTOS_FINAL!$V:$V,$B$1,BBDD_GASTOS_FINAL!$W:$W,$F$14,BBDD_GASTOS_FINAL!$AC:$AC,$G17)*-1</f>
        <v>17452291.881598044</v>
      </c>
      <c r="I17" s="55">
        <f>I16+1</f>
        <v>2</v>
      </c>
      <c r="J17" s="25">
        <f t="shared" ref="J17:J26" si="2">L17/$L$15</f>
        <v>0.45367868228777986</v>
      </c>
      <c r="K17" s="12" t="s">
        <v>9</v>
      </c>
      <c r="L17" s="57">
        <f>SUMIFS(BBDD_GASTOS_FINAL!$Z:$Z,BBDD_GASTOS_FINAL!$V:$V,$B$1,BBDD_GASTOS_FINAL!$W:$W,$F$14,BBDD_GASTOS_FINAL!$AC:$AC,$G17)*-1</f>
        <v>17452291.881598044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2.8461913299875644E-2</v>
      </c>
      <c r="C18" s="12" t="s">
        <v>898</v>
      </c>
      <c r="D18" s="57">
        <f>SUMIFS(BBDD_GASTOS_FINAL!$Z:$Z,BBDD_GASTOS_FINAL!$V:$V,$B$1,BBDD_GASTOS_FINAL!$W:$W,$B$14,BBDD_GASTOS_FINAL!AC:AC,lote_todos!$C18)*-1</f>
        <v>1196176.23</v>
      </c>
      <c r="E18" s="55">
        <v>3</v>
      </c>
      <c r="F18" s="25">
        <f t="shared" si="1"/>
        <v>1.8338364114062103E-2</v>
      </c>
      <c r="G18" s="12" t="s">
        <v>898</v>
      </c>
      <c r="H18" s="57">
        <f>SUMIFS(BBDD_GASTOS_FINAL!$Z:$Z,BBDD_GASTOS_FINAL!$V:$V,$B$1,BBDD_GASTOS_FINAL!$W:$W,$F$14,BBDD_GASTOS_FINAL!$AC:$AC,$G18)*-1</f>
        <v>705447.48</v>
      </c>
      <c r="I18" s="55">
        <f>I17+12</f>
        <v>14</v>
      </c>
      <c r="J18" s="25">
        <f t="shared" si="2"/>
        <v>1.8338364114062103E-2</v>
      </c>
      <c r="K18" s="12" t="s">
        <v>898</v>
      </c>
      <c r="L18" s="57">
        <f>SUMIFS(BBDD_GASTOS_FINAL!$Z:$Z,BBDD_GASTOS_FINAL!$V:$V,$B$1,BBDD_GASTOS_FINAL!$W:$W,$F$14,BBDD_GASTOS_FINAL!$AC:$AC,$G18)*-1</f>
        <v>705447.48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0.13771461555428399</v>
      </c>
      <c r="C19" s="12" t="s">
        <v>899</v>
      </c>
      <c r="D19" s="57">
        <f>SUMIFS(BBDD_GASTOS_FINAL!$Z:$Z,BBDD_GASTOS_FINAL!$V:$V,$B$1,BBDD_GASTOS_FINAL!$W:$W,$B$14,BBDD_GASTOS_FINAL!AC:AC,lote_todos!$C19)*-1</f>
        <v>5787767.9519999996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SUMIFS(BBDD_GASTOS_FINAL!$Z:$Z,BBDD_GASTOS_FINAL!$V:$V,$B$1,BBDD_GASTOS_FINAL!$W:$W,$B$14,BBDD_GASTOS_FINAL!AC:AC,lote_todos!$C21)*-1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7.3084317037250116E-2</v>
      </c>
      <c r="C23" s="12" t="s">
        <v>903</v>
      </c>
      <c r="D23" s="57">
        <f>SUMIFS(BBDD_GASTOS_FINAL!$Z:$Z,BBDD_GASTOS_FINAL!$V:$V,$B$1,BBDD_GASTOS_FINAL!$W:$W,$B$14,BBDD_GASTOS_FINAL!AC:AC,lote_todos!$C23)*-1</f>
        <v>3071533.5931447935</v>
      </c>
      <c r="E23" s="55">
        <v>8</v>
      </c>
      <c r="F23" s="25">
        <f t="shared" si="1"/>
        <v>7.9845634177703365E-2</v>
      </c>
      <c r="G23" s="12" t="s">
        <v>903</v>
      </c>
      <c r="H23" s="57">
        <f>SUMIFS(BBDD_GASTOS_FINAL!$Z:$Z,BBDD_GASTOS_FINAL!$V:$V,$B$1,BBDD_GASTOS_FINAL!$W:$W,$F$14,BBDD_GASTOS_FINAL!$AC:$AC,$G23)*-1</f>
        <v>3071533.5931447935</v>
      </c>
      <c r="I23" s="55">
        <f t="shared" si="5"/>
        <v>19</v>
      </c>
      <c r="J23" s="25">
        <f t="shared" si="2"/>
        <v>7.9845634177703365E-2</v>
      </c>
      <c r="K23" s="12" t="s">
        <v>903</v>
      </c>
      <c r="L23" s="57">
        <f>SUMIFS(BBDD_GASTOS_FINAL!$Z:$Z,BBDD_GASTOS_FINAL!$V:$V,$B$1,BBDD_GASTOS_FINAL!$W:$W,$F$14,BBDD_GASTOS_FINAL!$AC:$AC,$G23)*-1</f>
        <v>3071533.5931447935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4.2922279179662251E-2</v>
      </c>
      <c r="C24" s="12" t="s">
        <v>66</v>
      </c>
      <c r="D24" s="57">
        <f>SUMIFS(BBDD_GASTOS_FINAL!$Z:$Z,BBDD_GASTOS_FINAL!$V:$V,$B$1,BBDD_GASTOS_FINAL!$W:$W,$B$14,BBDD_GASTOS_FINAL!AC:AC,lote_todos!$C24)*-1</f>
        <v>1803905.786346423</v>
      </c>
      <c r="E24" s="55">
        <v>9</v>
      </c>
      <c r="F24" s="25">
        <f t="shared" si="1"/>
        <v>9.8665348331948316E-2</v>
      </c>
      <c r="G24" s="12" t="s">
        <v>66</v>
      </c>
      <c r="H24" s="57">
        <f>SUMIFS(BBDD_GASTOS_FINAL!$Z:$Z,BBDD_GASTOS_FINAL!$V:$V,$B$1,BBDD_GASTOS_FINAL!$W:$W,$F$14,BBDD_GASTOS_FINAL!$AC:$AC,$G24)*-1</f>
        <v>3795497.8378209029</v>
      </c>
      <c r="I24" s="55">
        <f t="shared" si="5"/>
        <v>20</v>
      </c>
      <c r="J24" s="25">
        <f t="shared" si="2"/>
        <v>9.8665348331948316E-2</v>
      </c>
      <c r="K24" s="12" t="s">
        <v>66</v>
      </c>
      <c r="L24" s="57">
        <f>SUMIFS(BBDD_GASTOS_FINAL!$Z:$Z,BBDD_GASTOS_FINAL!$V:$V,$B$1,BBDD_GASTOS_FINAL!$W:$W,$F$14,BBDD_GASTOS_FINAL!$AC:$AC,$G24)*-1</f>
        <v>3795497.8378209029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2.0405553910233135E-2</v>
      </c>
      <c r="C25" s="12" t="s">
        <v>729</v>
      </c>
      <c r="D25" s="57">
        <f>SUMIFS(BBDD_GASTOS_FINAL!$Z:$Z,BBDD_GASTOS_FINAL!$V:$V,$B$1,BBDD_GASTOS_FINAL!$W:$W,$B$14,BBDD_GASTOS_FINAL!AC:AC,lote_todos!$C25)*-1</f>
        <v>857589.51937750005</v>
      </c>
      <c r="E25" s="55">
        <v>10</v>
      </c>
      <c r="F25" s="25">
        <f t="shared" si="1"/>
        <v>2.2293351826486237E-2</v>
      </c>
      <c r="G25" s="12" t="s">
        <v>729</v>
      </c>
      <c r="H25" s="57">
        <f>SUMIFS(BBDD_GASTOS_FINAL!$Z:$Z,BBDD_GASTOS_FINAL!$V:$V,$B$1,BBDD_GASTOS_FINAL!$W:$W,$F$14,BBDD_GASTOS_FINAL!$AC:$AC,$G25)*-1</f>
        <v>857589.51937750005</v>
      </c>
      <c r="I25" s="55">
        <f t="shared" si="5"/>
        <v>21</v>
      </c>
      <c r="J25" s="25">
        <f t="shared" si="2"/>
        <v>2.2293351826486237E-2</v>
      </c>
      <c r="K25" s="12" t="s">
        <v>729</v>
      </c>
      <c r="L25" s="57">
        <f>SUMIFS(BBDD_GASTOS_FINAL!$Z:$Z,BBDD_GASTOS_FINAL!$V:$V,$B$1,BBDD_GASTOS_FINAL!$W:$W,$F$14,BBDD_GASTOS_FINAL!$AC:$AC,$G25)*-1</f>
        <v>857589.51937750005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1058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1058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1062</v>
      </c>
      <c r="H28" s="70">
        <f>D15</f>
        <v>42027259.987656079</v>
      </c>
      <c r="I28" s="56"/>
      <c r="J28" s="23" t="s">
        <v>1061</v>
      </c>
      <c r="L28" s="70">
        <f>H29</f>
        <v>55488351.661241993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55488351.661241993</v>
      </c>
      <c r="I29" s="55"/>
      <c r="J29" s="23" t="s">
        <v>179</v>
      </c>
      <c r="K29" s="14"/>
      <c r="L29" s="70">
        <f>SUMIFS(produccion!$H:$H,produccion!$A:$A,lote_todos!$B$1,produccion!$B:$B,lote_todos!J14)</f>
        <v>101419862.97689997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-42027259.987656079</v>
      </c>
      <c r="F31" s="31" t="s">
        <v>183</v>
      </c>
      <c r="G31" s="32"/>
      <c r="H31" s="33">
        <f>H29-H15-H28</f>
        <v>-25007305.813355327</v>
      </c>
      <c r="I31" s="55"/>
      <c r="J31" s="31" t="s">
        <v>183</v>
      </c>
      <c r="K31" s="32"/>
      <c r="L31" s="33">
        <f>L29-L15-L28</f>
        <v>7463113.8287167326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-42027259.987656079</v>
      </c>
      <c r="F37" s="31" t="s">
        <v>347</v>
      </c>
      <c r="G37" s="32"/>
      <c r="H37" s="33">
        <f>H31-H35-H33</f>
        <v>-25007305.813355327</v>
      </c>
      <c r="J37" s="31" t="s">
        <v>347</v>
      </c>
      <c r="K37" s="32"/>
      <c r="L37" s="33">
        <f>L31-L35-L33</f>
        <v>7463113.8287167326</v>
      </c>
      <c r="N37" s="16"/>
      <c r="P37" s="71"/>
    </row>
    <row r="38" spans="1:16" x14ac:dyDescent="0.3">
      <c r="B38" s="16"/>
      <c r="D38" s="71"/>
      <c r="F38" s="31" t="s">
        <v>1059</v>
      </c>
      <c r="G38" s="32"/>
      <c r="H38" s="129">
        <f>H31/H29</f>
        <v>-0.45067667473753154</v>
      </c>
      <c r="J38" s="31" t="s">
        <v>1059</v>
      </c>
      <c r="K38" s="32"/>
      <c r="L38" s="129">
        <f>L31/L29</f>
        <v>7.3586313466195263E-2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125278429.09300566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0.84455914152827705</v>
      </c>
      <c r="C42" s="12" t="s">
        <v>897</v>
      </c>
      <c r="D42" s="57">
        <f>SUMIFS(BBDD_GASTOS_FINAL!$Z:$Z,BBDD_GASTOS_FINAL!$V:$V,$B$1,BBDD_GASTOS_FINAL!$W:$W,$B$40,BBDD_GASTOS_FINAL!$AC:$AC,lote_todos!$C42)*-1</f>
        <v>105805042.52679999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7.5202595192542562E-2</v>
      </c>
      <c r="C43" s="12" t="s">
        <v>9</v>
      </c>
      <c r="D43" s="57">
        <f>SUMIFS(BBDD_GASTOS_FINAL!$Z:$Z,BBDD_GASTOS_FINAL!$V:$V,$B$1,BBDD_GASTOS_FINAL!$W:$W,$B$40,BBDD_GASTOS_FINAL!AC:AC,lote_todos!$C43)*-1</f>
        <v>9421262.989438951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SUMIFS(BBDD_GASTOS_FINAL!$Z:$Z,BBDD_GASTOS_FINAL!$V:$V,$B$1,BBDD_GASTOS_FINAL!$W:$W,$B$40,BBDD_GASTOS_FINAL!AC:AC,lote_todos!$C44)*-1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3.4475964530905318E-2</v>
      </c>
      <c r="C46" s="12" t="s">
        <v>900</v>
      </c>
      <c r="D46" s="57">
        <f>SUMIFS(BBDD_GASTOS_FINAL!$Z:$Z,BBDD_GASTOS_FINAL!$V:$V,$B$1,BBDD_GASTOS_FINAL!$W:$W,$B$40,BBDD_GASTOS_FINAL!AC:AC,lote_todos!$C46)*-1</f>
        <v>4319094.677898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SUMIFS(BBDD_GASTOS_FINAL!$Z:$Z,BBDD_GASTOS_FINAL!$V:$V,$B$1,BBDD_GASTOS_FINAL!$W:$W,$B$40,BBDD_GASTOS_FINAL!AC:AC,lote_todos!$C47)*-1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2.4517657312453308E-2</v>
      </c>
      <c r="C49" s="12" t="s">
        <v>903</v>
      </c>
      <c r="D49" s="57">
        <f>SUMIFS(BBDD_GASTOS_FINAL!$Z:$Z,BBDD_GASTOS_FINAL!$V:$V,$B$1,BBDD_GASTOS_FINAL!$W:$W,$B$40,BBDD_GASTOS_FINAL!AC:AC,lote_todos!$C49)*-1</f>
        <v>3071533.5931447935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1.4399173101118776E-2</v>
      </c>
      <c r="C50" s="12" t="s">
        <v>66</v>
      </c>
      <c r="D50" s="57">
        <f>SUMIFS(BBDD_GASTOS_FINAL!$Z:$Z,BBDD_GASTOS_FINAL!$V:$V,$B$1,BBDD_GASTOS_FINAL!$W:$W,$B$40,BBDD_GASTOS_FINAL!AC:AC,lote_todos!$C50)*-1</f>
        <v>1803905.786346423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6.8454683347029584E-3</v>
      </c>
      <c r="C51" s="12" t="s">
        <v>729</v>
      </c>
      <c r="D51" s="57">
        <f>SUMIFS(BBDD_GASTOS_FINAL!$Z:$Z,BBDD_GASTOS_FINAL!$V:$V,$B$1,BBDD_GASTOS_FINAL!$W:$W,$B$40,BBDD_GASTOS_FINAL!AC:AC,lote_todos!$C51)*-1</f>
        <v>857589.51937750005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1058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1060</v>
      </c>
      <c r="D54" s="57">
        <f>L29</f>
        <v>101419862.97689997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SUMIFS(produccion!$H:$H,produccion!$A:$A,lote_todos!$B$1,produccion!$B:$B,lote_todos!B40)</f>
        <v>290896065.22639996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64197773.156494334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64197773.156494334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1059</v>
      </c>
      <c r="C64" s="32"/>
      <c r="D64" s="129">
        <f>D57/D55</f>
        <v>0.22068972678104185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999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242353026.86890107</v>
      </c>
      <c r="F68" s="15"/>
      <c r="H68" s="66"/>
      <c r="J68" s="15"/>
      <c r="L68" s="71"/>
      <c r="P68" s="71"/>
    </row>
    <row r="69" spans="1:16" x14ac:dyDescent="0.3">
      <c r="B69" s="25">
        <f>D69/$D$68</f>
        <v>0.63939176973472078</v>
      </c>
      <c r="C69" s="12" t="s">
        <v>897</v>
      </c>
      <c r="D69" s="57">
        <f>SUMIFS(BBDD_GASTOS_FINAL!$Z:$Z,BBDD_GASTOS_FINAL!$V:$V,$B$1,BBDD_GASTOS_FINAL!$W:$W,$B$67,BBDD_GASTOS_FINAL!$AC:$AC,lote_todos!$C69)*-1</f>
        <v>154958530.75027299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0.18695505354271452</v>
      </c>
      <c r="C70" s="12" t="s">
        <v>9</v>
      </c>
      <c r="D70" s="57">
        <f>SUMIFS(BBDD_GASTOS_FINAL!$Z:$Z,BBDD_GASTOS_FINAL!$V:$V,$B$1,BBDD_GASTOS_FINAL!$W:$W,$B$67,BBDD_GASTOS_FINAL!$AC:$AC,lote_todos!$C70)*-1</f>
        <v>45309123.114514329</v>
      </c>
      <c r="H70" s="66"/>
      <c r="L70" s="71"/>
      <c r="P70" s="71"/>
    </row>
    <row r="71" spans="1:16" x14ac:dyDescent="0.3">
      <c r="B71" s="25">
        <f t="shared" si="8"/>
        <v>2.8784942198281996E-2</v>
      </c>
      <c r="C71" s="12" t="s">
        <v>898</v>
      </c>
      <c r="D71" s="57">
        <f>SUMIFS(BBDD_GASTOS_FINAL!$Z:$Z,BBDD_GASTOS_FINAL!$V:$V,$B$1,BBDD_GASTOS_FINAL!$W:$W,$B$67,BBDD_GASTOS_FINAL!$AC:$AC,lote_todos!$C71)*-1</f>
        <v>6976117.870000001</v>
      </c>
      <c r="F71" s="16"/>
      <c r="H71" s="66"/>
      <c r="J71" s="16"/>
      <c r="L71" s="66"/>
      <c r="P71" s="71"/>
    </row>
    <row r="72" spans="1:16" x14ac:dyDescent="0.3">
      <c r="B72" s="25">
        <f t="shared" si="8"/>
        <v>2.3881558348065716E-2</v>
      </c>
      <c r="C72" s="12" t="s">
        <v>899</v>
      </c>
      <c r="D72" s="57">
        <f>SUMIFS(BBDD_GASTOS_FINAL!$Z:$Z,BBDD_GASTOS_FINAL!$V:$V,$B$1,BBDD_GASTOS_FINAL!$W:$W,$B$67,BBDD_GASTOS_FINAL!$AC:$AC,lote_todos!$C72)*-1</f>
        <v>5787767.9519999996</v>
      </c>
      <c r="F72" s="114"/>
      <c r="H72" s="66"/>
      <c r="L72" s="71"/>
      <c r="P72" s="71"/>
    </row>
    <row r="73" spans="1:16" x14ac:dyDescent="0.3">
      <c r="B73" s="25">
        <f t="shared" si="8"/>
        <v>1.7821500864663761E-2</v>
      </c>
      <c r="C73" s="12" t="s">
        <v>900</v>
      </c>
      <c r="D73" s="57">
        <f>SUMIFS(BBDD_GASTOS_FINAL!$Z:$Z,BBDD_GASTOS_FINAL!$V:$V,$B$1,BBDD_GASTOS_FINAL!$W:$W,$B$67,BBDD_GASTOS_FINAL!$AC:$AC,lote_todos!$C73)*-1</f>
        <v>4319094.677898</v>
      </c>
      <c r="F73" s="114"/>
      <c r="H73" s="66"/>
      <c r="L73" s="71"/>
      <c r="P73" s="71"/>
    </row>
    <row r="74" spans="1:16" x14ac:dyDescent="0.3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SUMIFS(BBDD_GASTOS_FINAL!$Z:$Z,BBDD_GASTOS_FINAL!$V:$V,$B$1,BBDD_GASTOS_FINAL!$W:$W,$B$67,BBDD_GASTOS_FINAL!$AC:$AC,lote_todos!$C74)*-1</f>
        <v>0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3">
      <c r="B76" s="25">
        <f t="shared" si="8"/>
        <v>5.0695196719062502E-2</v>
      </c>
      <c r="C76" s="12" t="s">
        <v>903</v>
      </c>
      <c r="D76" s="57">
        <f>SUMIFS(BBDD_GASTOS_FINAL!$Z:$Z,BBDD_GASTOS_FINAL!$V:$V,$B$1,BBDD_GASTOS_FINAL!$W:$W,$B$67,BBDD_GASTOS_FINAL!$AC:$AC,lote_todos!$C76)*-1</f>
        <v>12286134.37257918</v>
      </c>
    </row>
    <row r="77" spans="1:16" x14ac:dyDescent="0.3">
      <c r="B77" s="25">
        <f t="shared" si="8"/>
        <v>3.8315593471624866E-2</v>
      </c>
      <c r="C77" s="12" t="s">
        <v>66</v>
      </c>
      <c r="D77" s="57">
        <f>SUMIFS(BBDD_GASTOS_FINAL!$Z:$Z,BBDD_GASTOS_FINAL!$V:$V,$B$1,BBDD_GASTOS_FINAL!$W:$W,$B$67,BBDD_GASTOS_FINAL!$AC:$AC,lote_todos!$C77)*-1</f>
        <v>9285900.0541265924</v>
      </c>
    </row>
    <row r="78" spans="1:16" x14ac:dyDescent="0.3">
      <c r="B78" s="25">
        <f t="shared" si="8"/>
        <v>1.4154385120865956E-2</v>
      </c>
      <c r="C78" s="12" t="s">
        <v>729</v>
      </c>
      <c r="D78" s="57">
        <f>SUMIFS(BBDD_GASTOS_FINAL!$Z:$Z,BBDD_GASTOS_FINAL!$V:$V,$B$1,BBDD_GASTOS_FINAL!$W:$W,$B$67,BBDD_GASTOS_FINAL!$AC:$AC,lote_todos!$C78)*-1</f>
        <v>3430358.0775100007</v>
      </c>
    </row>
    <row r="79" spans="1:16" x14ac:dyDescent="0.3">
      <c r="B79" s="25">
        <f t="shared" si="8"/>
        <v>0</v>
      </c>
      <c r="C79" s="12" t="s">
        <v>1058</v>
      </c>
      <c r="D79" s="57">
        <f>SUMIFS(BBDD_GASTOS_FINAL!$Z:$Z,BBDD_GASTOS_FINAL!$V:$V,$B$1,BBDD_GASTOS_FINAL!$W:$W,$B$67,BBDD_GASTOS_FINAL!$AC:$AC,lote_todos!$C79)*-1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290896065.22639996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48543038.357498884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48543038.357498884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242209865.94127619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154958530.75027299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48686199.285123765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48686199.285123765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11602439.054199662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1059</v>
      </c>
      <c r="C107" s="32"/>
      <c r="D107" s="129">
        <f>D83/D81</f>
        <v>0.1668741662755685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38" priority="29" operator="lessThan">
      <formula>0</formula>
    </cfRule>
    <cfRule type="cellIs" dxfId="137" priority="30" operator="greaterThan">
      <formula>0</formula>
    </cfRule>
  </conditionalFormatting>
  <conditionalFormatting sqref="C11:C12">
    <cfRule type="cellIs" dxfId="136" priority="45" operator="lessThan">
      <formula>0</formula>
    </cfRule>
    <cfRule type="cellIs" dxfId="135" priority="46" operator="greaterThan">
      <formula>0</formula>
    </cfRule>
  </conditionalFormatting>
  <conditionalFormatting sqref="D31">
    <cfRule type="cellIs" dxfId="134" priority="5" operator="lessThan">
      <formula>0</formula>
    </cfRule>
    <cfRule type="cellIs" dxfId="133" priority="6" operator="greaterThan">
      <formula>0</formula>
    </cfRule>
  </conditionalFormatting>
  <conditionalFormatting sqref="D37:D38">
    <cfRule type="cellIs" dxfId="132" priority="21" operator="lessThan">
      <formula>0</formula>
    </cfRule>
    <cfRule type="cellIs" dxfId="131" priority="22" operator="greaterThan">
      <formula>0</formula>
    </cfRule>
  </conditionalFormatting>
  <conditionalFormatting sqref="D57">
    <cfRule type="cellIs" dxfId="130" priority="43" operator="lessThan">
      <formula>0</formula>
    </cfRule>
    <cfRule type="cellIs" dxfId="129" priority="44" operator="greaterThan">
      <formula>0</formula>
    </cfRule>
  </conditionalFormatting>
  <conditionalFormatting sqref="D63:D64">
    <cfRule type="cellIs" dxfId="128" priority="11" operator="lessThan">
      <formula>0</formula>
    </cfRule>
    <cfRule type="cellIs" dxfId="127" priority="12" operator="greaterThan">
      <formula>0</formula>
    </cfRule>
  </conditionalFormatting>
  <conditionalFormatting sqref="D83">
    <cfRule type="cellIs" dxfId="126" priority="17" operator="lessThan">
      <formula>0</formula>
    </cfRule>
    <cfRule type="cellIs" dxfId="125" priority="18" operator="greaterThan">
      <formula>0</formula>
    </cfRule>
  </conditionalFormatting>
  <conditionalFormatting sqref="D89">
    <cfRule type="cellIs" dxfId="124" priority="15" operator="lessThan">
      <formula>0</formula>
    </cfRule>
    <cfRule type="cellIs" dxfId="123" priority="16" operator="greaterThan">
      <formula>0</formula>
    </cfRule>
  </conditionalFormatting>
  <conditionalFormatting sqref="D107">
    <cfRule type="cellIs" dxfId="122" priority="13" operator="lessThan">
      <formula>0</formula>
    </cfRule>
    <cfRule type="cellIs" dxfId="121" priority="14" operator="greaterThan">
      <formula>0</formula>
    </cfRule>
  </conditionalFormatting>
  <conditionalFormatting sqref="G11:G12">
    <cfRule type="cellIs" dxfId="120" priority="35" operator="lessThan">
      <formula>0</formula>
    </cfRule>
    <cfRule type="cellIs" dxfId="119" priority="36" operator="greaterThan">
      <formula>0</formula>
    </cfRule>
  </conditionalFormatting>
  <conditionalFormatting sqref="H31">
    <cfRule type="cellIs" dxfId="118" priority="7" operator="lessThan">
      <formula>0</formula>
    </cfRule>
    <cfRule type="cellIs" dxfId="117" priority="8" operator="greaterThan">
      <formula>0</formula>
    </cfRule>
  </conditionalFormatting>
  <conditionalFormatting sqref="H37:H38">
    <cfRule type="cellIs" dxfId="116" priority="3" operator="lessThan">
      <formula>0</formula>
    </cfRule>
    <cfRule type="cellIs" dxfId="115" priority="4" operator="greaterThan">
      <formula>0</formula>
    </cfRule>
  </conditionalFormatting>
  <conditionalFormatting sqref="H57">
    <cfRule type="cellIs" dxfId="114" priority="41" operator="lessThan">
      <formula>0</formula>
    </cfRule>
    <cfRule type="cellIs" dxfId="113" priority="42" operator="greaterThan">
      <formula>0</formula>
    </cfRule>
  </conditionalFormatting>
  <conditionalFormatting sqref="H63 L63 P63">
    <cfRule type="cellIs" dxfId="112" priority="27" operator="lessThan">
      <formula>0</formula>
    </cfRule>
    <cfRule type="cellIs" dxfId="111" priority="28" operator="greaterThan">
      <formula>0</formula>
    </cfRule>
  </conditionalFormatting>
  <conditionalFormatting sqref="H71">
    <cfRule type="cellIs" dxfId="110" priority="25" operator="lessThan">
      <formula>0</formula>
    </cfRule>
    <cfRule type="cellIs" dxfId="109" priority="26" operator="greaterThan">
      <formula>0</formula>
    </cfRule>
  </conditionalFormatting>
  <conditionalFormatting sqref="K11 J12:K12">
    <cfRule type="cellIs" dxfId="108" priority="33" operator="lessThan">
      <formula>0</formula>
    </cfRule>
    <cfRule type="cellIs" dxfId="107" priority="34" operator="greaterThan">
      <formula>0</formula>
    </cfRule>
  </conditionalFormatting>
  <conditionalFormatting sqref="L31">
    <cfRule type="cellIs" dxfId="106" priority="9" operator="lessThan">
      <formula>0</formula>
    </cfRule>
    <cfRule type="cellIs" dxfId="105" priority="10" operator="greaterThan">
      <formula>0</formula>
    </cfRule>
  </conditionalFormatting>
  <conditionalFormatting sqref="L37:L39">
    <cfRule type="cellIs" dxfId="104" priority="1" operator="lessThan">
      <formula>0</formula>
    </cfRule>
    <cfRule type="cellIs" dxfId="103" priority="2" operator="greaterThan">
      <formula>0</formula>
    </cfRule>
  </conditionalFormatting>
  <conditionalFormatting sqref="L57">
    <cfRule type="cellIs" dxfId="102" priority="39" operator="lessThan">
      <formula>0</formula>
    </cfRule>
    <cfRule type="cellIs" dxfId="101" priority="40" operator="greaterThan">
      <formula>0</formula>
    </cfRule>
  </conditionalFormatting>
  <conditionalFormatting sqref="L71">
    <cfRule type="cellIs" dxfId="100" priority="23" operator="lessThan">
      <formula>0</formula>
    </cfRule>
    <cfRule type="cellIs" dxfId="99" priority="24" operator="greaterThan">
      <formula>0</formula>
    </cfRule>
  </conditionalFormatting>
  <conditionalFormatting sqref="P31">
    <cfRule type="cellIs" dxfId="98" priority="31" operator="lessThan">
      <formula>0</formula>
    </cfRule>
    <cfRule type="cellIs" dxfId="97" priority="32" operator="greaterThan">
      <formula>0</formula>
    </cfRule>
  </conditionalFormatting>
  <conditionalFormatting sqref="P37:P38">
    <cfRule type="cellIs" dxfId="96" priority="19" operator="lessThan">
      <formula>0</formula>
    </cfRule>
    <cfRule type="cellIs" dxfId="95" priority="20" operator="greaterThan">
      <formula>0</formula>
    </cfRule>
  </conditionalFormatting>
  <conditionalFormatting sqref="P57">
    <cfRule type="cellIs" dxfId="94" priority="37" operator="lessThan">
      <formula>0</formula>
    </cfRule>
    <cfRule type="cellIs" dxfId="93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4" activePane="bottomLeft" state="frozen"/>
      <selection activeCell="D16" sqref="D16:D26"/>
      <selection pane="bottomLeft" activeCell="D2" sqref="D2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1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>
        <v>3125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-6.2289562289562297E-2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998</v>
      </c>
      <c r="C6" s="26">
        <f>D55</f>
        <v>150883260.03919998</v>
      </c>
      <c r="E6" s="58"/>
      <c r="F6" s="59" t="s">
        <v>179</v>
      </c>
      <c r="G6" s="26">
        <f>C6</f>
        <v>150883260.03919998</v>
      </c>
      <c r="I6" s="61"/>
      <c r="J6" s="59" t="s">
        <v>179</v>
      </c>
      <c r="K6" s="26">
        <f>G6</f>
        <v>150883260.03919998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SUMIFS(BBDD_GASTOS_FINAL!$Z:$Z,BBDD_GASTOS_FINAL!$V:$V,lote_3125!$B$1,BBDD_GASTOS_FINAL!$J:$J,"OPEX")*-1</f>
        <v>124147273.54312721</v>
      </c>
      <c r="E7" s="67"/>
      <c r="F7" s="59" t="s">
        <v>89</v>
      </c>
      <c r="G7" s="26">
        <f>SUMIFS(BBDD_GASTOS_FINAL!$Z:$Z,BBDD_GASTOS_FINAL!$V:$V,lote_3125!$B$1,BBDD_GASTOS_FINAL!$J:$J,"OPEX",BBDD_GASTOS_FINAL!$K:$K,lote_3125!F7)*-1</f>
        <v>28941108.393364716</v>
      </c>
      <c r="I7" s="61"/>
      <c r="J7" s="59" t="s">
        <v>149</v>
      </c>
      <c r="K7" s="26">
        <f>SUMIFS(BBDD_GASTOS_FINAL!$Z:$Z,BBDD_GASTOS_FINAL!$V:$V,lote_3125!$B$1,BBDD_GASTOS_FINAL!$J:$J,"OPEX",BBDD_GASTOS_FINAL!$L:$L,lote_3125!J7)*-1</f>
        <v>95206165.14976263</v>
      </c>
      <c r="M7" s="67"/>
    </row>
    <row r="8" spans="1:16" s="36" customFormat="1" x14ac:dyDescent="0.3">
      <c r="A8" s="67"/>
      <c r="B8" s="59" t="s">
        <v>180</v>
      </c>
      <c r="C8" s="26">
        <f>C6-C7</f>
        <v>26735986.496072769</v>
      </c>
      <c r="E8" s="67"/>
      <c r="F8" s="59" t="s">
        <v>86</v>
      </c>
      <c r="G8" s="26">
        <f>SUMIFS(BBDD_GASTOS_FINAL!$Z:$Z,BBDD_GASTOS_FINAL!$V:$V,lote_3125!$B$1,BBDD_GASTOS_FINAL!$J:$J,"OPEX",BBDD_GASTOS_FINAL!$K:$K,lote_todos!F8)*-1</f>
        <v>95206165.14976263</v>
      </c>
      <c r="I8" s="61"/>
      <c r="J8" s="59" t="s">
        <v>181</v>
      </c>
      <c r="K8" s="26">
        <f>SUMIFS(BBDD_GASTOS_FINAL!$Z:$Z,BBDD_GASTOS_FINAL!$V:$V,lote_3125!$B$1,BBDD_GASTOS_FINAL!$J:$J,"OPEX",BBDD_GASTOS_FINAL!$L:$L,lote_3125!J8)*-1</f>
        <v>28941108.393364716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SUMIFS(BBDD_GASTOS_FINAL!$Y:$Y,BBDD_GASTOS_FINAL!$J:$J,lote_3125!B9)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SUMIFS(BBDD_GASTOS_FINAL!$Y:$Y,BBDD_GASTOS_FINAL!$J:$J,lote_3125!B10)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26735986.496072769</v>
      </c>
      <c r="E11" s="67"/>
      <c r="F11" s="76" t="s">
        <v>347</v>
      </c>
      <c r="G11" s="77">
        <f>G6-G7-G8</f>
        <v>26735986.496072635</v>
      </c>
      <c r="I11" s="78"/>
      <c r="J11" s="76" t="s">
        <v>347</v>
      </c>
      <c r="K11" s="77">
        <f>K6-K7-K8</f>
        <v>26735986.496072631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20907771.573351081</v>
      </c>
      <c r="E15" s="55"/>
      <c r="F15" s="23" t="s">
        <v>148</v>
      </c>
      <c r="G15" s="14"/>
      <c r="H15" s="24">
        <f>SUM(H16:H26)</f>
        <v>19210095.29786136</v>
      </c>
      <c r="I15" s="55"/>
      <c r="J15" s="23" t="s">
        <v>148</v>
      </c>
      <c r="K15" s="14"/>
      <c r="L15" s="70">
        <f>SUM(L16:L26)</f>
        <v>19210095.29786136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0.45203697055025732</v>
      </c>
      <c r="C16" s="12" t="s">
        <v>897</v>
      </c>
      <c r="D16" s="57">
        <f>SUMIFS(BBDD_GASTOS_FINAL!$Z:$Z,BBDD_GASTOS_FINAL!$V:$V,$B$1,BBDD_GASTOS_FINAL!$W:$W,$B$14,BBDD_GASTOS_FINAL!$AC:$AC,lote_3125!$C16)*-1</f>
        <v>9451085.7229744103</v>
      </c>
      <c r="E16" s="55">
        <v>1</v>
      </c>
      <c r="F16" s="25">
        <f>H16/$H$15</f>
        <v>0.32631252436826091</v>
      </c>
      <c r="G16" s="12" t="s">
        <v>897</v>
      </c>
      <c r="H16" s="57">
        <f>SUMIFS(BBDD_GASTOS_FINAL!$Z:$Z,BBDD_GASTOS_FINAL!$V:$V,$B$1,BBDD_GASTOS_FINAL!$W:$W,$F$14,BBDD_GASTOS_FINAL!$AC:$AC,$G16)*-1</f>
        <v>6268494.6899999995</v>
      </c>
      <c r="I16" s="55">
        <v>1</v>
      </c>
      <c r="J16" s="25">
        <f>L16/$L$15</f>
        <v>0.32631252436826091</v>
      </c>
      <c r="K16" s="12" t="s">
        <v>897</v>
      </c>
      <c r="L16" s="57">
        <f>SUMIFS(BBDD_GASTOS_FINAL!$Z:$Z,BBDD_GASTOS_FINAL!$V:$V,$B$1,BBDD_GASTOS_FINAL!$W:$W,$F$14,BBDD_GASTOS_FINAL!$AC:$AC,$G16)*-1</f>
        <v>6268494.6899999995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0.24520018711045286</v>
      </c>
      <c r="C17" s="12" t="s">
        <v>9</v>
      </c>
      <c r="D17" s="57">
        <f>SUMIFS(BBDD_GASTOS_FINAL!$Z:$Z,BBDD_GASTOS_FINAL!$V:$V,$B$1,BBDD_GASTOS_FINAL!$W:$W,$B$14,BBDD_GASTOS_FINAL!AC:AC,lote_3125!$C17)*-1</f>
        <v>5126589.5018482925</v>
      </c>
      <c r="E17" s="55">
        <v>2</v>
      </c>
      <c r="F17" s="25">
        <f t="shared" ref="F17:F26" si="1">H17/$H$15</f>
        <v>0.45424789794393444</v>
      </c>
      <c r="G17" s="12" t="s">
        <v>9</v>
      </c>
      <c r="H17" s="57">
        <f>SUMIFS(BBDD_GASTOS_FINAL!$Z:$Z,BBDD_GASTOS_FINAL!$V:$V,$B$1,BBDD_GASTOS_FINAL!$W:$W,$F$14,BBDD_GASTOS_FINAL!$AC:$AC,$G17)*-1</f>
        <v>8726145.4083561823</v>
      </c>
      <c r="I17" s="55">
        <f>I16+1</f>
        <v>2</v>
      </c>
      <c r="J17" s="25">
        <f t="shared" ref="J17:J26" si="2">L17/$L$15</f>
        <v>0.45424789794393444</v>
      </c>
      <c r="K17" s="12" t="s">
        <v>9</v>
      </c>
      <c r="L17" s="57">
        <f>SUMIFS(BBDD_GASTOS_FINAL!$Z:$Z,BBDD_GASTOS_FINAL!$V:$V,$B$1,BBDD_GASTOS_FINAL!$W:$W,$F$14,BBDD_GASTOS_FINAL!$AC:$AC,$G17)*-1</f>
        <v>8726145.4083561823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2.8373449935531234E-2</v>
      </c>
      <c r="C18" s="12" t="s">
        <v>898</v>
      </c>
      <c r="D18" s="57">
        <f>SUMIFS(BBDD_GASTOS_FINAL!$Z:$Z,BBDD_GASTOS_FINAL!$V:$V,$B$1,BBDD_GASTOS_FINAL!$W:$W,$B$14,BBDD_GASTOS_FINAL!AC:AC,lote_3125!$C18)*-1</f>
        <v>593225.61</v>
      </c>
      <c r="E18" s="55">
        <v>3</v>
      </c>
      <c r="F18" s="25">
        <f t="shared" si="1"/>
        <v>1.8383300786608554E-2</v>
      </c>
      <c r="G18" s="12" t="s">
        <v>898</v>
      </c>
      <c r="H18" s="57">
        <f>SUMIFS(BBDD_GASTOS_FINAL!$Z:$Z,BBDD_GASTOS_FINAL!$V:$V,$B$1,BBDD_GASTOS_FINAL!$W:$W,$F$14,BBDD_GASTOS_FINAL!$AC:$AC,$G18)*-1</f>
        <v>353144.96</v>
      </c>
      <c r="I18" s="55">
        <f>I17+12</f>
        <v>14</v>
      </c>
      <c r="J18" s="25">
        <f t="shared" si="2"/>
        <v>1.8383300786608554E-2</v>
      </c>
      <c r="K18" s="12" t="s">
        <v>898</v>
      </c>
      <c r="L18" s="57">
        <f>SUMIFS(BBDD_GASTOS_FINAL!$Z:$Z,BBDD_GASTOS_FINAL!$V:$V,$B$1,BBDD_GASTOS_FINAL!$W:$W,$F$14,BBDD_GASTOS_FINAL!$AC:$AC,$G18)*-1</f>
        <v>353144.96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0.13728658044353892</v>
      </c>
      <c r="C19" s="12" t="s">
        <v>899</v>
      </c>
      <c r="D19" s="57">
        <f>SUMIFS(BBDD_GASTOS_FINAL!$Z:$Z,BBDD_GASTOS_FINAL!$V:$V,$B$1,BBDD_GASTOS_FINAL!$W:$W,$B$14,BBDD_GASTOS_FINAL!AC:AC,lote_3125!$C19)*-1</f>
        <v>2870356.4639999997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SUMIFS(BBDD_GASTOS_FINAL!$Z:$Z,BBDD_GASTOS_FINAL!$V:$V,$B$1,BBDD_GASTOS_FINAL!$W:$W,$B$14,BBDD_GASTOS_FINAL!AC:AC,lote_3125!$C20)*-1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SUMIFS(BBDD_GASTOS_FINAL!$Z:$Z,BBDD_GASTOS_FINAL!$V:$V,$B$1,BBDD_GASTOS_FINAL!$W:$W,$B$14,BBDD_GASTOS_FINAL!AC:AC,lote_3125!$C21)*-1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SUMIFS(BBDD_GASTOS_FINAL!$Z:$Z,BBDD_GASTOS_FINAL!$V:$V,$B$1,BBDD_GASTOS_FINAL!$W:$W,$B$14,BBDD_GASTOS_FINAL!AC:AC,lote_3125!$C22)*-1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7.3454346747410637E-2</v>
      </c>
      <c r="C23" s="12" t="s">
        <v>903</v>
      </c>
      <c r="D23" s="57">
        <f>SUMIFS(BBDD_GASTOS_FINAL!$Z:$Z,BBDD_GASTOS_FINAL!$V:$V,$B$1,BBDD_GASTOS_FINAL!$W:$W,$B$14,BBDD_GASTOS_FINAL!AC:AC,lote_3125!$C23)*-1</f>
        <v>1535766.7028645857</v>
      </c>
      <c r="E23" s="55">
        <v>8</v>
      </c>
      <c r="F23" s="25">
        <f t="shared" si="1"/>
        <v>7.9945813857339953E-2</v>
      </c>
      <c r="G23" s="12" t="s">
        <v>903</v>
      </c>
      <c r="H23" s="57">
        <f>SUMIFS(BBDD_GASTOS_FINAL!$Z:$Z,BBDD_GASTOS_FINAL!$V:$V,$B$1,BBDD_GASTOS_FINAL!$W:$W,$F$14,BBDD_GASTOS_FINAL!$AC:$AC,$G23)*-1</f>
        <v>1535766.7028645857</v>
      </c>
      <c r="I23" s="55">
        <f t="shared" si="5"/>
        <v>19</v>
      </c>
      <c r="J23" s="25">
        <f t="shared" si="2"/>
        <v>7.9945813857339953E-2</v>
      </c>
      <c r="K23" s="12" t="s">
        <v>903</v>
      </c>
      <c r="L23" s="57">
        <f>SUMIFS(BBDD_GASTOS_FINAL!$Z:$Z,BBDD_GASTOS_FINAL!$V:$V,$B$1,BBDD_GASTOS_FINAL!$W:$W,$F$14,BBDD_GASTOS_FINAL!$AC:$AC,$G23)*-1</f>
        <v>1535766.7028645857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4.3139596918516987E-2</v>
      </c>
      <c r="C24" s="12" t="s">
        <v>66</v>
      </c>
      <c r="D24" s="57">
        <f>SUMIFS(BBDD_GASTOS_FINAL!$Z:$Z,BBDD_GASTOS_FINAL!$V:$V,$B$1,BBDD_GASTOS_FINAL!$W:$W,$B$14,BBDD_GASTOS_FINAL!AC:AC,lote_3125!$C24)*-1</f>
        <v>901952.83813879336</v>
      </c>
      <c r="E24" s="55">
        <v>9</v>
      </c>
      <c r="F24" s="25">
        <f t="shared" si="1"/>
        <v>9.878914048525661E-2</v>
      </c>
      <c r="G24" s="12" t="s">
        <v>66</v>
      </c>
      <c r="H24" s="57">
        <f>SUMIFS(BBDD_GASTOS_FINAL!$Z:$Z,BBDD_GASTOS_FINAL!$V:$V,$B$1,BBDD_GASTOS_FINAL!$W:$W,$F$14,BBDD_GASTOS_FINAL!$AC:$AC,$G24)*-1</f>
        <v>1897748.8031155933</v>
      </c>
      <c r="I24" s="55">
        <f t="shared" si="5"/>
        <v>20</v>
      </c>
      <c r="J24" s="25">
        <f t="shared" si="2"/>
        <v>9.878914048525661E-2</v>
      </c>
      <c r="K24" s="12" t="s">
        <v>66</v>
      </c>
      <c r="L24" s="57">
        <f>SUMIFS(BBDD_GASTOS_FINAL!$Z:$Z,BBDD_GASTOS_FINAL!$V:$V,$B$1,BBDD_GASTOS_FINAL!$W:$W,$F$14,BBDD_GASTOS_FINAL!$AC:$AC,$G24)*-1</f>
        <v>1897748.8031155933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2.0508868294292021E-2</v>
      </c>
      <c r="C25" s="12" t="s">
        <v>729</v>
      </c>
      <c r="D25" s="57">
        <f>SUMIFS(BBDD_GASTOS_FINAL!$Z:$Z,BBDD_GASTOS_FINAL!$V:$V,$B$1,BBDD_GASTOS_FINAL!$W:$W,$B$14,BBDD_GASTOS_FINAL!AC:AC,lote_3125!$C25)*-1</f>
        <v>428794.73352499999</v>
      </c>
      <c r="E25" s="55">
        <v>10</v>
      </c>
      <c r="F25" s="25">
        <f t="shared" si="1"/>
        <v>2.2321322558599553E-2</v>
      </c>
      <c r="G25" s="12" t="s">
        <v>729</v>
      </c>
      <c r="H25" s="57">
        <f>SUMIFS(BBDD_GASTOS_FINAL!$Z:$Z,BBDD_GASTOS_FINAL!$V:$V,$B$1,BBDD_GASTOS_FINAL!$W:$W,$F$14,BBDD_GASTOS_FINAL!$AC:$AC,$G25)*-1</f>
        <v>428794.73352499999</v>
      </c>
      <c r="I25" s="55">
        <f t="shared" si="5"/>
        <v>21</v>
      </c>
      <c r="J25" s="25">
        <f t="shared" si="2"/>
        <v>2.2321322558599553E-2</v>
      </c>
      <c r="K25" s="12" t="s">
        <v>729</v>
      </c>
      <c r="L25" s="57">
        <f>SUMIFS(BBDD_GASTOS_FINAL!$Z:$Z,BBDD_GASTOS_FINAL!$V:$V,$B$1,BBDD_GASTOS_FINAL!$W:$W,$F$14,BBDD_GASTOS_FINAL!$AC:$AC,$G25)*-1</f>
        <v>428794.73352499999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1058</v>
      </c>
      <c r="D26" s="57">
        <f>SUMIFS(BBDD_GASTOS_FINAL!$Z:$Z,BBDD_GASTOS_FINAL!$V:$V,$B$1,BBDD_GASTOS_FINAL!$W:$W,$B$14,BBDD_GASTOS_FINAL!AC:AC,lote_3125!$C26)*-1</f>
        <v>0</v>
      </c>
      <c r="E26" s="55"/>
      <c r="F26" s="25">
        <f t="shared" si="1"/>
        <v>0</v>
      </c>
      <c r="G26" s="12" t="s">
        <v>1058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1062</v>
      </c>
      <c r="H28" s="70">
        <f>D15</f>
        <v>20907771.573351081</v>
      </c>
      <c r="I28" s="56"/>
      <c r="J28" s="23" t="s">
        <v>1061</v>
      </c>
      <c r="L28" s="70">
        <f>H29</f>
        <v>28146182.972571995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SUMIFS(produccion!$H:$H,produccion!$A:$A,lote_3125!$B$1,produccion!$B:$B,lote_3125!B14)</f>
        <v>0</v>
      </c>
      <c r="E29" s="55"/>
      <c r="F29" s="23" t="s">
        <v>179</v>
      </c>
      <c r="G29" s="14"/>
      <c r="H29" s="70">
        <f>SUMIFS(produccion!$H:$H,produccion!$A:$A,lote_3125!$B$1,produccion!$B:$B,lote_3125!F14)</f>
        <v>28146182.972571995</v>
      </c>
      <c r="I29" s="55"/>
      <c r="J29" s="23" t="s">
        <v>179</v>
      </c>
      <c r="K29" s="14"/>
      <c r="L29" s="70">
        <f>SUMIFS(produccion!$H:$H,produccion!$A:$A,lote_3125!$B$1,produccion!$B:$B,lote_3125!J14)</f>
        <v>52310748.862943985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-20907771.573351081</v>
      </c>
      <c r="F31" s="31" t="s">
        <v>183</v>
      </c>
      <c r="G31" s="32"/>
      <c r="H31" s="33">
        <f>H29-H15-H28</f>
        <v>-11971683.898640446</v>
      </c>
      <c r="I31" s="55"/>
      <c r="J31" s="31" t="s">
        <v>183</v>
      </c>
      <c r="K31" s="32"/>
      <c r="L31" s="33">
        <f>L29-L15-L28</f>
        <v>4954470.5925106294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-20907771.573351081</v>
      </c>
      <c r="F37" s="31" t="s">
        <v>347</v>
      </c>
      <c r="G37" s="32"/>
      <c r="H37" s="33">
        <f>H31-H35-H33</f>
        <v>-11971683.898640446</v>
      </c>
      <c r="J37" s="31" t="s">
        <v>347</v>
      </c>
      <c r="K37" s="32"/>
      <c r="L37" s="33">
        <f>L31-L35-L33</f>
        <v>4954470.5925106294</v>
      </c>
      <c r="N37" s="16"/>
      <c r="P37" s="71"/>
    </row>
    <row r="38" spans="1:16" x14ac:dyDescent="0.3">
      <c r="B38" s="16"/>
      <c r="D38" s="71"/>
      <c r="F38" s="31" t="s">
        <v>1059</v>
      </c>
      <c r="G38" s="32"/>
      <c r="H38" s="129">
        <f>H31/H29</f>
        <v>-0.42533951798390074</v>
      </c>
      <c r="J38" s="31" t="s">
        <v>1059</v>
      </c>
      <c r="K38" s="32"/>
      <c r="L38" s="129">
        <f>L31/L29</f>
        <v>9.4712285719547193E-2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65269906.179399475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0.85082416600634592</v>
      </c>
      <c r="C42" s="12" t="s">
        <v>897</v>
      </c>
      <c r="D42" s="57">
        <f>SUMIFS(BBDD_GASTOS_FINAL!$Z:$Z,BBDD_GASTOS_FINAL!$V:$V,$B$1,BBDD_GASTOS_FINAL!$W:$W,$B$40,BBDD_GASTOS_FINAL!$AC:$AC,lote_3125!$C42)*-1</f>
        <v>55533213.490400001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7.2171563941635694E-2</v>
      </c>
      <c r="C43" s="12" t="s">
        <v>9</v>
      </c>
      <c r="D43" s="57">
        <f>SUMIFS(BBDD_GASTOS_FINAL!$Z:$Z,BBDD_GASTOS_FINAL!$V:$V,$B$1,BBDD_GASTOS_FINAL!$W:$W,$B$40,BBDD_GASTOS_FINAL!AC:AC,lote_3125!$C43)*-1</f>
        <v>4710631.2072910918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SUMIFS(BBDD_GASTOS_FINAL!$Z:$Z,BBDD_GASTOS_FINAL!$V:$V,$B$1,BBDD_GASTOS_FINAL!$W:$W,$B$40,BBDD_GASTOS_FINAL!AC:AC,lote_3125!$C44)*-1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SUMIFS(BBDD_GASTOS_FINAL!$Z:$Z,BBDD_GASTOS_FINAL!$V:$V,$B$1,BBDD_GASTOS_FINAL!$W:$W,$B$40,BBDD_GASTOS_FINAL!AC:AC,lote_3125!$C45)*-1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3.3086415066145715E-2</v>
      </c>
      <c r="C46" s="12" t="s">
        <v>900</v>
      </c>
      <c r="D46" s="57">
        <f>SUMIFS(BBDD_GASTOS_FINAL!$Z:$Z,BBDD_GASTOS_FINAL!$V:$V,$B$1,BBDD_GASTOS_FINAL!$W:$W,$B$40,BBDD_GASTOS_FINAL!AC:AC,lote_3125!$C46)*-1</f>
        <v>2159547.2071799999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SUMIFS(BBDD_GASTOS_FINAL!$Z:$Z,BBDD_GASTOS_FINAL!$V:$V,$B$1,BBDD_GASTOS_FINAL!$W:$W,$B$40,BBDD_GASTOS_FINAL!AC:AC,lote_3125!$C47)*-1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SUMIFS(BBDD_GASTOS_FINAL!$Z:$Z,BBDD_GASTOS_FINAL!$V:$V,$B$1,BBDD_GASTOS_FINAL!$W:$W,$B$40,BBDD_GASTOS_FINAL!AC:AC,lote_3125!$C48)*-1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2.352947618223029E-2</v>
      </c>
      <c r="C49" s="12" t="s">
        <v>903</v>
      </c>
      <c r="D49" s="57">
        <f>SUMIFS(BBDD_GASTOS_FINAL!$Z:$Z,BBDD_GASTOS_FINAL!$V:$V,$B$1,BBDD_GASTOS_FINAL!$W:$W,$B$40,BBDD_GASTOS_FINAL!AC:AC,lote_3125!$C49)*-1</f>
        <v>1535766.7028645857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1.3818816219219083E-2</v>
      </c>
      <c r="C50" s="12" t="s">
        <v>66</v>
      </c>
      <c r="D50" s="57">
        <f>SUMIFS(BBDD_GASTOS_FINAL!$Z:$Z,BBDD_GASTOS_FINAL!$V:$V,$B$1,BBDD_GASTOS_FINAL!$W:$W,$B$40,BBDD_GASTOS_FINAL!AC:AC,lote_3125!$C50)*-1</f>
        <v>901952.83813879336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6.5695625844232703E-3</v>
      </c>
      <c r="C51" s="12" t="s">
        <v>729</v>
      </c>
      <c r="D51" s="57">
        <f>SUMIFS(BBDD_GASTOS_FINAL!$Z:$Z,BBDD_GASTOS_FINAL!$V:$V,$B$1,BBDD_GASTOS_FINAL!$W:$W,$B$40,BBDD_GASTOS_FINAL!AC:AC,lote_3125!$C51)*-1</f>
        <v>428794.73352499999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1058</v>
      </c>
      <c r="D52" s="57">
        <f>SUMIFS(BBDD_GASTOS_FINAL!$Z:$Z,BBDD_GASTOS_FINAL!$V:$V,$B$1,BBDD_GASTOS_FINAL!$W:$W,$B$40,BBDD_GASTOS_FINAL!AC:AC,lote_3125!$C52)*-1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1060</v>
      </c>
      <c r="D54" s="57">
        <f>L29</f>
        <v>52310748.862943985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SUMIFS(produccion!$H:$H,produccion!$A:$A,lote_3125!$B$1,produccion!$B:$B,lote_3125!B40)</f>
        <v>150883260.03919998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33302604.996856518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33302604.996856518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1059</v>
      </c>
      <c r="C64" s="32"/>
      <c r="D64" s="129">
        <f>D57/D55</f>
        <v>0.22071769252735121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>
        <f>B1</f>
        <v>3125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999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124179511.57633954</v>
      </c>
      <c r="F68" s="15"/>
      <c r="H68" s="66"/>
      <c r="J68" s="15"/>
      <c r="L68" s="71"/>
      <c r="P68" s="71"/>
    </row>
    <row r="69" spans="1:16" x14ac:dyDescent="0.3">
      <c r="B69" s="25">
        <f>D69/$D$68</f>
        <v>0.6486543230410956</v>
      </c>
      <c r="C69" s="12" t="s">
        <v>897</v>
      </c>
      <c r="D69" s="57">
        <f>SUMIFS(BBDD_GASTOS_FINAL!$Z:$Z,BBDD_GASTOS_FINAL!$V:$V,$B$1,BBDD_GASTOS_FINAL!$W:$W,$B$67,BBDD_GASTOS_FINAL!$AC:$AC,lote_3125!$C69)*-1</f>
        <v>80549577.017124414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0.18243396102438275</v>
      </c>
      <c r="C70" s="12" t="s">
        <v>9</v>
      </c>
      <c r="D70" s="57">
        <f>SUMIFS(BBDD_GASTOS_FINAL!$Z:$Z,BBDD_GASTOS_FINAL!$V:$V,$B$1,BBDD_GASTOS_FINAL!$W:$W,$B$67,BBDD_GASTOS_FINAL!$AC:$AC,lote_3125!$C70)*-1</f>
        <v>22654560.174944814</v>
      </c>
      <c r="H70" s="66"/>
      <c r="L70" s="71"/>
      <c r="P70" s="71"/>
    </row>
    <row r="71" spans="1:16" x14ac:dyDescent="0.3">
      <c r="B71" s="25">
        <f t="shared" si="8"/>
        <v>2.8053079012623116E-2</v>
      </c>
      <c r="C71" s="12" t="s">
        <v>898</v>
      </c>
      <c r="D71" s="57">
        <f>SUMIFS(BBDD_GASTOS_FINAL!$Z:$Z,BBDD_GASTOS_FINAL!$V:$V,$B$1,BBDD_GASTOS_FINAL!$W:$W,$B$67,BBDD_GASTOS_FINAL!$AC:$AC,lote_3125!$C71)*-1</f>
        <v>3483617.65</v>
      </c>
      <c r="F71" s="16"/>
      <c r="H71" s="66"/>
      <c r="J71" s="16"/>
      <c r="L71" s="66"/>
      <c r="P71" s="71"/>
    </row>
    <row r="72" spans="1:16" x14ac:dyDescent="0.3">
      <c r="B72" s="25">
        <f t="shared" si="8"/>
        <v>2.3114573632667605E-2</v>
      </c>
      <c r="C72" s="12" t="s">
        <v>899</v>
      </c>
      <c r="D72" s="57">
        <f>SUMIFS(BBDD_GASTOS_FINAL!$Z:$Z,BBDD_GASTOS_FINAL!$V:$V,$B$1,BBDD_GASTOS_FINAL!$W:$W,$B$67,BBDD_GASTOS_FINAL!$AC:$AC,lote_3125!$C72)*-1</f>
        <v>2870356.4639999997</v>
      </c>
      <c r="F72" s="114"/>
      <c r="H72" s="66"/>
      <c r="L72" s="71"/>
      <c r="P72" s="71"/>
    </row>
    <row r="73" spans="1:16" x14ac:dyDescent="0.3">
      <c r="B73" s="25">
        <f t="shared" si="8"/>
        <v>1.7390527469198613E-2</v>
      </c>
      <c r="C73" s="12" t="s">
        <v>900</v>
      </c>
      <c r="D73" s="57">
        <f>SUMIFS(BBDD_GASTOS_FINAL!$Z:$Z,BBDD_GASTOS_FINAL!$V:$V,$B$1,BBDD_GASTOS_FINAL!$W:$W,$B$67,BBDD_GASTOS_FINAL!$AC:$AC,lote_3125!$C73)*-1</f>
        <v>2159547.2071799999</v>
      </c>
      <c r="F73" s="114"/>
      <c r="H73" s="66"/>
      <c r="L73" s="71"/>
      <c r="P73" s="71"/>
    </row>
    <row r="74" spans="1:16" x14ac:dyDescent="0.3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SUMIFS(BBDD_GASTOS_FINAL!$Z:$Z,BBDD_GASTOS_FINAL!$V:$V,$B$1,BBDD_GASTOS_FINAL!$W:$W,$B$67,BBDD_GASTOS_FINAL!$AC:$AC,lote_3125!$C74)*-1</f>
        <v>0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SUMIFS(BBDD_GASTOS_FINAL!$Z:$Z,BBDD_GASTOS_FINAL!$V:$V,$B$1,BBDD_GASTOS_FINAL!$W:$W,$B$67,BBDD_GASTOS_FINAL!$AC:$AC,lote_3125!$C75)*-1</f>
        <v>0</v>
      </c>
    </row>
    <row r="76" spans="1:16" x14ac:dyDescent="0.3">
      <c r="B76" s="25">
        <f t="shared" si="8"/>
        <v>4.9469246041299493E-2</v>
      </c>
      <c r="C76" s="12" t="s">
        <v>903</v>
      </c>
      <c r="D76" s="57">
        <f>SUMIFS(BBDD_GASTOS_FINAL!$Z:$Z,BBDD_GASTOS_FINAL!$V:$V,$B$1,BBDD_GASTOS_FINAL!$W:$W,$B$67,BBDD_GASTOS_FINAL!$AC:$AC,lote_3125!$C76)*-1</f>
        <v>6143066.8114583399</v>
      </c>
    </row>
    <row r="77" spans="1:16" x14ac:dyDescent="0.3">
      <c r="B77" s="25">
        <f t="shared" si="8"/>
        <v>3.7072197008134467E-2</v>
      </c>
      <c r="C77" s="12" t="s">
        <v>66</v>
      </c>
      <c r="D77" s="57">
        <f>SUMIFS(BBDD_GASTOS_FINAL!$Z:$Z,BBDD_GASTOS_FINAL!$V:$V,$B$1,BBDD_GASTOS_FINAL!$W:$W,$B$67,BBDD_GASTOS_FINAL!$AC:$AC,lote_3125!$C77)*-1</f>
        <v>4603607.3175319741</v>
      </c>
    </row>
    <row r="78" spans="1:16" x14ac:dyDescent="0.3">
      <c r="B78" s="25">
        <f t="shared" si="8"/>
        <v>1.3812092770598404E-2</v>
      </c>
      <c r="C78" s="12" t="s">
        <v>729</v>
      </c>
      <c r="D78" s="57">
        <f>SUMIFS(BBDD_GASTOS_FINAL!$Z:$Z,BBDD_GASTOS_FINAL!$V:$V,$B$1,BBDD_GASTOS_FINAL!$W:$W,$B$67,BBDD_GASTOS_FINAL!$AC:$AC,lote_3125!$C78)*-1</f>
        <v>1715178.9341000002</v>
      </c>
    </row>
    <row r="79" spans="1:16" x14ac:dyDescent="0.3">
      <c r="B79" s="25">
        <f t="shared" si="8"/>
        <v>0</v>
      </c>
      <c r="C79" s="12" t="s">
        <v>1058</v>
      </c>
      <c r="D79" s="57">
        <f>SUMIFS(BBDD_GASTOS_FINAL!$Z:$Z,BBDD_GASTOS_FINAL!$V:$V,$B$1,BBDD_GASTOS_FINAL!$W:$W,$B$67,BBDD_GASTOS_FINAL!$AC:$AC,lote_3125!$C79)*-1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150883260.03919998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26703748.462860435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26703748.462860435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124147273.54312721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80549577.017124414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26735986.496072769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26735986.496072769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8861237.7673756201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1059</v>
      </c>
      <c r="C107" s="32"/>
      <c r="D107" s="129">
        <f>D83/D81</f>
        <v>0.17698284392796598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2" priority="29" operator="lessThan">
      <formula>0</formula>
    </cfRule>
    <cfRule type="cellIs" dxfId="91" priority="30" operator="greaterThan">
      <formula>0</formula>
    </cfRule>
  </conditionalFormatting>
  <conditionalFormatting sqref="C11:C12">
    <cfRule type="cellIs" dxfId="90" priority="45" operator="lessThan">
      <formula>0</formula>
    </cfRule>
    <cfRule type="cellIs" dxfId="89" priority="46" operator="greaterThan">
      <formula>0</formula>
    </cfRule>
  </conditionalFormatting>
  <conditionalFormatting sqref="D31">
    <cfRule type="cellIs" dxfId="88" priority="5" operator="lessThan">
      <formula>0</formula>
    </cfRule>
    <cfRule type="cellIs" dxfId="87" priority="6" operator="greaterThan">
      <formula>0</formula>
    </cfRule>
  </conditionalFormatting>
  <conditionalFormatting sqref="D37:D38">
    <cfRule type="cellIs" dxfId="86" priority="21" operator="lessThan">
      <formula>0</formula>
    </cfRule>
    <cfRule type="cellIs" dxfId="85" priority="22" operator="greaterThan">
      <formula>0</formula>
    </cfRule>
  </conditionalFormatting>
  <conditionalFormatting sqref="D57">
    <cfRule type="cellIs" dxfId="84" priority="43" operator="lessThan">
      <formula>0</formula>
    </cfRule>
    <cfRule type="cellIs" dxfId="83" priority="44" operator="greaterThan">
      <formula>0</formula>
    </cfRule>
  </conditionalFormatting>
  <conditionalFormatting sqref="D63:D64">
    <cfRule type="cellIs" dxfId="82" priority="11" operator="lessThan">
      <formula>0</formula>
    </cfRule>
    <cfRule type="cellIs" dxfId="81" priority="12" operator="greaterThan">
      <formula>0</formula>
    </cfRule>
  </conditionalFormatting>
  <conditionalFormatting sqref="D83">
    <cfRule type="cellIs" dxfId="80" priority="17" operator="lessThan">
      <formula>0</formula>
    </cfRule>
    <cfRule type="cellIs" dxfId="79" priority="18" operator="greaterThan">
      <formula>0</formula>
    </cfRule>
  </conditionalFormatting>
  <conditionalFormatting sqref="D89">
    <cfRule type="cellIs" dxfId="78" priority="15" operator="lessThan">
      <formula>0</formula>
    </cfRule>
    <cfRule type="cellIs" dxfId="77" priority="16" operator="greaterThan">
      <formula>0</formula>
    </cfRule>
  </conditionalFormatting>
  <conditionalFormatting sqref="D107">
    <cfRule type="cellIs" dxfId="76" priority="13" operator="lessThan">
      <formula>0</formula>
    </cfRule>
    <cfRule type="cellIs" dxfId="75" priority="14" operator="greaterThan">
      <formula>0</formula>
    </cfRule>
  </conditionalFormatting>
  <conditionalFormatting sqref="G11:G12">
    <cfRule type="cellIs" dxfId="74" priority="35" operator="lessThan">
      <formula>0</formula>
    </cfRule>
    <cfRule type="cellIs" dxfId="73" priority="36" operator="greaterThan">
      <formula>0</formula>
    </cfRule>
  </conditionalFormatting>
  <conditionalFormatting sqref="H31">
    <cfRule type="cellIs" dxfId="72" priority="7" operator="lessThan">
      <formula>0</formula>
    </cfRule>
    <cfRule type="cellIs" dxfId="71" priority="8" operator="greaterThan">
      <formula>0</formula>
    </cfRule>
  </conditionalFormatting>
  <conditionalFormatting sqref="H37:H38">
    <cfRule type="cellIs" dxfId="70" priority="3" operator="lessThan">
      <formula>0</formula>
    </cfRule>
    <cfRule type="cellIs" dxfId="69" priority="4" operator="greaterThan">
      <formula>0</formula>
    </cfRule>
  </conditionalFormatting>
  <conditionalFormatting sqref="H57">
    <cfRule type="cellIs" dxfId="68" priority="41" operator="lessThan">
      <formula>0</formula>
    </cfRule>
    <cfRule type="cellIs" dxfId="67" priority="42" operator="greaterThan">
      <formula>0</formula>
    </cfRule>
  </conditionalFormatting>
  <conditionalFormatting sqref="H63 L63 P63">
    <cfRule type="cellIs" dxfId="66" priority="27" operator="lessThan">
      <formula>0</formula>
    </cfRule>
    <cfRule type="cellIs" dxfId="65" priority="28" operator="greaterThan">
      <formula>0</formula>
    </cfRule>
  </conditionalFormatting>
  <conditionalFormatting sqref="H71">
    <cfRule type="cellIs" dxfId="64" priority="25" operator="lessThan">
      <formula>0</formula>
    </cfRule>
    <cfRule type="cellIs" dxfId="63" priority="26" operator="greaterThan">
      <formula>0</formula>
    </cfRule>
  </conditionalFormatting>
  <conditionalFormatting sqref="K11 J12:K12">
    <cfRule type="cellIs" dxfId="62" priority="33" operator="lessThan">
      <formula>0</formula>
    </cfRule>
    <cfRule type="cellIs" dxfId="61" priority="34" operator="greaterThan">
      <formula>0</formula>
    </cfRule>
  </conditionalFormatting>
  <conditionalFormatting sqref="L31">
    <cfRule type="cellIs" dxfId="60" priority="9" operator="lessThan">
      <formula>0</formula>
    </cfRule>
    <cfRule type="cellIs" dxfId="59" priority="10" operator="greaterThan">
      <formula>0</formula>
    </cfRule>
  </conditionalFormatting>
  <conditionalFormatting sqref="L37:L39">
    <cfRule type="cellIs" dxfId="58" priority="1" operator="lessThan">
      <formula>0</formula>
    </cfRule>
    <cfRule type="cellIs" dxfId="57" priority="2" operator="greaterThan">
      <formula>0</formula>
    </cfRule>
  </conditionalFormatting>
  <conditionalFormatting sqref="L57">
    <cfRule type="cellIs" dxfId="56" priority="39" operator="lessThan">
      <formula>0</formula>
    </cfRule>
    <cfRule type="cellIs" dxfId="55" priority="40" operator="greaterThan">
      <formula>0</formula>
    </cfRule>
  </conditionalFormatting>
  <conditionalFormatting sqref="L71">
    <cfRule type="cellIs" dxfId="54" priority="23" operator="lessThan">
      <formula>0</formula>
    </cfRule>
    <cfRule type="cellIs" dxfId="53" priority="24" operator="greaterThan">
      <formula>0</formula>
    </cfRule>
  </conditionalFormatting>
  <conditionalFormatting sqref="P31">
    <cfRule type="cellIs" dxfId="52" priority="31" operator="lessThan">
      <formula>0</formula>
    </cfRule>
    <cfRule type="cellIs" dxfId="51" priority="32" operator="greaterThan">
      <formula>0</formula>
    </cfRule>
  </conditionalFormatting>
  <conditionalFormatting sqref="P37:P38">
    <cfRule type="cellIs" dxfId="50" priority="19" operator="lessThan">
      <formula>0</formula>
    </cfRule>
    <cfRule type="cellIs" dxfId="49" priority="20" operator="greaterThan">
      <formula>0</formula>
    </cfRule>
  </conditionalFormatting>
  <conditionalFormatting sqref="P57">
    <cfRule type="cellIs" dxfId="48" priority="37" operator="lessThan">
      <formula>0</formula>
    </cfRule>
    <cfRule type="cellIs" dxfId="47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12" activePane="bottomLeft" state="frozen"/>
      <selection activeCell="K7" sqref="K7:K8"/>
      <selection pane="bottomLeft" activeCell="C11" sqref="C11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4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>
        <v>2925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-4.6931407942238268E-2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998</v>
      </c>
      <c r="C6" s="26">
        <f>D55</f>
        <v>140012805.18719998</v>
      </c>
      <c r="E6" s="58"/>
      <c r="F6" s="59" t="s">
        <v>179</v>
      </c>
      <c r="G6" s="26">
        <f>C6</f>
        <v>140012805.18719998</v>
      </c>
      <c r="I6" s="61"/>
      <c r="J6" s="59" t="s">
        <v>179</v>
      </c>
      <c r="K6" s="26">
        <f>G6</f>
        <v>140012805.18719998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SUMIFS(BBDD_GASTOS_FINAL!$Z:$Z,BBDD_GASTOS_FINAL!$V:$V,lote_2925!$B$1,BBDD_GASTOS_FINAL!$J:$J,"OPEX")*-1</f>
        <v>118062592.3981491</v>
      </c>
      <c r="E7" s="67"/>
      <c r="F7" s="59" t="s">
        <v>89</v>
      </c>
      <c r="G7" s="26">
        <f>SUMIFS(BBDD_GASTOS_FINAL!$Z:$Z,BBDD_GASTOS_FINAL!$V:$V,lote_2925!$B$1,BBDD_GASTOS_FINAL!$J:$J,"OPEX",BBDD_GASTOS_FINAL!$K:$K,lote_2925!F7)*-1</f>
        <v>28941111.925161451</v>
      </c>
      <c r="I7" s="61"/>
      <c r="J7" s="59" t="s">
        <v>149</v>
      </c>
      <c r="K7" s="26">
        <f>SUMIFS(BBDD_GASTOS_FINAL!$Z:$Z,BBDD_GASTOS_FINAL!$V:$V,lote_2925!$B$1,BBDD_GASTOS_FINAL!$J:$J,"OPEX",BBDD_GASTOS_FINAL!$L:$L,lote_2925!J7)*-1</f>
        <v>89121480.472987443</v>
      </c>
      <c r="M7" s="67"/>
    </row>
    <row r="8" spans="1:16" s="36" customFormat="1" x14ac:dyDescent="0.3">
      <c r="A8" s="67"/>
      <c r="B8" s="59" t="s">
        <v>180</v>
      </c>
      <c r="C8" s="26">
        <f>C6-C7</f>
        <v>21950212.789050877</v>
      </c>
      <c r="E8" s="67"/>
      <c r="F8" s="59" t="s">
        <v>86</v>
      </c>
      <c r="G8" s="26">
        <f>SUMIFS(BBDD_GASTOS_FINAL!$Z:$Z,BBDD_GASTOS_FINAL!$V:$V,lote_2925!$B$1,BBDD_GASTOS_FINAL!$J:$J,"OPEX",BBDD_GASTOS_FINAL!$K:$K,lote_2925!F8)*-1</f>
        <v>89121480.472987443</v>
      </c>
      <c r="I8" s="61"/>
      <c r="J8" s="59" t="s">
        <v>181</v>
      </c>
      <c r="K8" s="26">
        <f>SUMIFS(BBDD_GASTOS_FINAL!$Z:$Z,BBDD_GASTOS_FINAL!$V:$V,lote_2925!$B$1,BBDD_GASTOS_FINAL!$J:$J,"OPEX",BBDD_GASTOS_FINAL!$L:$L,lote_2925!J8)*-1</f>
        <v>28941111.925161451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SUMIFS(BBDD_GASTOS_FINAL!$Y:$Y,BBDD_GASTOS_FINAL!$J:$J,lote_2925!B9)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SUMIFS(BBDD_GASTOS_FINAL!$Y:$Y,BBDD_GASTOS_FINAL!$J:$J,lote_2925!B10)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21950212.789050877</v>
      </c>
      <c r="E11" s="67"/>
      <c r="F11" s="76" t="s">
        <v>347</v>
      </c>
      <c r="G11" s="77">
        <f>G6-G7-G8</f>
        <v>21950212.789051086</v>
      </c>
      <c r="I11" s="78"/>
      <c r="J11" s="76" t="s">
        <v>347</v>
      </c>
      <c r="K11" s="77">
        <f>K6-K7-K8</f>
        <v>21950212.789051086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21119488.414304994</v>
      </c>
      <c r="E15" s="55"/>
      <c r="F15" s="23" t="s">
        <v>148</v>
      </c>
      <c r="G15" s="14"/>
      <c r="H15" s="24">
        <f>SUM(H16:H26)</f>
        <v>19258302.189079881</v>
      </c>
      <c r="I15" s="55"/>
      <c r="J15" s="23" t="s">
        <v>148</v>
      </c>
      <c r="K15" s="14"/>
      <c r="L15" s="70">
        <f>SUM(L16:L26)</f>
        <v>19258302.189079881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0.45484158356752974</v>
      </c>
      <c r="C16" s="12" t="s">
        <v>897</v>
      </c>
      <c r="D16" s="57">
        <f>SUMIFS(BBDD_GASTOS_FINAL!$Z:$Z,BBDD_GASTOS_FINAL!$V:$V,$B$1,BBDD_GASTOS_FINAL!$W:$W,$B$14,BBDD_GASTOS_FINAL!$AC:$AC,lote_2925!$C16)*-1</f>
        <v>9606021.5544985812</v>
      </c>
      <c r="E16" s="55">
        <v>1</v>
      </c>
      <c r="F16" s="25">
        <f>H16/$H$15</f>
        <v>0.32804254616911471</v>
      </c>
      <c r="G16" s="12" t="s">
        <v>897</v>
      </c>
      <c r="H16" s="57">
        <f>SUMIFS(BBDD_GASTOS_FINAL!$Z:$Z,BBDD_GASTOS_FINAL!$V:$V,$B$1,BBDD_GASTOS_FINAL!$W:$W,$F$14,BBDD_GASTOS_FINAL!$AC:$AC,$G16)*-1</f>
        <v>6317542.4849999994</v>
      </c>
      <c r="I16" s="55">
        <v>1</v>
      </c>
      <c r="J16" s="25">
        <f>L16/$L$15</f>
        <v>0.32804254616911471</v>
      </c>
      <c r="K16" s="12" t="s">
        <v>897</v>
      </c>
      <c r="L16" s="57">
        <f>SUMIFS(BBDD_GASTOS_FINAL!$Z:$Z,BBDD_GASTOS_FINAL!$V:$V,$B$1,BBDD_GASTOS_FINAL!$W:$W,$F$14,BBDD_GASTOS_FINAL!$AC:$AC,$G16)*-1</f>
        <v>6317542.4849999994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0.2427421548712162</v>
      </c>
      <c r="C17" s="12" t="s">
        <v>9</v>
      </c>
      <c r="D17" s="57">
        <f>SUMIFS(BBDD_GASTOS_FINAL!$Z:$Z,BBDD_GASTOS_FINAL!$V:$V,$B$1,BBDD_GASTOS_FINAL!$W:$W,$B$14,BBDD_GASTOS_FINAL!AC:AC,lote_2925!$C17)*-1</f>
        <v>5126590.1274660788</v>
      </c>
      <c r="E17" s="55">
        <v>2</v>
      </c>
      <c r="F17" s="25">
        <f t="shared" ref="F17:F26" si="1">H17/$H$15</f>
        <v>0.45311089147774886</v>
      </c>
      <c r="G17" s="12" t="s">
        <v>9</v>
      </c>
      <c r="H17" s="57">
        <f>SUMIFS(BBDD_GASTOS_FINAL!$Z:$Z,BBDD_GASTOS_FINAL!$V:$V,$B$1,BBDD_GASTOS_FINAL!$W:$W,$F$14,BBDD_GASTOS_FINAL!$AC:$AC,$G17)*-1</f>
        <v>8726146.4732418675</v>
      </c>
      <c r="I17" s="55">
        <f>I16+1</f>
        <v>2</v>
      </c>
      <c r="J17" s="25">
        <f t="shared" ref="J17:J26" si="2">L17/$L$15</f>
        <v>0.45311089147774886</v>
      </c>
      <c r="K17" s="12" t="s">
        <v>9</v>
      </c>
      <c r="L17" s="57">
        <f>SUMIFS(BBDD_GASTOS_FINAL!$Z:$Z,BBDD_GASTOS_FINAL!$V:$V,$B$1,BBDD_GASTOS_FINAL!$W:$W,$F$14,BBDD_GASTOS_FINAL!$AC:$AC,$G17)*-1</f>
        <v>8726146.4732418675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2.8549489844252086E-2</v>
      </c>
      <c r="C18" s="12" t="s">
        <v>898</v>
      </c>
      <c r="D18" s="57">
        <f>SUMIFS(BBDD_GASTOS_FINAL!$Z:$Z,BBDD_GASTOS_FINAL!$V:$V,$B$1,BBDD_GASTOS_FINAL!$W:$W,$B$14,BBDD_GASTOS_FINAL!AC:AC,lote_2925!$C18)*-1</f>
        <v>602950.62</v>
      </c>
      <c r="E18" s="55">
        <v>3</v>
      </c>
      <c r="F18" s="25">
        <f t="shared" si="1"/>
        <v>1.8293539925849107E-2</v>
      </c>
      <c r="G18" s="12" t="s">
        <v>898</v>
      </c>
      <c r="H18" s="57">
        <f>SUMIFS(BBDD_GASTOS_FINAL!$Z:$Z,BBDD_GASTOS_FINAL!$V:$V,$B$1,BBDD_GASTOS_FINAL!$W:$W,$F$14,BBDD_GASTOS_FINAL!$AC:$AC,$G18)*-1</f>
        <v>352302.52</v>
      </c>
      <c r="I18" s="55">
        <f>I17+12</f>
        <v>14</v>
      </c>
      <c r="J18" s="25">
        <f t="shared" si="2"/>
        <v>1.8293539925849107E-2</v>
      </c>
      <c r="K18" s="12" t="s">
        <v>898</v>
      </c>
      <c r="L18" s="57">
        <f>SUMIFS(BBDD_GASTOS_FINAL!$Z:$Z,BBDD_GASTOS_FINAL!$V:$V,$B$1,BBDD_GASTOS_FINAL!$W:$W,$F$14,BBDD_GASTOS_FINAL!$AC:$AC,$G18)*-1</f>
        <v>352302.52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0.13813835973526381</v>
      </c>
      <c r="C19" s="12" t="s">
        <v>899</v>
      </c>
      <c r="D19" s="57">
        <f>SUMIFS(BBDD_GASTOS_FINAL!$Z:$Z,BBDD_GASTOS_FINAL!$V:$V,$B$1,BBDD_GASTOS_FINAL!$W:$W,$B$14,BBDD_GASTOS_FINAL!AC:AC,lote_2925!$C19)*-1</f>
        <v>2917411.4879999994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SUMIFS(BBDD_GASTOS_FINAL!$Z:$Z,BBDD_GASTOS_FINAL!$V:$V,$B$1,BBDD_GASTOS_FINAL!$W:$W,$B$14,BBDD_GASTOS_FINAL!AC:AC,lote_2925!$C20)*-1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0</v>
      </c>
      <c r="C21" s="12" t="s">
        <v>901</v>
      </c>
      <c r="D21" s="57">
        <f>SUMIFS(BBDD_GASTOS_FINAL!$Z:$Z,BBDD_GASTOS_FINAL!$V:$V,$B$1,BBDD_GASTOS_FINAL!$W:$W,$B$14,BBDD_GASTOS_FINAL!AC:AC,lote_2925!$C21)*-1</f>
        <v>0</v>
      </c>
      <c r="E21" s="55">
        <v>6</v>
      </c>
      <c r="F21" s="25">
        <f t="shared" si="1"/>
        <v>0</v>
      </c>
      <c r="G21" s="12" t="s">
        <v>901</v>
      </c>
      <c r="H21" s="57">
        <f>SUMIFS(BBDD_GASTOS_FINAL!$Z:$Z,BBDD_GASTOS_FINAL!$V:$V,$B$1,BBDD_GASTOS_FINAL!$W:$W,$F$14,BBDD_GASTOS_FINAL!$AC:$AC,$G21)*-1</f>
        <v>0</v>
      </c>
      <c r="I21" s="55">
        <f t="shared" si="5"/>
        <v>17</v>
      </c>
      <c r="J21" s="25">
        <f t="shared" si="2"/>
        <v>0</v>
      </c>
      <c r="K21" s="12" t="s">
        <v>901</v>
      </c>
      <c r="L21" s="57">
        <f>SUMIFS(BBDD_GASTOS_FINAL!$Z:$Z,BBDD_GASTOS_FINAL!$V:$V,$B$1,BBDD_GASTOS_FINAL!$W:$W,$F$14,BBDD_GASTOS_FINAL!$AC:$AC,$G21)*-1</f>
        <v>0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SUMIFS(BBDD_GASTOS_FINAL!$Z:$Z,BBDD_GASTOS_FINAL!$V:$V,$B$1,BBDD_GASTOS_FINAL!$W:$W,$B$14,BBDD_GASTOS_FINAL!AC:AC,lote_2925!$C22)*-1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7.2717996769276746E-2</v>
      </c>
      <c r="C23" s="12" t="s">
        <v>903</v>
      </c>
      <c r="D23" s="57">
        <f>SUMIFS(BBDD_GASTOS_FINAL!$Z:$Z,BBDD_GASTOS_FINAL!$V:$V,$B$1,BBDD_GASTOS_FINAL!$W:$W,$B$14,BBDD_GASTOS_FINAL!AC:AC,lote_2925!$C23)*-1</f>
        <v>1535766.8902802083</v>
      </c>
      <c r="E23" s="55">
        <v>8</v>
      </c>
      <c r="F23" s="25">
        <f t="shared" si="1"/>
        <v>7.9745705265287667E-2</v>
      </c>
      <c r="G23" s="12" t="s">
        <v>903</v>
      </c>
      <c r="H23" s="57">
        <f>SUMIFS(BBDD_GASTOS_FINAL!$Z:$Z,BBDD_GASTOS_FINAL!$V:$V,$B$1,BBDD_GASTOS_FINAL!$W:$W,$F$14,BBDD_GASTOS_FINAL!$AC:$AC,$G23)*-1</f>
        <v>1535766.8902802083</v>
      </c>
      <c r="I23" s="55">
        <f t="shared" si="5"/>
        <v>19</v>
      </c>
      <c r="J23" s="25">
        <f t="shared" si="2"/>
        <v>7.9745705265287667E-2</v>
      </c>
      <c r="K23" s="12" t="s">
        <v>903</v>
      </c>
      <c r="L23" s="57">
        <f>SUMIFS(BBDD_GASTOS_FINAL!$Z:$Z,BBDD_GASTOS_FINAL!$V:$V,$B$1,BBDD_GASTOS_FINAL!$W:$W,$F$14,BBDD_GASTOS_FINAL!$AC:$AC,$G23)*-1</f>
        <v>1535766.8902802083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4.2707139989087234E-2</v>
      </c>
      <c r="C24" s="12" t="s">
        <v>66</v>
      </c>
      <c r="D24" s="57">
        <f>SUMIFS(BBDD_GASTOS_FINAL!$Z:$Z,BBDD_GASTOS_FINAL!$V:$V,$B$1,BBDD_GASTOS_FINAL!$W:$W,$B$14,BBDD_GASTOS_FINAL!AC:AC,lote_2925!$C24)*-1</f>
        <v>901952.94820762938</v>
      </c>
      <c r="E24" s="55">
        <v>9</v>
      </c>
      <c r="F24" s="25">
        <f t="shared" si="1"/>
        <v>9.8541866052003185E-2</v>
      </c>
      <c r="G24" s="12" t="s">
        <v>66</v>
      </c>
      <c r="H24" s="57">
        <f>SUMIFS(BBDD_GASTOS_FINAL!$Z:$Z,BBDD_GASTOS_FINAL!$V:$V,$B$1,BBDD_GASTOS_FINAL!$W:$W,$F$14,BBDD_GASTOS_FINAL!$AC:$AC,$G24)*-1</f>
        <v>1897749.0347053092</v>
      </c>
      <c r="I24" s="55">
        <f t="shared" si="5"/>
        <v>20</v>
      </c>
      <c r="J24" s="25">
        <f t="shared" si="2"/>
        <v>9.8541866052003185E-2</v>
      </c>
      <c r="K24" s="12" t="s">
        <v>66</v>
      </c>
      <c r="L24" s="57">
        <f>SUMIFS(BBDD_GASTOS_FINAL!$Z:$Z,BBDD_GASTOS_FINAL!$V:$V,$B$1,BBDD_GASTOS_FINAL!$W:$W,$F$14,BBDD_GASTOS_FINAL!$AC:$AC,$G24)*-1</f>
        <v>1897749.0347053092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2.0303275223374339E-2</v>
      </c>
      <c r="C25" s="12" t="s">
        <v>729</v>
      </c>
      <c r="D25" s="57">
        <f>SUMIFS(BBDD_GASTOS_FINAL!$Z:$Z,BBDD_GASTOS_FINAL!$V:$V,$B$1,BBDD_GASTOS_FINAL!$W:$W,$B$14,BBDD_GASTOS_FINAL!AC:AC,lote_2925!$C25)*-1</f>
        <v>428794.7858525</v>
      </c>
      <c r="E25" s="55">
        <v>10</v>
      </c>
      <c r="F25" s="25">
        <f t="shared" si="1"/>
        <v>2.2265451109996674E-2</v>
      </c>
      <c r="G25" s="12" t="s">
        <v>729</v>
      </c>
      <c r="H25" s="57">
        <f>SUMIFS(BBDD_GASTOS_FINAL!$Z:$Z,BBDD_GASTOS_FINAL!$V:$V,$B$1,BBDD_GASTOS_FINAL!$W:$W,$F$14,BBDD_GASTOS_FINAL!$AC:$AC,$G25)*-1</f>
        <v>428794.7858525</v>
      </c>
      <c r="I25" s="55">
        <f t="shared" si="5"/>
        <v>21</v>
      </c>
      <c r="J25" s="25">
        <f t="shared" si="2"/>
        <v>2.2265451109996674E-2</v>
      </c>
      <c r="K25" s="12" t="s">
        <v>729</v>
      </c>
      <c r="L25" s="57">
        <f>SUMIFS(BBDD_GASTOS_FINAL!$Z:$Z,BBDD_GASTOS_FINAL!$V:$V,$B$1,BBDD_GASTOS_FINAL!$W:$W,$F$14,BBDD_GASTOS_FINAL!$AC:$AC,$G25)*-1</f>
        <v>428794.7858525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1058</v>
      </c>
      <c r="D26" s="57">
        <f>SUMIFS(BBDD_GASTOS_FINAL!$Z:$Z,BBDD_GASTOS_FINAL!$V:$V,$B$1,BBDD_GASTOS_FINAL!$W:$W,$B$14,BBDD_GASTOS_FINAL!AC:AC,lote_2925!$C26)*-1</f>
        <v>0</v>
      </c>
      <c r="E26" s="55"/>
      <c r="F26" s="25">
        <f t="shared" si="1"/>
        <v>0</v>
      </c>
      <c r="G26" s="12" t="s">
        <v>1058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1062</v>
      </c>
      <c r="H28" s="70">
        <f>D15</f>
        <v>21119488.414304994</v>
      </c>
      <c r="I28" s="56"/>
      <c r="J28" s="23" t="s">
        <v>1061</v>
      </c>
      <c r="L28" s="70">
        <f>H29</f>
        <v>27342168.688669994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SUMIFS(produccion!$H:$H,produccion!$A:$A,lote_2925!$B$1,produccion!$B:$B,lote_2925!B14)</f>
        <v>0</v>
      </c>
      <c r="E29" s="55"/>
      <c r="F29" s="23" t="s">
        <v>179</v>
      </c>
      <c r="G29" s="14"/>
      <c r="H29" s="70">
        <f>SUMIFS(produccion!$H:$H,produccion!$A:$A,lote_2925!$B$1,produccion!$B:$B,lote_2925!F14)</f>
        <v>27342168.688669994</v>
      </c>
      <c r="I29" s="55"/>
      <c r="J29" s="23" t="s">
        <v>179</v>
      </c>
      <c r="K29" s="14"/>
      <c r="L29" s="70">
        <f>SUMIFS(produccion!$H:$H,produccion!$A:$A,lote_2925!$B$1,produccion!$B:$B,lote_2925!J14)</f>
        <v>49109114.113955982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-21119488.414304994</v>
      </c>
      <c r="F31" s="31" t="s">
        <v>183</v>
      </c>
      <c r="G31" s="32"/>
      <c r="H31" s="33">
        <f>H29-H15-H28</f>
        <v>-13035621.91471488</v>
      </c>
      <c r="I31" s="55"/>
      <c r="J31" s="31" t="s">
        <v>183</v>
      </c>
      <c r="K31" s="32"/>
      <c r="L31" s="33">
        <f>L29-L15-L28</f>
        <v>2508643.2362061068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-21119488.414304994</v>
      </c>
      <c r="F37" s="31" t="s">
        <v>347</v>
      </c>
      <c r="G37" s="32"/>
      <c r="H37" s="33">
        <f>H31-H35-H33</f>
        <v>-13035621.91471488</v>
      </c>
      <c r="J37" s="31" t="s">
        <v>347</v>
      </c>
      <c r="K37" s="32"/>
      <c r="L37" s="33">
        <f>L31-L35-L33</f>
        <v>2508643.2362061068</v>
      </c>
      <c r="N37" s="16"/>
      <c r="P37" s="71"/>
    </row>
    <row r="38" spans="1:16" x14ac:dyDescent="0.3">
      <c r="B38" s="16"/>
      <c r="D38" s="71"/>
      <c r="F38" s="31" t="s">
        <v>1059</v>
      </c>
      <c r="G38" s="32"/>
      <c r="H38" s="129">
        <f>H31/H29</f>
        <v>-0.47675888709283554</v>
      </c>
      <c r="J38" s="31" t="s">
        <v>1059</v>
      </c>
      <c r="K38" s="32"/>
      <c r="L38" s="129">
        <f>L31/L29</f>
        <v>5.1083048054682639E-2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60008522.913606197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0.83774481682836888</v>
      </c>
      <c r="C42" s="12" t="s">
        <v>897</v>
      </c>
      <c r="D42" s="57">
        <f>SUMIFS(BBDD_GASTOS_FINAL!$Z:$Z,BBDD_GASTOS_FINAL!$V:$V,$B$1,BBDD_GASTOS_FINAL!$W:$W,$B$40,BBDD_GASTOS_FINAL!$AC:$AC,lote_2925!$C42)*-1</f>
        <v>50271829.036399998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7.8499378978711398E-2</v>
      </c>
      <c r="C43" s="12" t="s">
        <v>9</v>
      </c>
      <c r="D43" s="57">
        <f>SUMIFS(BBDD_GASTOS_FINAL!$Z:$Z,BBDD_GASTOS_FINAL!$V:$V,$B$1,BBDD_GASTOS_FINAL!$W:$W,$B$40,BBDD_GASTOS_FINAL!AC:AC,lote_2925!$C43)*-1</f>
        <v>4710631.7821478592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SUMIFS(BBDD_GASTOS_FINAL!$Z:$Z,BBDD_GASTOS_FINAL!$V:$V,$B$1,BBDD_GASTOS_FINAL!$W:$W,$B$40,BBDD_GASTOS_FINAL!AC:AC,lote_2925!$C44)*-1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SUMIFS(BBDD_GASTOS_FINAL!$Z:$Z,BBDD_GASTOS_FINAL!$V:$V,$B$1,BBDD_GASTOS_FINAL!$W:$W,$B$40,BBDD_GASTOS_FINAL!AC:AC,lote_2925!$C45)*-1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3.5987345894633732E-2</v>
      </c>
      <c r="C46" s="12" t="s">
        <v>900</v>
      </c>
      <c r="D46" s="57">
        <f>SUMIFS(BBDD_GASTOS_FINAL!$Z:$Z,BBDD_GASTOS_FINAL!$V:$V,$B$1,BBDD_GASTOS_FINAL!$W:$W,$B$40,BBDD_GASTOS_FINAL!AC:AC,lote_2925!$C46)*-1</f>
        <v>2159547.4707180001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SUMIFS(BBDD_GASTOS_FINAL!$Z:$Z,BBDD_GASTOS_FINAL!$V:$V,$B$1,BBDD_GASTOS_FINAL!$W:$W,$B$40,BBDD_GASTOS_FINAL!AC:AC,lote_2925!$C47)*-1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SUMIFS(BBDD_GASTOS_FINAL!$Z:$Z,BBDD_GASTOS_FINAL!$V:$V,$B$1,BBDD_GASTOS_FINAL!$W:$W,$B$40,BBDD_GASTOS_FINAL!AC:AC,lote_2925!$C48)*-1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2.5592479463146259E-2</v>
      </c>
      <c r="C49" s="12" t="s">
        <v>903</v>
      </c>
      <c r="D49" s="57">
        <f>SUMIFS(BBDD_GASTOS_FINAL!$Z:$Z,BBDD_GASTOS_FINAL!$V:$V,$B$1,BBDD_GASTOS_FINAL!$W:$W,$B$40,BBDD_GASTOS_FINAL!AC:AC,lote_2925!$C49)*-1</f>
        <v>1535766.8902802083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1.5030414088114851E-2</v>
      </c>
      <c r="C50" s="12" t="s">
        <v>66</v>
      </c>
      <c r="D50" s="57">
        <f>SUMIFS(BBDD_GASTOS_FINAL!$Z:$Z,BBDD_GASTOS_FINAL!$V:$V,$B$1,BBDD_GASTOS_FINAL!$W:$W,$B$40,BBDD_GASTOS_FINAL!AC:AC,lote_2925!$C50)*-1</f>
        <v>901952.94820762938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7.1455647470248934E-3</v>
      </c>
      <c r="C51" s="12" t="s">
        <v>729</v>
      </c>
      <c r="D51" s="57">
        <f>SUMIFS(BBDD_GASTOS_FINAL!$Z:$Z,BBDD_GASTOS_FINAL!$V:$V,$B$1,BBDD_GASTOS_FINAL!$W:$W,$B$40,BBDD_GASTOS_FINAL!AC:AC,lote_2925!$C51)*-1</f>
        <v>428794.7858525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1058</v>
      </c>
      <c r="D52" s="57">
        <f>SUMIFS(BBDD_GASTOS_FINAL!$Z:$Z,BBDD_GASTOS_FINAL!$V:$V,$B$1,BBDD_GASTOS_FINAL!$W:$W,$B$40,BBDD_GASTOS_FINAL!AC:AC,lote_2925!$C52)*-1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1060</v>
      </c>
      <c r="D54" s="57">
        <f>L29</f>
        <v>49109114.113955982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SUMIFS(produccion!$H:$H,produccion!$A:$A,lote_2925!$B$1,produccion!$B:$B,lote_2925!B40)</f>
        <v>140012805.18719998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30895168.159637801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30895168.159637801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1059</v>
      </c>
      <c r="C64" s="32"/>
      <c r="D64" s="129">
        <f>D57/D55</f>
        <v>0.22065958980202083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>
        <f>B1</f>
        <v>2925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999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118173515.2925615</v>
      </c>
      <c r="F68" s="15"/>
      <c r="H68" s="66"/>
      <c r="J68" s="15"/>
      <c r="L68" s="71"/>
      <c r="P68" s="71"/>
    </row>
    <row r="69" spans="1:16" x14ac:dyDescent="0.3">
      <c r="B69" s="25">
        <f>D69/$D$68</f>
        <v>0.62965846068753006</v>
      </c>
      <c r="C69" s="12" t="s">
        <v>897</v>
      </c>
      <c r="D69" s="57">
        <f>SUMIFS(BBDD_GASTOS_FINAL!$Z:$Z,BBDD_GASTOS_FINAL!$V:$V,$B$1,BBDD_GASTOS_FINAL!$W:$W,$B$67,BBDD_GASTOS_FINAL!$AC:$AC,lote_2925!$C69)*-1</f>
        <v>74408953.733148575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0.19170592398375974</v>
      </c>
      <c r="C70" s="12" t="s">
        <v>9</v>
      </c>
      <c r="D70" s="57">
        <f>SUMIFS(BBDD_GASTOS_FINAL!$Z:$Z,BBDD_GASTOS_FINAL!$V:$V,$B$1,BBDD_GASTOS_FINAL!$W:$W,$B$67,BBDD_GASTOS_FINAL!$AC:$AC,lote_2925!$C70)*-1</f>
        <v>22654562.939569466</v>
      </c>
      <c r="H70" s="66"/>
      <c r="L70" s="71"/>
      <c r="P70" s="71"/>
    </row>
    <row r="71" spans="1:16" x14ac:dyDescent="0.3">
      <c r="B71" s="25">
        <f t="shared" si="8"/>
        <v>2.9554001261227078E-2</v>
      </c>
      <c r="C71" s="12" t="s">
        <v>898</v>
      </c>
      <c r="D71" s="57">
        <f>SUMIFS(BBDD_GASTOS_FINAL!$Z:$Z,BBDD_GASTOS_FINAL!$V:$V,$B$1,BBDD_GASTOS_FINAL!$W:$W,$B$67,BBDD_GASTOS_FINAL!$AC:$AC,lote_2925!$C71)*-1</f>
        <v>3492500.22</v>
      </c>
      <c r="F71" s="16"/>
      <c r="H71" s="66"/>
      <c r="J71" s="16"/>
      <c r="L71" s="66"/>
      <c r="P71" s="71"/>
    </row>
    <row r="72" spans="1:16" x14ac:dyDescent="0.3">
      <c r="B72" s="25">
        <f t="shared" si="8"/>
        <v>2.4687523941192578E-2</v>
      </c>
      <c r="C72" s="12" t="s">
        <v>899</v>
      </c>
      <c r="D72" s="57">
        <f>SUMIFS(BBDD_GASTOS_FINAL!$Z:$Z,BBDD_GASTOS_FINAL!$V:$V,$B$1,BBDD_GASTOS_FINAL!$W:$W,$B$67,BBDD_GASTOS_FINAL!$AC:$AC,lote_2925!$C72)*-1</f>
        <v>2917411.4879999994</v>
      </c>
      <c r="F72" s="114"/>
      <c r="H72" s="66"/>
      <c r="L72" s="71"/>
      <c r="P72" s="71"/>
    </row>
    <row r="73" spans="1:16" x14ac:dyDescent="0.3">
      <c r="B73" s="25">
        <f t="shared" si="8"/>
        <v>1.8274377853376204E-2</v>
      </c>
      <c r="C73" s="12" t="s">
        <v>900</v>
      </c>
      <c r="D73" s="57">
        <f>SUMIFS(BBDD_GASTOS_FINAL!$Z:$Z,BBDD_GASTOS_FINAL!$V:$V,$B$1,BBDD_GASTOS_FINAL!$W:$W,$B$67,BBDD_GASTOS_FINAL!$AC:$AC,lote_2925!$C73)*-1</f>
        <v>2159547.4707180001</v>
      </c>
      <c r="F73" s="114"/>
      <c r="H73" s="66"/>
      <c r="L73" s="71"/>
      <c r="P73" s="71"/>
    </row>
    <row r="74" spans="1:16" x14ac:dyDescent="0.3">
      <c r="B74" s="25">
        <f t="shared" si="8"/>
        <v>0</v>
      </c>
      <c r="C74" s="12" t="s">
        <v>901</v>
      </c>
      <c r="D74" s="57">
        <f>SUMIFS(BBDD_GASTOS_FINAL!$Z:$Z,BBDD_GASTOS_FINAL!$V:$V,$B$1,BBDD_GASTOS_FINAL!$W:$W,$B$67,BBDD_GASTOS_FINAL!$AC:$AC,lote_2925!$C74)*-1</f>
        <v>0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SUMIFS(BBDD_GASTOS_FINAL!$Z:$Z,BBDD_GASTOS_FINAL!$V:$V,$B$1,BBDD_GASTOS_FINAL!$W:$W,$B$67,BBDD_GASTOS_FINAL!$AC:$AC,lote_2925!$C75)*-1</f>
        <v>0</v>
      </c>
    </row>
    <row r="76" spans="1:16" x14ac:dyDescent="0.3">
      <c r="B76" s="25">
        <f t="shared" si="8"/>
        <v>5.1983454549121941E-2</v>
      </c>
      <c r="C76" s="12" t="s">
        <v>903</v>
      </c>
      <c r="D76" s="57">
        <f>SUMIFS(BBDD_GASTOS_FINAL!$Z:$Z,BBDD_GASTOS_FINAL!$V:$V,$B$1,BBDD_GASTOS_FINAL!$W:$W,$B$67,BBDD_GASTOS_FINAL!$AC:$AC,lote_2925!$C76)*-1</f>
        <v>6143067.561120837</v>
      </c>
    </row>
    <row r="77" spans="1:16" x14ac:dyDescent="0.3">
      <c r="B77" s="25">
        <f t="shared" si="8"/>
        <v>3.9622183743986052E-2</v>
      </c>
      <c r="C77" s="12" t="s">
        <v>66</v>
      </c>
      <c r="D77" s="57">
        <f>SUMIFS(BBDD_GASTOS_FINAL!$Z:$Z,BBDD_GASTOS_FINAL!$V:$V,$B$1,BBDD_GASTOS_FINAL!$W:$W,$B$67,BBDD_GASTOS_FINAL!$AC:$AC,lote_2925!$C77)*-1</f>
        <v>4682292.7365946174</v>
      </c>
    </row>
    <row r="78" spans="1:16" x14ac:dyDescent="0.3">
      <c r="B78" s="25">
        <f t="shared" si="8"/>
        <v>1.4514073979806226E-2</v>
      </c>
      <c r="C78" s="12" t="s">
        <v>729</v>
      </c>
      <c r="D78" s="57">
        <f>SUMIFS(BBDD_GASTOS_FINAL!$Z:$Z,BBDD_GASTOS_FINAL!$V:$V,$B$1,BBDD_GASTOS_FINAL!$W:$W,$B$67,BBDD_GASTOS_FINAL!$AC:$AC,lote_2925!$C78)*-1</f>
        <v>1715179.14341</v>
      </c>
    </row>
    <row r="79" spans="1:16" x14ac:dyDescent="0.3">
      <c r="B79" s="25">
        <f t="shared" si="8"/>
        <v>0</v>
      </c>
      <c r="C79" s="12" t="s">
        <v>1058</v>
      </c>
      <c r="D79" s="57">
        <f>SUMIFS(BBDD_GASTOS_FINAL!$Z:$Z,BBDD_GASTOS_FINAL!$V:$V,$B$1,BBDD_GASTOS_FINAL!$W:$W,$B$67,BBDD_GASTOS_FINAL!$AC:$AC,lote_2925!$C79)*-1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140012805.18719998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21839289.894638479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21839289.894638479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118062592.3981491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74408953.733148575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21950212.789050877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21950212.789050877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2741201.2868240341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1059</v>
      </c>
      <c r="C107" s="32"/>
      <c r="D107" s="129">
        <f>D83/D81</f>
        <v>0.15598066095053878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6" priority="33" operator="lessThan">
      <formula>0</formula>
    </cfRule>
    <cfRule type="cellIs" dxfId="45" priority="34" operator="greaterThan">
      <formula>0</formula>
    </cfRule>
  </conditionalFormatting>
  <conditionalFormatting sqref="C11:C12">
    <cfRule type="cellIs" dxfId="44" priority="49" operator="lessThan">
      <formula>0</formula>
    </cfRule>
    <cfRule type="cellIs" dxfId="43" priority="50" operator="greaterThan">
      <formula>0</formula>
    </cfRule>
  </conditionalFormatting>
  <conditionalFormatting sqref="D31">
    <cfRule type="cellIs" dxfId="42" priority="5" operator="lessThan">
      <formula>0</formula>
    </cfRule>
    <cfRule type="cellIs" dxfId="41" priority="6" operator="greaterThan">
      <formula>0</formula>
    </cfRule>
  </conditionalFormatting>
  <conditionalFormatting sqref="D37:D38">
    <cfRule type="cellIs" dxfId="40" priority="25" operator="lessThan">
      <formula>0</formula>
    </cfRule>
    <cfRule type="cellIs" dxfId="39" priority="26" operator="greaterThan">
      <formula>0</formula>
    </cfRule>
  </conditionalFormatting>
  <conditionalFormatting sqref="D57">
    <cfRule type="cellIs" dxfId="38" priority="47" operator="lessThan">
      <formula>0</formula>
    </cfRule>
    <cfRule type="cellIs" dxfId="37" priority="48" operator="greaterThan">
      <formula>0</formula>
    </cfRule>
  </conditionalFormatting>
  <conditionalFormatting sqref="D63:D64">
    <cfRule type="cellIs" dxfId="36" priority="11" operator="lessThan">
      <formula>0</formula>
    </cfRule>
    <cfRule type="cellIs" dxfId="35" priority="12" operator="greaterThan">
      <formula>0</formula>
    </cfRule>
  </conditionalFormatting>
  <conditionalFormatting sqref="D83">
    <cfRule type="cellIs" dxfId="34" priority="17" operator="lessThan">
      <formula>0</formula>
    </cfRule>
    <cfRule type="cellIs" dxfId="33" priority="18" operator="greaterThan">
      <formula>0</formula>
    </cfRule>
  </conditionalFormatting>
  <conditionalFormatting sqref="D89">
    <cfRule type="cellIs" dxfId="32" priority="15" operator="lessThan">
      <formula>0</formula>
    </cfRule>
    <cfRule type="cellIs" dxfId="31" priority="16" operator="greaterThan">
      <formula>0</formula>
    </cfRule>
  </conditionalFormatting>
  <conditionalFormatting sqref="D107">
    <cfRule type="cellIs" dxfId="30" priority="13" operator="lessThan">
      <formula>0</formula>
    </cfRule>
    <cfRule type="cellIs" dxfId="29" priority="14" operator="greaterThan">
      <formula>0</formula>
    </cfRule>
  </conditionalFormatting>
  <conditionalFormatting sqref="G11:G12">
    <cfRule type="cellIs" dxfId="28" priority="39" operator="lessThan">
      <formula>0</formula>
    </cfRule>
    <cfRule type="cellIs" dxfId="27" priority="40" operator="greaterThan">
      <formula>0</formula>
    </cfRule>
  </conditionalFormatting>
  <conditionalFormatting sqref="H31">
    <cfRule type="cellIs" dxfId="26" priority="7" operator="lessThan">
      <formula>0</formula>
    </cfRule>
    <cfRule type="cellIs" dxfId="25" priority="8" operator="greaterThan">
      <formula>0</formula>
    </cfRule>
  </conditionalFormatting>
  <conditionalFormatting sqref="H37:H38">
    <cfRule type="cellIs" dxfId="24" priority="3" operator="lessThan">
      <formula>0</formula>
    </cfRule>
    <cfRule type="cellIs" dxfId="23" priority="4" operator="greaterThan">
      <formula>0</formula>
    </cfRule>
  </conditionalFormatting>
  <conditionalFormatting sqref="H57">
    <cfRule type="cellIs" dxfId="22" priority="45" operator="lessThan">
      <formula>0</formula>
    </cfRule>
    <cfRule type="cellIs" dxfId="21" priority="46" operator="greaterThan">
      <formula>0</formula>
    </cfRule>
  </conditionalFormatting>
  <conditionalFormatting sqref="H63 L63 P63">
    <cfRule type="cellIs" dxfId="20" priority="31" operator="lessThan">
      <formula>0</formula>
    </cfRule>
    <cfRule type="cellIs" dxfId="19" priority="32" operator="greaterThan">
      <formula>0</formula>
    </cfRule>
  </conditionalFormatting>
  <conditionalFormatting sqref="H71">
    <cfRule type="cellIs" dxfId="18" priority="29" operator="lessThan">
      <formula>0</formula>
    </cfRule>
    <cfRule type="cellIs" dxfId="17" priority="30" operator="greaterThan">
      <formula>0</formula>
    </cfRule>
  </conditionalFormatting>
  <conditionalFormatting sqref="K11 J12:K12">
    <cfRule type="cellIs" dxfId="16" priority="37" operator="lessThan">
      <formula>0</formula>
    </cfRule>
    <cfRule type="cellIs" dxfId="15" priority="38" operator="greaterThan">
      <formula>0</formula>
    </cfRule>
  </conditionalFormatting>
  <conditionalFormatting sqref="L31">
    <cfRule type="cellIs" dxfId="14" priority="9" operator="lessThan">
      <formula>0</formula>
    </cfRule>
    <cfRule type="cellIs" dxfId="13" priority="10" operator="greaterThan">
      <formula>0</formula>
    </cfRule>
  </conditionalFormatting>
  <conditionalFormatting sqref="L37:L39">
    <cfRule type="cellIs" dxfId="12" priority="1" operator="lessThan">
      <formula>0</formula>
    </cfRule>
    <cfRule type="cellIs" dxfId="11" priority="2" operator="greaterThan">
      <formula>0</formula>
    </cfRule>
  </conditionalFormatting>
  <conditionalFormatting sqref="L57">
    <cfRule type="cellIs" dxfId="10" priority="43" operator="lessThan">
      <formula>0</formula>
    </cfRule>
    <cfRule type="cellIs" dxfId="9" priority="44" operator="greaterThan">
      <formula>0</formula>
    </cfRule>
  </conditionalFormatting>
  <conditionalFormatting sqref="L71">
    <cfRule type="cellIs" dxfId="8" priority="27" operator="lessThan">
      <formula>0</formula>
    </cfRule>
    <cfRule type="cellIs" dxfId="7" priority="28" operator="greaterThan">
      <formula>0</formula>
    </cfRule>
  </conditionalFormatting>
  <conditionalFormatting sqref="P31">
    <cfRule type="cellIs" dxfId="6" priority="35" operator="lessThan">
      <formula>0</formula>
    </cfRule>
    <cfRule type="cellIs" dxfId="5" priority="36" operator="greaterThan">
      <formula>0</formula>
    </cfRule>
  </conditionalFormatting>
  <conditionalFormatting sqref="P37:P38">
    <cfRule type="cellIs" dxfId="4" priority="19" operator="lessThan">
      <formula>0</formula>
    </cfRule>
    <cfRule type="cellIs" dxfId="3" priority="20" operator="greaterThan">
      <formula>0</formula>
    </cfRule>
  </conditionalFormatting>
  <conditionalFormatting sqref="P57">
    <cfRule type="cellIs" dxfId="2" priority="41" operator="lessThan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8671875" defaultRowHeight="14.4" x14ac:dyDescent="0.3"/>
  <cols>
    <col min="1" max="2" width="54.33203125" customWidth="1"/>
    <col min="3" max="3" width="37.44140625" style="40" customWidth="1"/>
    <col min="4" max="4" width="87.109375" customWidth="1"/>
  </cols>
  <sheetData>
    <row r="1" spans="1:5" x14ac:dyDescent="0.3">
      <c r="C1" s="40" t="s">
        <v>184</v>
      </c>
      <c r="D1" t="s">
        <v>185</v>
      </c>
    </row>
    <row r="2" spans="1:5" x14ac:dyDescent="0.3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3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3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3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3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3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3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3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3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3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3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3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3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3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3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3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3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3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3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3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8671875" defaultRowHeight="14.4" x14ac:dyDescent="0.3"/>
  <cols>
    <col min="1" max="1" width="30.33203125" customWidth="1"/>
  </cols>
  <sheetData>
    <row r="1" spans="1:3" x14ac:dyDescent="0.3">
      <c r="A1" t="s">
        <v>126</v>
      </c>
      <c r="B1" t="s">
        <v>457</v>
      </c>
      <c r="C1" t="s">
        <v>458</v>
      </c>
    </row>
    <row r="2" spans="1:3" x14ac:dyDescent="0.3">
      <c r="A2" s="53" t="s">
        <v>186</v>
      </c>
      <c r="B2" t="s">
        <v>89</v>
      </c>
      <c r="C2" t="s">
        <v>87</v>
      </c>
    </row>
    <row r="3" spans="1:3" x14ac:dyDescent="0.3">
      <c r="A3" s="53" t="s">
        <v>188</v>
      </c>
      <c r="B3" t="s">
        <v>89</v>
      </c>
      <c r="C3" t="s">
        <v>87</v>
      </c>
    </row>
    <row r="4" spans="1:3" x14ac:dyDescent="0.3">
      <c r="A4" s="53" t="s">
        <v>209</v>
      </c>
      <c r="B4" t="s">
        <v>86</v>
      </c>
      <c r="C4" t="s">
        <v>90</v>
      </c>
    </row>
    <row r="5" spans="1:3" x14ac:dyDescent="0.3">
      <c r="A5" s="53" t="s">
        <v>108</v>
      </c>
      <c r="B5" t="s">
        <v>86</v>
      </c>
      <c r="C5" t="s">
        <v>90</v>
      </c>
    </row>
    <row r="6" spans="1:3" x14ac:dyDescent="0.3">
      <c r="A6" s="53" t="s">
        <v>215</v>
      </c>
      <c r="B6" t="s">
        <v>86</v>
      </c>
      <c r="C6" t="s">
        <v>90</v>
      </c>
    </row>
    <row r="7" spans="1:3" x14ac:dyDescent="0.3">
      <c r="A7" s="53" t="s">
        <v>351</v>
      </c>
      <c r="B7" t="s">
        <v>89</v>
      </c>
      <c r="C7" t="s">
        <v>87</v>
      </c>
    </row>
    <row r="8" spans="1:3" x14ac:dyDescent="0.3">
      <c r="A8" s="53" t="s">
        <v>201</v>
      </c>
      <c r="B8" t="s">
        <v>89</v>
      </c>
      <c r="C8" t="s">
        <v>87</v>
      </c>
    </row>
    <row r="9" spans="1:3" x14ac:dyDescent="0.3">
      <c r="A9" s="53" t="s">
        <v>364</v>
      </c>
      <c r="B9" t="s">
        <v>86</v>
      </c>
      <c r="C9" t="s">
        <v>90</v>
      </c>
    </row>
    <row r="10" spans="1:3" x14ac:dyDescent="0.3">
      <c r="A10" s="53" t="s">
        <v>456</v>
      </c>
      <c r="B10" t="s">
        <v>86</v>
      </c>
      <c r="C10" t="s">
        <v>90</v>
      </c>
    </row>
    <row r="11" spans="1:3" x14ac:dyDescent="0.3">
      <c r="A11" s="53" t="s">
        <v>101</v>
      </c>
      <c r="B11" t="s">
        <v>89</v>
      </c>
      <c r="C11" t="s">
        <v>87</v>
      </c>
    </row>
    <row r="12" spans="1:3" x14ac:dyDescent="0.3">
      <c r="A12" s="53" t="s">
        <v>195</v>
      </c>
      <c r="B12" t="s">
        <v>89</v>
      </c>
      <c r="C12" t="s">
        <v>87</v>
      </c>
    </row>
    <row r="13" spans="1:3" x14ac:dyDescent="0.3">
      <c r="A13" s="53" t="s">
        <v>190</v>
      </c>
      <c r="B13" t="s">
        <v>89</v>
      </c>
      <c r="C13" t="s">
        <v>87</v>
      </c>
    </row>
    <row r="14" spans="1:3" x14ac:dyDescent="0.3">
      <c r="A14" s="53" t="s">
        <v>117</v>
      </c>
      <c r="B14" t="s">
        <v>86</v>
      </c>
      <c r="C14" t="s">
        <v>90</v>
      </c>
    </row>
    <row r="15" spans="1:3" x14ac:dyDescent="0.3">
      <c r="A15" s="53" t="s">
        <v>205</v>
      </c>
      <c r="B15" t="s">
        <v>89</v>
      </c>
      <c r="C15" t="s">
        <v>87</v>
      </c>
    </row>
    <row r="16" spans="1:3" x14ac:dyDescent="0.3">
      <c r="A16" s="53" t="s">
        <v>17</v>
      </c>
      <c r="B16" t="s">
        <v>86</v>
      </c>
      <c r="C16" t="s">
        <v>90</v>
      </c>
    </row>
    <row r="17" spans="1:3" x14ac:dyDescent="0.3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8671875" defaultRowHeight="14.4" x14ac:dyDescent="0.3"/>
  <cols>
    <col min="1" max="1" width="18.6640625" customWidth="1"/>
    <col min="17" max="17" width="28" customWidth="1"/>
    <col min="19" max="19" width="15.33203125" bestFit="1" customWidth="1"/>
    <col min="21" max="21" width="29" customWidth="1"/>
  </cols>
  <sheetData>
    <row r="1" spans="1:19" x14ac:dyDescent="0.3">
      <c r="A1" t="e" cm="1">
        <f t="array" ref="A1">_xlfn._xlws.PY(0,0,#REF!)</f>
        <v>#REF!</v>
      </c>
    </row>
    <row r="2" spans="1:19" x14ac:dyDescent="0.3">
      <c r="S2" s="2"/>
    </row>
    <row r="3" spans="1:19" x14ac:dyDescent="0.3">
      <c r="S3" s="2"/>
    </row>
    <row r="4" spans="1:19" x14ac:dyDescent="0.3">
      <c r="S4" s="2"/>
    </row>
    <row r="5" spans="1:19" x14ac:dyDescent="0.3">
      <c r="S5" s="2"/>
    </row>
    <row r="6" spans="1:19" x14ac:dyDescent="0.3">
      <c r="S6" s="2"/>
    </row>
    <row r="7" spans="1:19" x14ac:dyDescent="0.3">
      <c r="S7" s="2"/>
    </row>
    <row r="8" spans="1:19" x14ac:dyDescent="0.3">
      <c r="S8" s="2"/>
    </row>
    <row r="9" spans="1:19" x14ac:dyDescent="0.3">
      <c r="S9" s="2"/>
    </row>
    <row r="10" spans="1:19" x14ac:dyDescent="0.3">
      <c r="S10" s="2"/>
    </row>
    <row r="11" spans="1:19" x14ac:dyDescent="0.3">
      <c r="S11" s="2"/>
    </row>
    <row r="12" spans="1:19" x14ac:dyDescent="0.3">
      <c r="S12" s="2"/>
    </row>
    <row r="13" spans="1:19" x14ac:dyDescent="0.3">
      <c r="S13" s="2"/>
    </row>
    <row r="14" spans="1:19" x14ac:dyDescent="0.3">
      <c r="S14" s="2"/>
    </row>
    <row r="15" spans="1:19" x14ac:dyDescent="0.3">
      <c r="S15" s="2"/>
    </row>
    <row r="16" spans="1:19" x14ac:dyDescent="0.3">
      <c r="S16" s="2"/>
    </row>
    <row r="17" spans="19:19" x14ac:dyDescent="0.3">
      <c r="S17" s="2"/>
    </row>
    <row r="18" spans="19:19" x14ac:dyDescent="0.3">
      <c r="S18" s="2"/>
    </row>
    <row r="19" spans="19:19" x14ac:dyDescent="0.3">
      <c r="S19" s="2"/>
    </row>
    <row r="20" spans="19:19" x14ac:dyDescent="0.3">
      <c r="S20" s="2"/>
    </row>
    <row r="21" spans="19:19" x14ac:dyDescent="0.3">
      <c r="S21" s="2"/>
    </row>
    <row r="22" spans="19:19" x14ac:dyDescent="0.3">
      <c r="S22" s="2"/>
    </row>
    <row r="23" spans="19:19" x14ac:dyDescent="0.3">
      <c r="S23" s="2"/>
    </row>
    <row r="24" spans="19:19" x14ac:dyDescent="0.3">
      <c r="S24" s="2"/>
    </row>
    <row r="25" spans="19:19" x14ac:dyDescent="0.3">
      <c r="S25" s="2"/>
    </row>
    <row r="26" spans="19:19" x14ac:dyDescent="0.3">
      <c r="S26" s="2"/>
    </row>
    <row r="27" spans="19:19" x14ac:dyDescent="0.3">
      <c r="S27" s="2"/>
    </row>
    <row r="28" spans="19:19" x14ac:dyDescent="0.3">
      <c r="S28" s="2"/>
    </row>
    <row r="29" spans="19:19" x14ac:dyDescent="0.3">
      <c r="S29" s="2"/>
    </row>
    <row r="30" spans="19:19" x14ac:dyDescent="0.3">
      <c r="S30" s="2"/>
    </row>
    <row r="31" spans="19:19" x14ac:dyDescent="0.3">
      <c r="S31" s="2"/>
    </row>
    <row r="32" spans="19:19" x14ac:dyDescent="0.3">
      <c r="S32" s="2"/>
    </row>
    <row r="33" spans="19:19" x14ac:dyDescent="0.3">
      <c r="S33" s="2"/>
    </row>
    <row r="34" spans="19:19" x14ac:dyDescent="0.3">
      <c r="S34" s="2"/>
    </row>
    <row r="35" spans="19:19" x14ac:dyDescent="0.3">
      <c r="S35" s="2"/>
    </row>
    <row r="36" spans="19:19" x14ac:dyDescent="0.3">
      <c r="S36" s="2"/>
    </row>
    <row r="37" spans="19:19" x14ac:dyDescent="0.3">
      <c r="S37" s="2"/>
    </row>
    <row r="38" spans="19:19" x14ac:dyDescent="0.3">
      <c r="S38" s="2"/>
    </row>
    <row r="39" spans="19:19" x14ac:dyDescent="0.3">
      <c r="S39" s="2"/>
    </row>
    <row r="40" spans="19:19" x14ac:dyDescent="0.3">
      <c r="S40" s="2"/>
    </row>
    <row r="41" spans="19:19" x14ac:dyDescent="0.3">
      <c r="S41" s="2"/>
    </row>
    <row r="42" spans="19:19" x14ac:dyDescent="0.3">
      <c r="S42" s="2"/>
    </row>
    <row r="43" spans="19:19" x14ac:dyDescent="0.3">
      <c r="S43" s="2"/>
    </row>
    <row r="44" spans="19:19" x14ac:dyDescent="0.3">
      <c r="S44" s="2"/>
    </row>
    <row r="45" spans="19:19" x14ac:dyDescent="0.3">
      <c r="S45" s="2"/>
    </row>
    <row r="46" spans="19:19" x14ac:dyDescent="0.3">
      <c r="S46" s="2"/>
    </row>
    <row r="47" spans="19:19" x14ac:dyDescent="0.3">
      <c r="S47" s="2"/>
    </row>
    <row r="48" spans="19:19" x14ac:dyDescent="0.3">
      <c r="S48" s="2"/>
    </row>
    <row r="49" spans="19:19" x14ac:dyDescent="0.3">
      <c r="S49" s="2"/>
    </row>
    <row r="50" spans="19:19" x14ac:dyDescent="0.3">
      <c r="S50" s="2"/>
    </row>
    <row r="51" spans="19:19" x14ac:dyDescent="0.3">
      <c r="S51" s="2"/>
    </row>
    <row r="52" spans="19:19" x14ac:dyDescent="0.3">
      <c r="S52" s="2"/>
    </row>
    <row r="53" spans="19:19" x14ac:dyDescent="0.3">
      <c r="S53" s="2"/>
    </row>
    <row r="54" spans="19:19" x14ac:dyDescent="0.3">
      <c r="S54" s="2"/>
    </row>
    <row r="55" spans="19:19" x14ac:dyDescent="0.3">
      <c r="S55" s="2"/>
    </row>
    <row r="56" spans="19:19" x14ac:dyDescent="0.3">
      <c r="S56" s="2"/>
    </row>
    <row r="57" spans="19:19" x14ac:dyDescent="0.3">
      <c r="S57" s="2"/>
    </row>
    <row r="58" spans="19:19" x14ac:dyDescent="0.3">
      <c r="S58" s="2"/>
    </row>
    <row r="59" spans="19:19" x14ac:dyDescent="0.3">
      <c r="S59" s="2"/>
    </row>
    <row r="60" spans="19:19" x14ac:dyDescent="0.3">
      <c r="S60" s="2"/>
    </row>
    <row r="61" spans="19:19" x14ac:dyDescent="0.3">
      <c r="S61" s="2"/>
    </row>
    <row r="62" spans="19:19" x14ac:dyDescent="0.3">
      <c r="S62" s="2"/>
    </row>
    <row r="63" spans="19:19" x14ac:dyDescent="0.3">
      <c r="S63" s="2"/>
    </row>
    <row r="64" spans="19:19" x14ac:dyDescent="0.3">
      <c r="S64" s="2"/>
    </row>
    <row r="65" spans="19:19" x14ac:dyDescent="0.3">
      <c r="S65" s="2"/>
    </row>
    <row r="66" spans="19:19" x14ac:dyDescent="0.3">
      <c r="S66" s="2"/>
    </row>
    <row r="67" spans="19:19" x14ac:dyDescent="0.3">
      <c r="S67" s="2"/>
    </row>
    <row r="68" spans="19:19" x14ac:dyDescent="0.3">
      <c r="S68" s="2"/>
    </row>
    <row r="69" spans="19:19" x14ac:dyDescent="0.3">
      <c r="S69" s="2"/>
    </row>
    <row r="70" spans="19:19" x14ac:dyDescent="0.3">
      <c r="S70" s="2"/>
    </row>
    <row r="71" spans="19:19" x14ac:dyDescent="0.3">
      <c r="S71" s="2"/>
    </row>
    <row r="72" spans="19:19" x14ac:dyDescent="0.3">
      <c r="S72" s="2"/>
    </row>
    <row r="73" spans="19:19" x14ac:dyDescent="0.3">
      <c r="S73" s="2"/>
    </row>
    <row r="74" spans="19:19" x14ac:dyDescent="0.3">
      <c r="S74" s="2"/>
    </row>
    <row r="75" spans="19:19" x14ac:dyDescent="0.3">
      <c r="S75" s="2"/>
    </row>
    <row r="76" spans="19:19" x14ac:dyDescent="0.3">
      <c r="S76" s="2"/>
    </row>
    <row r="77" spans="19:19" x14ac:dyDescent="0.3">
      <c r="S77" s="2"/>
    </row>
    <row r="78" spans="19:19" x14ac:dyDescent="0.3">
      <c r="S78" s="2"/>
    </row>
    <row r="79" spans="19:19" x14ac:dyDescent="0.3">
      <c r="S79" s="2"/>
    </row>
    <row r="80" spans="19:19" x14ac:dyDescent="0.3">
      <c r="S80" s="2"/>
    </row>
    <row r="81" spans="19:19" x14ac:dyDescent="0.3">
      <c r="S81" s="2"/>
    </row>
    <row r="82" spans="19:19" x14ac:dyDescent="0.3">
      <c r="S82" s="2"/>
    </row>
    <row r="83" spans="19:19" x14ac:dyDescent="0.3">
      <c r="S83" s="2"/>
    </row>
    <row r="84" spans="19:19" x14ac:dyDescent="0.3">
      <c r="S84" s="2"/>
    </row>
    <row r="85" spans="19:19" x14ac:dyDescent="0.3">
      <c r="S85" s="2"/>
    </row>
    <row r="86" spans="19:19" x14ac:dyDescent="0.3">
      <c r="S86" s="2"/>
    </row>
    <row r="87" spans="19:19" x14ac:dyDescent="0.3">
      <c r="S87" s="2"/>
    </row>
    <row r="88" spans="19:19" x14ac:dyDescent="0.3">
      <c r="S88" s="2"/>
    </row>
    <row r="89" spans="19:19" x14ac:dyDescent="0.3">
      <c r="S89" s="2"/>
    </row>
    <row r="90" spans="19:19" x14ac:dyDescent="0.3">
      <c r="S90" s="2"/>
    </row>
    <row r="91" spans="19:19" x14ac:dyDescent="0.3">
      <c r="S91" s="2"/>
    </row>
    <row r="92" spans="19:19" x14ac:dyDescent="0.3">
      <c r="S92" s="2"/>
    </row>
    <row r="93" spans="19:19" x14ac:dyDescent="0.3">
      <c r="S93" s="2"/>
    </row>
    <row r="94" spans="19:19" x14ac:dyDescent="0.3">
      <c r="S94" s="2"/>
    </row>
    <row r="95" spans="19:19" x14ac:dyDescent="0.3">
      <c r="S95" s="2"/>
    </row>
    <row r="96" spans="19:19" x14ac:dyDescent="0.3">
      <c r="S96" s="2"/>
    </row>
    <row r="97" spans="19:19" x14ac:dyDescent="0.3">
      <c r="S97" s="2"/>
    </row>
    <row r="98" spans="19:19" x14ac:dyDescent="0.3">
      <c r="S98" s="2"/>
    </row>
    <row r="99" spans="19:19" x14ac:dyDescent="0.3">
      <c r="S99" s="2"/>
    </row>
    <row r="100" spans="19:19" x14ac:dyDescent="0.3">
      <c r="S100" s="2"/>
    </row>
    <row r="101" spans="19:19" x14ac:dyDescent="0.3">
      <c r="S101" s="2"/>
    </row>
    <row r="102" spans="19:19" x14ac:dyDescent="0.3">
      <c r="S102" s="2"/>
    </row>
    <row r="103" spans="19:19" x14ac:dyDescent="0.3">
      <c r="S103" s="2"/>
    </row>
    <row r="104" spans="19:19" x14ac:dyDescent="0.3">
      <c r="S104" s="2"/>
    </row>
    <row r="105" spans="19:19" x14ac:dyDescent="0.3">
      <c r="S105" s="2"/>
    </row>
    <row r="106" spans="19:19" x14ac:dyDescent="0.3">
      <c r="S106" s="2"/>
    </row>
    <row r="107" spans="19:19" x14ac:dyDescent="0.3">
      <c r="S107" s="2"/>
    </row>
    <row r="108" spans="19:19" x14ac:dyDescent="0.3">
      <c r="S108" s="2"/>
    </row>
    <row r="109" spans="19:19" x14ac:dyDescent="0.3">
      <c r="S109" s="2"/>
    </row>
    <row r="110" spans="19:19" x14ac:dyDescent="0.3">
      <c r="S110" s="2"/>
    </row>
    <row r="111" spans="19:19" x14ac:dyDescent="0.3">
      <c r="S111" s="2"/>
    </row>
    <row r="112" spans="19:19" x14ac:dyDescent="0.3">
      <c r="S112" s="2"/>
    </row>
    <row r="113" spans="19:19" x14ac:dyDescent="0.3">
      <c r="S113" s="2"/>
    </row>
    <row r="114" spans="19:19" x14ac:dyDescent="0.3">
      <c r="S114" s="2"/>
    </row>
    <row r="115" spans="19:19" x14ac:dyDescent="0.3">
      <c r="S115" s="2"/>
    </row>
    <row r="116" spans="19:19" x14ac:dyDescent="0.3">
      <c r="S116" s="2"/>
    </row>
    <row r="117" spans="19:19" x14ac:dyDescent="0.3">
      <c r="S117" s="2"/>
    </row>
    <row r="118" spans="19:19" x14ac:dyDescent="0.3">
      <c r="S118" s="2"/>
    </row>
    <row r="119" spans="19:19" x14ac:dyDescent="0.3">
      <c r="S119" s="2"/>
    </row>
    <row r="120" spans="19:19" x14ac:dyDescent="0.3">
      <c r="S120" s="2"/>
    </row>
    <row r="121" spans="19:19" x14ac:dyDescent="0.3">
      <c r="S121" s="2"/>
    </row>
    <row r="122" spans="19:19" x14ac:dyDescent="0.3">
      <c r="S122" s="2"/>
    </row>
    <row r="123" spans="19:19" x14ac:dyDescent="0.3">
      <c r="S123" s="2"/>
    </row>
    <row r="124" spans="19:19" x14ac:dyDescent="0.3">
      <c r="S124" s="2"/>
    </row>
    <row r="125" spans="19:19" x14ac:dyDescent="0.3">
      <c r="S125" s="2"/>
    </row>
    <row r="126" spans="19:19" x14ac:dyDescent="0.3">
      <c r="S126" s="2"/>
    </row>
    <row r="127" spans="19:19" x14ac:dyDescent="0.3">
      <c r="S127" s="2"/>
    </row>
    <row r="128" spans="19:19" x14ac:dyDescent="0.3">
      <c r="S128" s="2"/>
    </row>
    <row r="129" spans="19:19" x14ac:dyDescent="0.3">
      <c r="S129" s="2"/>
    </row>
    <row r="130" spans="19:19" x14ac:dyDescent="0.3">
      <c r="S130" s="2"/>
    </row>
    <row r="131" spans="19:19" x14ac:dyDescent="0.3">
      <c r="S131" s="2"/>
    </row>
    <row r="132" spans="19:19" x14ac:dyDescent="0.3">
      <c r="S132" s="2"/>
    </row>
    <row r="133" spans="19:19" x14ac:dyDescent="0.3">
      <c r="S133" s="2"/>
    </row>
    <row r="134" spans="19:19" x14ac:dyDescent="0.3">
      <c r="S134" s="2"/>
    </row>
    <row r="135" spans="19:19" x14ac:dyDescent="0.3">
      <c r="S135" s="2"/>
    </row>
    <row r="136" spans="19:19" x14ac:dyDescent="0.3">
      <c r="S136" s="2"/>
    </row>
    <row r="137" spans="19:19" x14ac:dyDescent="0.3">
      <c r="S137" s="2"/>
    </row>
    <row r="138" spans="19:19" x14ac:dyDescent="0.3">
      <c r="S138" s="2"/>
    </row>
    <row r="139" spans="19:19" x14ac:dyDescent="0.3">
      <c r="S139" s="2"/>
    </row>
    <row r="140" spans="19:19" x14ac:dyDescent="0.3">
      <c r="S140" s="2"/>
    </row>
    <row r="141" spans="19:19" x14ac:dyDescent="0.3">
      <c r="S141" s="2"/>
    </row>
    <row r="142" spans="19:19" x14ac:dyDescent="0.3">
      <c r="S142" s="2"/>
    </row>
    <row r="143" spans="19:19" x14ac:dyDescent="0.3">
      <c r="S143" s="2"/>
    </row>
    <row r="144" spans="19:19" x14ac:dyDescent="0.3">
      <c r="S144" s="2"/>
    </row>
    <row r="145" spans="19:19" x14ac:dyDescent="0.3">
      <c r="S145" s="2"/>
    </row>
    <row r="146" spans="19:19" x14ac:dyDescent="0.3">
      <c r="S146" s="2"/>
    </row>
    <row r="147" spans="19:19" x14ac:dyDescent="0.3">
      <c r="S147" s="2"/>
    </row>
    <row r="148" spans="19:19" x14ac:dyDescent="0.3">
      <c r="S148" s="2"/>
    </row>
    <row r="149" spans="19:19" x14ac:dyDescent="0.3">
      <c r="S149" s="2"/>
    </row>
    <row r="150" spans="19:19" x14ac:dyDescent="0.3">
      <c r="S150" s="2"/>
    </row>
    <row r="151" spans="19:19" x14ac:dyDescent="0.3">
      <c r="S151" s="2"/>
    </row>
    <row r="152" spans="19:19" x14ac:dyDescent="0.3">
      <c r="S152" s="2"/>
    </row>
    <row r="153" spans="19:19" x14ac:dyDescent="0.3">
      <c r="S153" s="2"/>
    </row>
    <row r="154" spans="19:19" x14ac:dyDescent="0.3">
      <c r="S154" s="2"/>
    </row>
    <row r="155" spans="19:19" x14ac:dyDescent="0.3">
      <c r="S155" s="2"/>
    </row>
    <row r="156" spans="19:19" x14ac:dyDescent="0.3">
      <c r="S156" s="2"/>
    </row>
    <row r="157" spans="19:19" x14ac:dyDescent="0.3">
      <c r="S157" s="2"/>
    </row>
    <row r="158" spans="19:19" x14ac:dyDescent="0.3">
      <c r="S158" s="2"/>
    </row>
    <row r="159" spans="19:19" x14ac:dyDescent="0.3">
      <c r="S159" s="2"/>
    </row>
    <row r="160" spans="19:19" x14ac:dyDescent="0.3">
      <c r="S160" s="2"/>
    </row>
    <row r="161" spans="19:19" x14ac:dyDescent="0.3">
      <c r="S161" s="2"/>
    </row>
    <row r="162" spans="19:19" x14ac:dyDescent="0.3">
      <c r="S162" s="2"/>
    </row>
    <row r="163" spans="19:19" x14ac:dyDescent="0.3">
      <c r="S163" s="2"/>
    </row>
    <row r="164" spans="19:19" x14ac:dyDescent="0.3">
      <c r="S164" s="2"/>
    </row>
    <row r="165" spans="19:19" x14ac:dyDescent="0.3">
      <c r="S165" s="2"/>
    </row>
    <row r="166" spans="19:19" x14ac:dyDescent="0.3">
      <c r="S166" s="2"/>
    </row>
    <row r="167" spans="19:19" x14ac:dyDescent="0.3">
      <c r="S167" s="2"/>
    </row>
    <row r="168" spans="19:19" x14ac:dyDescent="0.3">
      <c r="S168" s="2"/>
    </row>
    <row r="169" spans="19:19" x14ac:dyDescent="0.3">
      <c r="S169" s="2"/>
    </row>
    <row r="170" spans="19:19" x14ac:dyDescent="0.3">
      <c r="S170" s="2"/>
    </row>
    <row r="171" spans="19:19" x14ac:dyDescent="0.3">
      <c r="S171" s="2"/>
    </row>
    <row r="172" spans="19:19" x14ac:dyDescent="0.3">
      <c r="S172" s="2"/>
    </row>
    <row r="173" spans="19:19" x14ac:dyDescent="0.3">
      <c r="S173" s="2"/>
    </row>
    <row r="174" spans="19:19" x14ac:dyDescent="0.3">
      <c r="S174" s="2"/>
    </row>
    <row r="175" spans="19:19" x14ac:dyDescent="0.3">
      <c r="S175" s="2"/>
    </row>
    <row r="176" spans="19:19" x14ac:dyDescent="0.3">
      <c r="S176" s="2"/>
    </row>
    <row r="177" spans="19:19" x14ac:dyDescent="0.3">
      <c r="S177" s="2"/>
    </row>
    <row r="178" spans="19:19" x14ac:dyDescent="0.3">
      <c r="S178" s="2"/>
    </row>
    <row r="179" spans="19:19" x14ac:dyDescent="0.3">
      <c r="S179" s="2"/>
    </row>
    <row r="180" spans="19:19" x14ac:dyDescent="0.3">
      <c r="S180" s="2"/>
    </row>
    <row r="181" spans="19:19" x14ac:dyDescent="0.3">
      <c r="S181" s="2"/>
    </row>
    <row r="182" spans="19:19" x14ac:dyDescent="0.3">
      <c r="S182" s="2"/>
    </row>
    <row r="183" spans="19:19" x14ac:dyDescent="0.3">
      <c r="S183" s="2"/>
    </row>
    <row r="184" spans="19:19" x14ac:dyDescent="0.3">
      <c r="S184" s="2"/>
    </row>
    <row r="185" spans="19:19" x14ac:dyDescent="0.3">
      <c r="S185" s="2"/>
    </row>
    <row r="186" spans="19:19" x14ac:dyDescent="0.3">
      <c r="S186" s="2"/>
    </row>
    <row r="187" spans="19:19" x14ac:dyDescent="0.3">
      <c r="S187" s="2"/>
    </row>
    <row r="188" spans="19:19" x14ac:dyDescent="0.3">
      <c r="S188" s="2"/>
    </row>
    <row r="189" spans="19:19" x14ac:dyDescent="0.3">
      <c r="S189" s="2"/>
    </row>
    <row r="190" spans="19:19" x14ac:dyDescent="0.3">
      <c r="S190" s="2"/>
    </row>
    <row r="191" spans="19:19" x14ac:dyDescent="0.3">
      <c r="S191" s="2"/>
    </row>
    <row r="192" spans="19:19" x14ac:dyDescent="0.3">
      <c r="S192" s="2"/>
    </row>
    <row r="193" spans="19:19" x14ac:dyDescent="0.3">
      <c r="S193" s="2"/>
    </row>
    <row r="194" spans="19:19" x14ac:dyDescent="0.3">
      <c r="S194" s="2"/>
    </row>
    <row r="195" spans="19:19" x14ac:dyDescent="0.3">
      <c r="S195" s="2"/>
    </row>
    <row r="196" spans="19:19" x14ac:dyDescent="0.3">
      <c r="S196" s="2"/>
    </row>
    <row r="197" spans="19:19" x14ac:dyDescent="0.3">
      <c r="S197" s="2"/>
    </row>
    <row r="198" spans="19:19" x14ac:dyDescent="0.3">
      <c r="S198" s="2"/>
    </row>
    <row r="199" spans="19:19" x14ac:dyDescent="0.3">
      <c r="S199" s="2"/>
    </row>
    <row r="200" spans="19:19" x14ac:dyDescent="0.3">
      <c r="S200" s="2"/>
    </row>
    <row r="201" spans="19:19" x14ac:dyDescent="0.3">
      <c r="S201" s="2"/>
    </row>
    <row r="202" spans="19:19" x14ac:dyDescent="0.3">
      <c r="S202" s="2"/>
    </row>
    <row r="203" spans="19:19" x14ac:dyDescent="0.3">
      <c r="S203" s="2"/>
    </row>
    <row r="204" spans="19:19" x14ac:dyDescent="0.3">
      <c r="S204" s="2"/>
    </row>
    <row r="205" spans="19:19" x14ac:dyDescent="0.3">
      <c r="S205" s="2"/>
    </row>
    <row r="206" spans="19:19" x14ac:dyDescent="0.3">
      <c r="S206" s="2"/>
    </row>
    <row r="207" spans="19:19" x14ac:dyDescent="0.3">
      <c r="S207" s="2"/>
    </row>
    <row r="208" spans="19:19" x14ac:dyDescent="0.3">
      <c r="S208" s="2"/>
    </row>
    <row r="209" spans="19:19" x14ac:dyDescent="0.3">
      <c r="S209" s="2"/>
    </row>
    <row r="210" spans="19:19" x14ac:dyDescent="0.3">
      <c r="S210" s="2"/>
    </row>
    <row r="211" spans="19:19" x14ac:dyDescent="0.3">
      <c r="S211" s="2"/>
    </row>
    <row r="212" spans="19:19" x14ac:dyDescent="0.3">
      <c r="S212" s="2"/>
    </row>
    <row r="213" spans="19:19" x14ac:dyDescent="0.3">
      <c r="S213" s="2"/>
    </row>
    <row r="214" spans="19:19" x14ac:dyDescent="0.3">
      <c r="S214" s="2"/>
    </row>
    <row r="215" spans="19:19" x14ac:dyDescent="0.3">
      <c r="S215" s="2"/>
    </row>
    <row r="216" spans="19:19" x14ac:dyDescent="0.3">
      <c r="S216" s="2"/>
    </row>
    <row r="217" spans="19:19" x14ac:dyDescent="0.3">
      <c r="S217" s="2"/>
    </row>
    <row r="218" spans="19:19" x14ac:dyDescent="0.3">
      <c r="S218" s="2"/>
    </row>
    <row r="219" spans="19:19" x14ac:dyDescent="0.3">
      <c r="S219" s="2"/>
    </row>
    <row r="220" spans="19:19" x14ac:dyDescent="0.3">
      <c r="S220" s="2"/>
    </row>
    <row r="221" spans="19:19" x14ac:dyDescent="0.3">
      <c r="S221" s="2"/>
    </row>
    <row r="222" spans="19:19" x14ac:dyDescent="0.3">
      <c r="S222" s="2"/>
    </row>
    <row r="223" spans="19:19" x14ac:dyDescent="0.3">
      <c r="S223" s="2"/>
    </row>
    <row r="224" spans="19:19" x14ac:dyDescent="0.3">
      <c r="S224" s="2"/>
    </row>
    <row r="225" spans="19:19" x14ac:dyDescent="0.3">
      <c r="S225" s="2"/>
    </row>
    <row r="226" spans="19:19" x14ac:dyDescent="0.3">
      <c r="S226" s="2"/>
    </row>
    <row r="227" spans="19:19" x14ac:dyDescent="0.3">
      <c r="S227" s="2"/>
    </row>
    <row r="228" spans="19:19" x14ac:dyDescent="0.3">
      <c r="S228" s="2"/>
    </row>
    <row r="229" spans="19:19" x14ac:dyDescent="0.3">
      <c r="S229" s="2"/>
    </row>
    <row r="230" spans="19:19" x14ac:dyDescent="0.3">
      <c r="S230" s="2"/>
    </row>
    <row r="231" spans="19:19" x14ac:dyDescent="0.3">
      <c r="S231" s="2"/>
    </row>
    <row r="232" spans="19:19" x14ac:dyDescent="0.3">
      <c r="S232" s="2"/>
    </row>
    <row r="233" spans="19:19" x14ac:dyDescent="0.3">
      <c r="S233" s="2"/>
    </row>
    <row r="234" spans="19:19" x14ac:dyDescent="0.3">
      <c r="S234" s="2"/>
    </row>
    <row r="235" spans="19:19" x14ac:dyDescent="0.3">
      <c r="S235" s="2"/>
    </row>
    <row r="236" spans="19:19" x14ac:dyDescent="0.3">
      <c r="S236" s="2"/>
    </row>
    <row r="237" spans="19:19" x14ac:dyDescent="0.3">
      <c r="S237" s="2"/>
    </row>
    <row r="238" spans="19:19" x14ac:dyDescent="0.3">
      <c r="S238" s="2"/>
    </row>
    <row r="239" spans="19:19" x14ac:dyDescent="0.3">
      <c r="S239" s="2"/>
    </row>
    <row r="240" spans="19:19" x14ac:dyDescent="0.3">
      <c r="S240" s="2"/>
    </row>
    <row r="241" spans="19:19" x14ac:dyDescent="0.3">
      <c r="S241" s="2"/>
    </row>
    <row r="242" spans="19:19" x14ac:dyDescent="0.3">
      <c r="S242" s="2"/>
    </row>
    <row r="243" spans="19:19" x14ac:dyDescent="0.3">
      <c r="S243" s="2"/>
    </row>
    <row r="244" spans="19:19" x14ac:dyDescent="0.3">
      <c r="S244" s="2"/>
    </row>
    <row r="245" spans="19:19" x14ac:dyDescent="0.3">
      <c r="S245" s="2"/>
    </row>
    <row r="246" spans="19:19" x14ac:dyDescent="0.3">
      <c r="S246" s="2"/>
    </row>
    <row r="247" spans="19:19" x14ac:dyDescent="0.3">
      <c r="S247" s="2"/>
    </row>
    <row r="248" spans="19:19" x14ac:dyDescent="0.3">
      <c r="S248" s="2"/>
    </row>
    <row r="249" spans="19:19" x14ac:dyDescent="0.3">
      <c r="S249" s="2"/>
    </row>
    <row r="250" spans="19:19" x14ac:dyDescent="0.3">
      <c r="S250" s="2"/>
    </row>
    <row r="251" spans="19:19" x14ac:dyDescent="0.3">
      <c r="S251" s="2"/>
    </row>
    <row r="252" spans="19:19" x14ac:dyDescent="0.3">
      <c r="S252" s="2"/>
    </row>
    <row r="253" spans="19:19" x14ac:dyDescent="0.3">
      <c r="S253" s="2"/>
    </row>
    <row r="254" spans="19:19" x14ac:dyDescent="0.3">
      <c r="S254" s="2"/>
    </row>
    <row r="255" spans="19:19" x14ac:dyDescent="0.3">
      <c r="S255" s="2"/>
    </row>
    <row r="256" spans="19:19" x14ac:dyDescent="0.3">
      <c r="S256" s="2"/>
    </row>
    <row r="257" spans="19:19" x14ac:dyDescent="0.3">
      <c r="S257" s="2"/>
    </row>
    <row r="258" spans="19:19" x14ac:dyDescent="0.3">
      <c r="S258" s="2"/>
    </row>
    <row r="259" spans="19:19" x14ac:dyDescent="0.3">
      <c r="S259" s="2"/>
    </row>
    <row r="260" spans="19:19" x14ac:dyDescent="0.3">
      <c r="S260" s="2"/>
    </row>
    <row r="261" spans="19:19" x14ac:dyDescent="0.3">
      <c r="S261" s="2"/>
    </row>
    <row r="262" spans="19:19" x14ac:dyDescent="0.3">
      <c r="S262" s="2"/>
    </row>
    <row r="263" spans="19:19" x14ac:dyDescent="0.3">
      <c r="S263" s="2"/>
    </row>
    <row r="264" spans="19:19" x14ac:dyDescent="0.3">
      <c r="S264" s="2"/>
    </row>
    <row r="265" spans="19:19" x14ac:dyDescent="0.3">
      <c r="S265" s="2"/>
    </row>
    <row r="266" spans="19:19" x14ac:dyDescent="0.3">
      <c r="S266" s="2"/>
    </row>
    <row r="267" spans="19:19" x14ac:dyDescent="0.3">
      <c r="S267" s="2"/>
    </row>
    <row r="268" spans="19:19" x14ac:dyDescent="0.3">
      <c r="S268" s="2"/>
    </row>
    <row r="269" spans="19:19" x14ac:dyDescent="0.3">
      <c r="S269" s="2"/>
    </row>
    <row r="270" spans="19:19" x14ac:dyDescent="0.3">
      <c r="S270" s="2"/>
    </row>
    <row r="271" spans="19:19" x14ac:dyDescent="0.3">
      <c r="S271" s="2"/>
    </row>
    <row r="272" spans="19:19" x14ac:dyDescent="0.3">
      <c r="S272" s="2"/>
    </row>
    <row r="273" spans="19:19" x14ac:dyDescent="0.3">
      <c r="S273" s="2"/>
    </row>
    <row r="274" spans="19:19" x14ac:dyDescent="0.3">
      <c r="S274" s="2"/>
    </row>
    <row r="275" spans="19:19" x14ac:dyDescent="0.3">
      <c r="S275" s="2"/>
    </row>
    <row r="276" spans="19:19" x14ac:dyDescent="0.3">
      <c r="S276" s="2"/>
    </row>
    <row r="277" spans="19:19" x14ac:dyDescent="0.3">
      <c r="S277" s="2"/>
    </row>
    <row r="278" spans="19:19" x14ac:dyDescent="0.3">
      <c r="S278" s="2"/>
    </row>
    <row r="279" spans="19:19" x14ac:dyDescent="0.3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3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3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3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3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3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3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3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3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3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3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3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3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3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3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3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3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3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3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3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3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3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3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3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3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3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3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3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3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3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3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3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3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3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3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3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3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3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3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3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3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3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3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3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3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3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3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3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3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3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3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3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3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3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3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3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3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3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3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3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3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3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3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3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3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3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3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3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3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3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3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3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3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3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3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3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3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3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3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3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3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3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3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3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3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3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3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3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3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3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3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3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3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3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3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3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3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3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3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3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3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3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3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3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3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3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3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3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3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3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3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3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3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3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3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3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3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3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3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3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3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3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3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3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3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3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3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3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3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3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3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3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3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3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3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3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3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3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3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3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3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3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3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3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3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3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3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3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3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3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3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3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3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3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3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3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3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3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3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3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3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3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3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3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3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3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3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3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3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3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3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3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3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3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3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3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3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3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3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3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3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3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3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3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3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3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3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3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3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3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3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3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3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3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3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3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3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3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3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3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3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3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3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3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3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3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3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3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3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3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3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3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3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3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3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3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3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3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3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3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3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3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3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3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3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3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3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3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3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3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3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3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3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3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3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3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3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3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3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3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3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3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3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3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3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3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3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3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3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3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3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3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3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3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3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3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3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3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3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3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3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3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3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3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3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3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3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3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3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3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3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3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3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3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3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3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3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3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3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3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3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3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3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3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3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3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3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3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3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3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3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3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3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3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3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3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3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3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3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3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3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3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8671875" defaultRowHeight="14.4" x14ac:dyDescent="0.3"/>
  <cols>
    <col min="1" max="1" width="27.6640625" customWidth="1"/>
    <col min="5" max="5" width="25.8867187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20" max="20" width="12.44140625" customWidth="1"/>
  </cols>
  <sheetData>
    <row r="1" spans="1:22" ht="18.600000000000001" customHeight="1" x14ac:dyDescent="0.3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3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3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3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3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3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3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3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3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3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3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3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3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3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3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3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3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3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3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3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3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3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3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3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3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3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3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3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3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3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3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3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3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3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3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3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3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3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3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3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3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3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3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3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3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3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3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3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3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3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3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3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3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3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3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3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3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3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3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3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3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3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3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3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3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3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3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3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3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3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3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3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3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3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3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3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3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3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3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3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3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3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3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3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3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3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3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3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3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3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3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3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3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3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3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3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3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3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3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3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3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3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3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3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3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3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3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3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3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3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3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3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3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3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3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3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3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3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3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3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3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3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3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3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3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3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3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3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3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3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3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3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3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3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3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3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3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3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3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3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3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3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3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3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3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3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3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3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3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3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3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3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3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3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3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3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3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3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3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3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3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3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3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3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3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3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3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3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3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3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3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3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3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3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3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3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3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3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3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3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3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3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3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3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3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3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3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3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3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3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3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3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3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3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3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3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3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3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3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3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3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3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3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3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3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3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3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3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3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3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3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3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3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3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3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3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3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3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3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3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3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3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3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3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3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3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3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3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3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3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3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3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3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3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3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3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3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3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3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3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3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3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3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3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3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3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3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3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3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3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3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3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3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3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3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3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3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3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3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3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3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3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3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3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3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3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3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3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3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3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3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3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3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3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3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3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3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3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3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3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3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3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3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3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3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3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3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3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3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3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3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3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3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3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3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3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3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3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3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3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3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3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3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3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3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3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3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3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3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3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3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3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3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3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3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3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3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3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3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3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3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3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3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3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3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3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3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3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3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3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3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3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3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3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3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3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3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3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3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3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3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3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3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3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3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3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3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3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3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3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3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3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3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3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3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3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3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3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3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3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3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3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3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3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3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3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3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3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3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3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3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3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3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3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3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3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3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3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3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3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3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3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3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3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3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3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3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3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3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3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3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3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3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3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3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3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3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3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3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3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3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3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3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3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3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3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3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3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3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3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3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3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3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3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3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3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3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3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3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3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3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3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3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3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3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3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3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3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3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3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3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3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3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3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3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3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3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3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3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3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3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3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3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3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3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3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3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3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3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3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3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3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3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3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3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3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3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3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3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3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3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3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3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3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3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3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3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3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3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3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3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3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3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3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3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3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3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3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3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3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3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3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3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3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3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3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3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3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3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3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3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3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3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3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3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3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3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3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3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3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3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3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3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3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3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3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3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3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3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3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3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3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3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3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3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3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3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3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3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3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3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3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3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3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3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3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3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3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3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3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3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3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3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3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3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3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3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3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3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3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3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3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3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3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3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3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3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3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3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3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3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3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3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3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3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3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3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3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3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3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3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3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3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3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3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3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3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3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3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3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3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3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3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3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3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3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3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3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3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3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3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3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3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3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3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3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3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3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3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3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3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3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3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3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3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3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3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3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3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3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3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3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3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3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3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3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3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3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3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3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3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3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3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3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3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3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3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3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3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3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3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3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3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3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3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3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3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3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3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3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3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3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3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3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3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3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3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3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3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3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3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3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3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3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3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3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3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3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3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3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3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3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3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3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3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3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3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3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3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3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3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3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3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3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3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3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3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3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3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3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3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3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3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3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3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3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3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3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3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3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3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3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3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3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3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3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3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3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3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3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3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3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3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3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3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3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3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3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3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3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3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3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3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3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3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3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3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3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3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3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3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3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3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3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3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3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3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3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3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3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3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3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3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3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3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3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3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3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3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3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3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3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3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3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3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3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3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3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3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3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3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3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3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3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3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3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3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3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3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3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3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3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3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3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3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3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3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3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3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3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3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3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3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3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3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3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3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3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3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3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3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3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3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3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3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3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3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3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3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3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3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3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3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3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3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3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3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3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3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3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3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3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3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3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3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3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3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3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3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3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3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3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3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3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3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3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3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3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3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3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3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3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3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3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3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3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3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3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3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3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3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3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3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3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3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3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3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3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3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3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3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3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3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3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3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3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3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3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3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3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3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3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3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3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3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3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3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3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3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3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3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3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3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3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3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3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3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3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3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3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3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3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3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3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3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3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3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3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3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3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3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3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3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3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3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3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3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3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3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3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3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3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3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3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3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3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3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3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3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3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3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3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3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3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3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3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3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3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3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3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3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3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3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3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3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3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3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3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3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3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3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3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3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3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3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3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3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3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3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3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3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3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3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3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3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3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3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3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3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3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3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3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3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3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3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3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3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3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3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3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3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3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3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3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3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3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3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3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3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3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3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3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3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3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3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3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3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3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3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3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3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3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3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3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3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3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3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3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3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3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3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3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3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3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3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3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3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3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3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3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3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3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3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3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3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3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3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3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3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3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3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3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3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3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3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3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3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3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3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3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3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3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3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3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3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3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3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3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3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3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3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3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3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3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3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3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3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3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3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3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3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3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3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3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3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3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3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3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3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3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3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3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3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3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3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3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3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3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3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3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3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3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3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3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3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3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3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3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3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3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3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3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3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3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3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3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3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3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3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3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3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3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3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3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3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3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3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3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3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3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3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3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3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3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3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3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3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3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3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3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3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3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3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3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3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3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3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3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3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3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3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3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3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3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3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3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3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3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3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3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3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3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3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3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3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3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3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3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3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3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3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3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3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3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3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3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3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3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3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3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3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3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3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3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3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3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3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3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3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3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3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3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3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3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3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3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3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3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3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3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3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3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3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3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3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3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3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3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3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3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3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3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3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3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3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3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3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3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3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3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3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3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3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3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3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3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3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3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3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3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3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3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3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3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3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3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3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3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3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3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3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3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3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3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3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3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3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3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3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3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3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3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3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3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3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3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3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3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3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3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3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3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3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3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3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3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3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3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3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3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3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3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3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3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3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3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3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3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3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3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3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3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3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3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3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3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3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3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3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3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3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3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3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3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3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3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3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3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3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3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3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3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3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3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3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3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3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3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3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3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3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3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3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3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3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3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3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3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3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3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3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3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3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3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3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3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3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3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3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3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3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3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3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3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3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3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3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3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3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3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3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3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3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3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3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3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3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3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3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3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3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3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3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3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3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3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3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3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3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3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3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3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3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3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3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3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3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3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3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3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3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3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3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3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3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3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3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3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3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3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3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3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3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3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3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3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3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3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3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3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3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3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3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3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3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3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3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3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3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3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3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3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3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3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3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3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3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3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3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3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3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3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3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3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3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3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3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3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3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3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3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3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3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3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3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3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3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3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3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3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3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3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3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3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3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3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3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3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3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3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3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3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3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3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3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3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3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3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3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3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3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3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3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3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3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3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3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3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3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3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3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3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3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3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3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3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3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3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3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3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3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3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3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3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3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3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3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3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3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3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3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3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3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3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3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3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3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3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3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3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3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3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3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3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3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3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3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3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3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3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3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3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3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3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3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3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3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3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3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3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3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3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3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3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3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3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3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3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3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3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3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3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3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3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3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3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3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3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3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3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3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3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3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3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3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3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3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3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3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3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3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3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3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3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3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3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3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3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3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3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3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3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3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3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3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3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3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3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3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3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3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3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3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3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3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3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3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3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3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3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3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3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2.6640625" bestFit="1" customWidth="1"/>
    <col min="4" max="4" width="27.6640625" bestFit="1" customWidth="1"/>
    <col min="5" max="5" width="30.44140625" bestFit="1" customWidth="1"/>
    <col min="6" max="6" width="37.88671875" bestFit="1" customWidth="1"/>
    <col min="7" max="7" width="14.66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3320312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3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3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3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3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3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3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3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3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3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3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3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3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3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3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3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3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3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3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3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3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3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3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3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3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3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3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3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3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3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3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3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3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3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3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3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3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3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3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3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3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3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3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3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3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3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3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3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8.33203125" bestFit="1" customWidth="1"/>
    <col min="7" max="7" width="28.44140625" bestFit="1" customWidth="1"/>
    <col min="8" max="8" width="6.33203125" bestFit="1" customWidth="1"/>
    <col min="9" max="9" width="7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33203125" bestFit="1" customWidth="1"/>
    <col min="15" max="15" width="12" bestFit="1" customWidth="1"/>
    <col min="16" max="16" width="9" bestFit="1" customWidth="1"/>
    <col min="17" max="17" width="22.44140625" bestFit="1" customWidth="1"/>
  </cols>
  <sheetData>
    <row r="1" spans="1:16" x14ac:dyDescent="0.3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3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3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3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3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3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3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3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3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3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3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3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3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3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3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3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3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3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3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3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3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3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3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3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3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3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3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3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3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3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2.33203125" bestFit="1" customWidth="1"/>
    <col min="3" max="3" width="33" bestFit="1" customWidth="1"/>
    <col min="4" max="4" width="16" bestFit="1" customWidth="1"/>
    <col min="5" max="5" width="30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3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3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3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3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3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3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3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3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3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3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3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3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3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3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3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3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3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3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3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3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3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3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3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3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3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3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3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3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3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3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3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3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3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3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3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3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3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3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3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3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3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3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3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3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3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3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3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3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3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3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3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3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3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3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3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3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3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3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3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3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3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3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3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3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3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3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3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3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3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3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3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3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3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3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3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3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3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3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3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3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3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3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3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3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3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3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3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3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3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3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3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3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3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3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3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3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3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3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3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3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3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3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3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2.33203125" bestFit="1" customWidth="1"/>
    <col min="3" max="3" width="14.109375" bestFit="1" customWidth="1"/>
    <col min="4" max="4" width="16" bestFit="1" customWidth="1"/>
    <col min="5" max="5" width="25.664062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3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3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3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3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3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3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3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3.88671875" bestFit="1" customWidth="1"/>
    <col min="3" max="3" width="10.109375" bestFit="1" customWidth="1"/>
    <col min="4" max="4" width="16" bestFit="1" customWidth="1"/>
    <col min="5" max="5" width="27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5" width="7.33203125" bestFit="1" customWidth="1"/>
    <col min="16" max="16" width="34" bestFit="1" customWidth="1"/>
    <col min="17" max="18" width="1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3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3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3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3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3">
      <c r="A6" s="1">
        <v>45961</v>
      </c>
      <c r="B6" t="s">
        <v>1054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3">
      <c r="A7" s="1">
        <v>45961</v>
      </c>
      <c r="B7" t="s">
        <v>1054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3">
      <c r="A8" s="1">
        <v>45961</v>
      </c>
      <c r="B8" t="s">
        <v>1054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3">
      <c r="A9" s="1">
        <v>45961</v>
      </c>
      <c r="B9" t="s">
        <v>1054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3">
      <c r="A10" s="1">
        <v>45961</v>
      </c>
      <c r="B10" t="s">
        <v>1054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3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3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3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3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3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3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3">
      <c r="A17" s="1">
        <v>45961</v>
      </c>
      <c r="B17" t="s">
        <v>1054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3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3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3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3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3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3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3">
      <c r="A24" s="1">
        <v>45961</v>
      </c>
      <c r="B24" t="s">
        <v>1054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3">
      <c r="A25" s="1">
        <v>45961</v>
      </c>
      <c r="B25" t="s">
        <v>1054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3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3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3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3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3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3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3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3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3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3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3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3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3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3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3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3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3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3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3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3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3">
      <c r="A46" s="1">
        <v>45961</v>
      </c>
      <c r="B46" t="s">
        <v>1055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3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3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3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3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3">
      <c r="A51" s="1">
        <v>45961</v>
      </c>
      <c r="B51" t="s">
        <v>876</v>
      </c>
      <c r="D51">
        <v>0</v>
      </c>
      <c r="E51" t="s">
        <v>1056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3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8671875" defaultRowHeight="14.4" x14ac:dyDescent="0.3"/>
  <cols>
    <col min="1" max="1" width="24.33203125" bestFit="1" customWidth="1"/>
    <col min="2" max="2" width="66.6640625" bestFit="1" customWidth="1"/>
    <col min="3" max="3" width="19.6640625" bestFit="1" customWidth="1"/>
    <col min="4" max="4" width="16" bestFit="1" customWidth="1"/>
    <col min="5" max="5" width="80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6" width="11.6640625" bestFit="1" customWidth="1"/>
    <col min="17" max="17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3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3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3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3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3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3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3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3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3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3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3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3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3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3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3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3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3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3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3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3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3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3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3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3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3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3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3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3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3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3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3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3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3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3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3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3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3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3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3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3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3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3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3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3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3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3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3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3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3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3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3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3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3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3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3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3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3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3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3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3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3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3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3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3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3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3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3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3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3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3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3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3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3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3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3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3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3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3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3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3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3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3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3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3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3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3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3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3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3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3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3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3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3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3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3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3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3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3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3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3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3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3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3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3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3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3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3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3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3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3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3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3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3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3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3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3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3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3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3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3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3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3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3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3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3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3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3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3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3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3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3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3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3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3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3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3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3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3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3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3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3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3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3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3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3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3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3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 filterMode="1"/>
  <dimension ref="A1:AM362"/>
  <sheetViews>
    <sheetView topLeftCell="U1" zoomScale="90" zoomScaleNormal="90" workbookViewId="0">
      <pane ySplit="1" topLeftCell="A33" activePane="bottomLeft" state="frozen"/>
      <selection pane="bottomLeft" activeCell="AC33" sqref="AC33"/>
    </sheetView>
  </sheetViews>
  <sheetFormatPr defaultColWidth="8.88671875" defaultRowHeight="14.4" outlineLevelCol="1" x14ac:dyDescent="0.3"/>
  <cols>
    <col min="1" max="1" width="15.88671875" customWidth="1"/>
    <col min="2" max="2" width="26.44140625" customWidth="1"/>
    <col min="3" max="3" width="15.6640625" customWidth="1"/>
    <col min="4" max="4" width="14.6640625" style="9" customWidth="1"/>
    <col min="5" max="5" width="43.33203125" customWidth="1"/>
    <col min="6" max="6" width="16.109375" customWidth="1"/>
    <col min="7" max="7" width="26.6640625" style="9" customWidth="1"/>
    <col min="8" max="8" width="22.44140625" customWidth="1"/>
    <col min="9" max="9" width="20.33203125" customWidth="1"/>
    <col min="11" max="11" width="14.109375" customWidth="1"/>
    <col min="13" max="13" width="2.6640625" hidden="1" customWidth="1"/>
    <col min="14" max="14" width="7.109375" customWidth="1"/>
    <col min="15" max="15" width="8.88671875" hidden="1" customWidth="1"/>
    <col min="16" max="16" width="6" hidden="1" customWidth="1"/>
    <col min="17" max="17" width="18.109375" customWidth="1"/>
    <col min="18" max="18" width="7" customWidth="1"/>
    <col min="19" max="19" width="18" style="2" customWidth="1"/>
    <col min="20" max="20" width="18" customWidth="1"/>
    <col min="21" max="21" width="13.44140625" customWidth="1"/>
    <col min="22" max="22" width="25" customWidth="1"/>
    <col min="23" max="23" width="29.6640625" customWidth="1"/>
    <col min="25" max="25" width="16.33203125" style="9" customWidth="1"/>
    <col min="26" max="26" width="18.44140625" style="120" customWidth="1"/>
    <col min="28" max="28" width="20.33203125" style="118" customWidth="1"/>
    <col min="29" max="29" width="18.6640625" customWidth="1"/>
    <col min="30" max="30" width="23" hidden="1" customWidth="1" outlineLevel="1"/>
    <col min="31" max="31" width="31" hidden="1" customWidth="1" outlineLevel="1"/>
    <col min="32" max="34" width="20.33203125" hidden="1" customWidth="1" outlineLevel="1"/>
    <col min="35" max="35" width="0" hidden="1" customWidth="1" outlineLevel="1"/>
    <col min="36" max="36" width="17.77734375" hidden="1" customWidth="1" outlineLevel="1"/>
    <col min="37" max="37" width="15.5546875" hidden="1" customWidth="1" outlineLevel="1"/>
    <col min="38" max="38" width="0" hidden="1" customWidth="1" outlineLevel="1"/>
    <col min="39" max="39" width="8.88671875" collapsed="1"/>
  </cols>
  <sheetData>
    <row r="1" spans="1:38" x14ac:dyDescent="0.3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994</v>
      </c>
      <c r="J1" s="132" t="s">
        <v>83</v>
      </c>
      <c r="K1" s="132" t="s">
        <v>84</v>
      </c>
      <c r="L1" s="132" t="s">
        <v>85</v>
      </c>
      <c r="M1" s="132" t="s">
        <v>921</v>
      </c>
      <c r="N1" s="132" t="s">
        <v>96</v>
      </c>
      <c r="O1" s="132" t="s">
        <v>551</v>
      </c>
      <c r="P1" s="132" t="s">
        <v>919</v>
      </c>
      <c r="Q1" s="132" t="s">
        <v>107</v>
      </c>
      <c r="R1" s="133" t="s">
        <v>922</v>
      </c>
      <c r="S1" s="133" t="s">
        <v>923</v>
      </c>
      <c r="T1" s="132" t="s">
        <v>924</v>
      </c>
      <c r="U1" s="132" t="s">
        <v>925</v>
      </c>
      <c r="V1" s="134" t="s">
        <v>926</v>
      </c>
      <c r="W1" s="134" t="s">
        <v>993</v>
      </c>
      <c r="X1" s="134" t="s">
        <v>927</v>
      </c>
      <c r="Y1" s="134" t="s">
        <v>928</v>
      </c>
      <c r="Z1" s="135" t="s">
        <v>929</v>
      </c>
      <c r="AA1" s="134" t="s">
        <v>930</v>
      </c>
      <c r="AB1" s="136" t="s">
        <v>1048</v>
      </c>
      <c r="AC1" s="134" t="s">
        <v>1057</v>
      </c>
      <c r="AD1" s="141" t="s">
        <v>1265</v>
      </c>
      <c r="AE1" s="141" t="s">
        <v>1266</v>
      </c>
      <c r="AF1" s="141" t="s">
        <v>1267</v>
      </c>
      <c r="AG1" s="141" t="s">
        <v>1272</v>
      </c>
      <c r="AH1" s="141" t="s">
        <v>1269</v>
      </c>
      <c r="AI1" s="141" t="s">
        <v>1271</v>
      </c>
      <c r="AJ1" s="141" t="s">
        <v>1280</v>
      </c>
      <c r="AK1" s="141" t="s">
        <v>1281</v>
      </c>
      <c r="AL1" s="141" t="s">
        <v>1282</v>
      </c>
    </row>
    <row r="2" spans="1:38" hidden="1" x14ac:dyDescent="0.3">
      <c r="A2" s="92" vm="27">
        <v>46022</v>
      </c>
      <c r="B2" s="89" t="s">
        <v>912</v>
      </c>
      <c r="C2" s="89" t="s">
        <v>1069</v>
      </c>
      <c r="D2" s="89">
        <v>-14580646.4</v>
      </c>
      <c r="E2" s="89" t="s">
        <v>1137</v>
      </c>
      <c r="F2" s="89">
        <v>37760</v>
      </c>
      <c r="G2" s="89">
        <v>386.14</v>
      </c>
      <c r="H2" s="89" t="s">
        <v>943</v>
      </c>
      <c r="I2" s="89" t="s">
        <v>942</v>
      </c>
      <c r="J2" s="89" t="s">
        <v>88</v>
      </c>
      <c r="K2" s="89" t="s">
        <v>469</v>
      </c>
      <c r="L2" s="89" t="str">
        <f>IF(K2="variable","DIRECTO","INDIRECTO")</f>
        <v>DIRECTO</v>
      </c>
      <c r="M2" s="89" t="s">
        <v>1069</v>
      </c>
      <c r="N2" s="89" t="s">
        <v>104</v>
      </c>
      <c r="O2" s="89" vm="2">
        <v>0</v>
      </c>
      <c r="P2" s="89" vm="2">
        <v>0</v>
      </c>
      <c r="Q2" s="89" t="s">
        <v>944</v>
      </c>
      <c r="R2" s="89" t="s">
        <v>1069</v>
      </c>
      <c r="S2" s="89" t="s">
        <v>935</v>
      </c>
      <c r="T2" s="89" t="s">
        <v>912</v>
      </c>
      <c r="U2" s="89" t="s">
        <v>935</v>
      </c>
      <c r="V2" s="89">
        <v>2925</v>
      </c>
      <c r="W2" s="89" t="s">
        <v>912</v>
      </c>
      <c r="X2" s="89">
        <v>1</v>
      </c>
      <c r="Y2" s="89">
        <v>1</v>
      </c>
      <c r="Z2" s="119">
        <f>AJ2*-1</f>
        <v>-14274307.072000001</v>
      </c>
      <c r="AA2" s="89">
        <v>37760</v>
      </c>
      <c r="AB2" s="117">
        <f>_xlfn.XLOOKUP(I2,'rubros_id_opex '!A:A,'rubros_id_opex '!B:B)</f>
        <v>1</v>
      </c>
      <c r="AC2" s="89" t="str">
        <f>_xlfn.XLOOKUP(AB2,'rubros_unicos'!B:B,'rubros_unicos'!A:A)</f>
        <v>NUTRICIÓN</v>
      </c>
      <c r="AD2" t="str">
        <f>MID(E2,FIND("-",E2),LEN(E2))</f>
        <v>-{desarrollo}-{capones}</v>
      </c>
      <c r="AE2" t="str">
        <f>_xlfn.CONCAT(W2,AD2)</f>
        <v>SITIO 3-{desarrollo}-{capones}</v>
      </c>
      <c r="AF2" t="str">
        <f>_xlfn.XLOOKUP(BBDD_GASTOS_FINAL!AE2,formula_ciclos!A:A,formula_ciclos!B:B)</f>
        <v>desarrollo_c_arveja</v>
      </c>
      <c r="AG2" t="str">
        <f>IF(AF2="NO",_xlfn.XLOOKUP(AE2,formula_ciclos!A:A,formula_ciclos!E:E),AF2)</f>
        <v>desarrollo_c_arveja</v>
      </c>
      <c r="AH2">
        <f>_xlfn.XLOOKUP(AG2,formulas!D:D,formulas!M:M)</f>
        <v>378.02719999999999</v>
      </c>
      <c r="AI2">
        <v>1</v>
      </c>
      <c r="AJ2">
        <f>AH2*F2</f>
        <v>14274307.072000001</v>
      </c>
      <c r="AK2">
        <f t="shared" ref="AK2:AK8" si="0">F2*G2</f>
        <v>14580646.4</v>
      </c>
      <c r="AL2" s="148">
        <f>AJ2/AK2-1</f>
        <v>-2.1009996374371953E-2</v>
      </c>
    </row>
    <row r="3" spans="1:38" hidden="1" x14ac:dyDescent="0.3">
      <c r="A3" s="89" vm="27">
        <v>46022</v>
      </c>
      <c r="B3" s="89" t="s">
        <v>912</v>
      </c>
      <c r="C3" s="89" t="s">
        <v>1070</v>
      </c>
      <c r="D3" s="90">
        <v>-15630947.199999999</v>
      </c>
      <c r="E3" s="89" t="s">
        <v>1148</v>
      </c>
      <c r="F3" s="89">
        <v>40480</v>
      </c>
      <c r="G3" s="90">
        <v>386.14</v>
      </c>
      <c r="H3" s="89" t="s">
        <v>943</v>
      </c>
      <c r="I3" s="89" t="s">
        <v>942</v>
      </c>
      <c r="J3" s="89" t="s">
        <v>88</v>
      </c>
      <c r="K3" s="89" t="s">
        <v>469</v>
      </c>
      <c r="L3" s="89" t="str">
        <f t="shared" ref="L3:L66" si="1">IF(K3="variable","DIRECTO","INDIRECTO")</f>
        <v>DIRECTO</v>
      </c>
      <c r="M3" s="89" t="s">
        <v>1070</v>
      </c>
      <c r="N3" s="89" t="s">
        <v>104</v>
      </c>
      <c r="O3" s="89" vm="2">
        <v>0</v>
      </c>
      <c r="P3" s="89" vm="2">
        <v>0</v>
      </c>
      <c r="Q3" s="89" t="s">
        <v>944</v>
      </c>
      <c r="R3" s="89" t="s">
        <v>1070</v>
      </c>
      <c r="S3" s="91" t="s">
        <v>935</v>
      </c>
      <c r="T3" s="89" t="s">
        <v>912</v>
      </c>
      <c r="U3" s="89" t="s">
        <v>935</v>
      </c>
      <c r="V3" s="89">
        <v>3125</v>
      </c>
      <c r="W3" s="89" t="s">
        <v>912</v>
      </c>
      <c r="X3" s="89">
        <v>1</v>
      </c>
      <c r="Y3" s="90">
        <v>1</v>
      </c>
      <c r="Z3" s="119">
        <f t="shared" ref="Z3:Z20" si="2">AJ3*-1</f>
        <v>-15302541.056</v>
      </c>
      <c r="AA3" s="89">
        <v>40480</v>
      </c>
      <c r="AB3" s="117">
        <f>_xlfn.XLOOKUP(I3,'rubros_id_opex '!A:A,'rubros_id_opex '!B:B)</f>
        <v>1</v>
      </c>
      <c r="AC3" s="89" t="str">
        <f>_xlfn.XLOOKUP(AB3,'rubros_unicos'!B:B,'rubros_unicos'!A:A)</f>
        <v>NUTRICIÓN</v>
      </c>
      <c r="AD3" t="str">
        <f t="shared" ref="AD3:AD20" si="3">MID(E3,FIND("-",E3),LEN(E3))</f>
        <v>-{desarrollo}-{capones}</v>
      </c>
      <c r="AE3" t="str">
        <f t="shared" ref="AE3:AE20" si="4">_xlfn.CONCAT(W3,AD3)</f>
        <v>SITIO 3-{desarrollo}-{capones}</v>
      </c>
      <c r="AF3" t="str">
        <f>_xlfn.XLOOKUP(BBDD_GASTOS_FINAL!AE3,formula_ciclos!A:A,formula_ciclos!B:B)</f>
        <v>desarrollo_c_arveja</v>
      </c>
      <c r="AG3" t="str">
        <f>IF(AF3="NO",_xlfn.XLOOKUP(AE3,formula_ciclos!A:A,formula_ciclos!E:E),AF3)</f>
        <v>desarrollo_c_arveja</v>
      </c>
      <c r="AH3">
        <f>_xlfn.XLOOKUP(AG3,formulas!D:D,formulas!M:M)</f>
        <v>378.02719999999999</v>
      </c>
      <c r="AI3">
        <v>1</v>
      </c>
      <c r="AJ3">
        <f t="shared" ref="AJ3:AJ20" si="5">AH3*F3</f>
        <v>15302541.056</v>
      </c>
      <c r="AK3">
        <f t="shared" si="0"/>
        <v>15630947.199999999</v>
      </c>
      <c r="AL3" s="148">
        <f t="shared" ref="AL3:AL20" si="6">AJ3/AK3-1</f>
        <v>-2.1009996374371953E-2</v>
      </c>
    </row>
    <row r="4" spans="1:38" hidden="1" x14ac:dyDescent="0.3">
      <c r="A4" s="92" vm="27">
        <v>46022</v>
      </c>
      <c r="B4" s="89" t="s">
        <v>908</v>
      </c>
      <c r="C4" s="89" t="s">
        <v>1069</v>
      </c>
      <c r="D4" s="89">
        <v>-473347.66000000003</v>
      </c>
      <c r="E4" s="89" t="s">
        <v>1131</v>
      </c>
      <c r="F4" s="89">
        <v>191</v>
      </c>
      <c r="G4" s="89">
        <v>2478.2600000000002</v>
      </c>
      <c r="H4" s="89" t="s">
        <v>943</v>
      </c>
      <c r="I4" s="89" t="s">
        <v>945</v>
      </c>
      <c r="J4" s="89" t="s">
        <v>88</v>
      </c>
      <c r="K4" s="89" t="s">
        <v>469</v>
      </c>
      <c r="L4" s="89" t="str">
        <f t="shared" si="1"/>
        <v>DIRECTO</v>
      </c>
      <c r="M4" s="89" t="s">
        <v>1069</v>
      </c>
      <c r="N4" s="89" t="s">
        <v>123</v>
      </c>
      <c r="O4" s="89" vm="2">
        <v>0</v>
      </c>
      <c r="P4" s="89" vm="2">
        <v>0</v>
      </c>
      <c r="Q4" s="89" t="s">
        <v>944</v>
      </c>
      <c r="R4" s="89" t="s">
        <v>1069</v>
      </c>
      <c r="S4" s="89" t="s">
        <v>935</v>
      </c>
      <c r="T4" s="89" t="s">
        <v>908</v>
      </c>
      <c r="U4" s="89" t="s">
        <v>935</v>
      </c>
      <c r="V4" s="89">
        <v>2925</v>
      </c>
      <c r="W4" s="89" t="s">
        <v>908</v>
      </c>
      <c r="X4" s="89">
        <v>1</v>
      </c>
      <c r="Y4" s="89">
        <v>1</v>
      </c>
      <c r="Z4" s="119">
        <f t="shared" si="2"/>
        <v>-427437.94500000007</v>
      </c>
      <c r="AA4" s="89">
        <v>191</v>
      </c>
      <c r="AB4" s="117">
        <f>_xlfn.XLOOKUP(I4,'rubros_id_opex '!A:A,'rubros_id_opex '!B:B)</f>
        <v>1</v>
      </c>
      <c r="AC4" s="89" t="str">
        <f>_xlfn.XLOOKUP(AB4,'rubros_unicos'!B:B,'rubros_unicos'!A:A)</f>
        <v>NUTRICIÓN</v>
      </c>
      <c r="AD4" t="str">
        <f t="shared" si="3"/>
        <v>-{fase0}-{lechones}</v>
      </c>
      <c r="AE4" t="str">
        <f t="shared" si="4"/>
        <v>MATERNIDAD-{fase0}-{lechones}</v>
      </c>
      <c r="AF4" t="str">
        <f>_xlfn.XLOOKUP(BBDD_GASTOS_FINAL!AE4,formula_ciclos!A:A,formula_ciclos!B:B)</f>
        <v>NO</v>
      </c>
      <c r="AG4" t="str">
        <f>IF(AF4="NO",_xlfn.XLOOKUP(AE4,formula_ciclos!A:A,formula_ciclos!E:E),AF4)</f>
        <v>E3</v>
      </c>
      <c r="AH4">
        <f>_xlfn.XLOOKUP(AG4,formulas!D:D,formulas!M:M,_xlfn.XLOOKUP(AG4,precios_mp_ac!A:A,precios_mp_ac!N:N))</f>
        <v>2237.8950000000004</v>
      </c>
      <c r="AI4">
        <v>1</v>
      </c>
      <c r="AJ4">
        <f t="shared" si="5"/>
        <v>427437.94500000007</v>
      </c>
      <c r="AK4">
        <f t="shared" si="0"/>
        <v>473347.66000000003</v>
      </c>
      <c r="AL4" s="148">
        <f t="shared" si="6"/>
        <v>-9.6989419996287629E-2</v>
      </c>
    </row>
    <row r="5" spans="1:38" hidden="1" x14ac:dyDescent="0.3">
      <c r="A5" s="89" vm="27">
        <v>46022</v>
      </c>
      <c r="B5" s="89" t="s">
        <v>908</v>
      </c>
      <c r="C5" s="89" t="s">
        <v>1070</v>
      </c>
      <c r="D5" s="90">
        <v>-490695.48000000004</v>
      </c>
      <c r="E5" s="89" t="s">
        <v>1142</v>
      </c>
      <c r="F5" s="89">
        <v>198</v>
      </c>
      <c r="G5" s="90">
        <v>2478.2600000000002</v>
      </c>
      <c r="H5" s="89" t="s">
        <v>943</v>
      </c>
      <c r="I5" s="89" t="s">
        <v>945</v>
      </c>
      <c r="J5" s="89" t="s">
        <v>88</v>
      </c>
      <c r="K5" s="89" t="s">
        <v>469</v>
      </c>
      <c r="L5" s="89" t="str">
        <f t="shared" si="1"/>
        <v>DIRECTO</v>
      </c>
      <c r="M5" s="89" t="s">
        <v>1070</v>
      </c>
      <c r="N5" s="89" t="s">
        <v>123</v>
      </c>
      <c r="O5" s="89" vm="2">
        <v>0</v>
      </c>
      <c r="P5" s="89" vm="2">
        <v>0</v>
      </c>
      <c r="Q5" s="89" t="s">
        <v>944</v>
      </c>
      <c r="R5" s="89" t="s">
        <v>1070</v>
      </c>
      <c r="S5" s="91" t="s">
        <v>935</v>
      </c>
      <c r="T5" s="89" t="s">
        <v>908</v>
      </c>
      <c r="U5" s="89" t="s">
        <v>935</v>
      </c>
      <c r="V5" s="89">
        <v>3125</v>
      </c>
      <c r="W5" s="89" t="s">
        <v>908</v>
      </c>
      <c r="X5" s="89">
        <v>1</v>
      </c>
      <c r="Y5" s="90">
        <v>1</v>
      </c>
      <c r="Z5" s="119">
        <f t="shared" si="2"/>
        <v>-443103.21000000008</v>
      </c>
      <c r="AA5" s="89">
        <v>198</v>
      </c>
      <c r="AB5" s="117">
        <f>_xlfn.XLOOKUP(I5,'rubros_id_opex '!A:A,'rubros_id_opex '!B:B)</f>
        <v>1</v>
      </c>
      <c r="AC5" s="89" t="str">
        <f>_xlfn.XLOOKUP(AB5,'rubros_unicos'!B:B,'rubros_unicos'!A:A)</f>
        <v>NUTRICIÓN</v>
      </c>
      <c r="AD5" t="str">
        <f t="shared" si="3"/>
        <v>-{fase0}-{lechones}</v>
      </c>
      <c r="AE5" t="str">
        <f t="shared" si="4"/>
        <v>MATERNIDAD-{fase0}-{lechones}</v>
      </c>
      <c r="AF5" t="str">
        <f>_xlfn.XLOOKUP(BBDD_GASTOS_FINAL!AE5,formula_ciclos!A:A,formula_ciclos!B:B)</f>
        <v>NO</v>
      </c>
      <c r="AG5" t="str">
        <f>IF(AF5="NO",_xlfn.XLOOKUP(AE5,formula_ciclos!A:A,formula_ciclos!E:E),AF5)</f>
        <v>E3</v>
      </c>
      <c r="AH5">
        <f>_xlfn.XLOOKUP(AG5,formulas!D:D,formulas!M:M,_xlfn.XLOOKUP(AG5,precios_mp_ac!A:A,precios_mp_ac!N:N))</f>
        <v>2237.8950000000004</v>
      </c>
      <c r="AI5">
        <v>1</v>
      </c>
      <c r="AJ5">
        <f t="shared" si="5"/>
        <v>443103.21000000008</v>
      </c>
      <c r="AK5">
        <f t="shared" si="0"/>
        <v>490695.48000000004</v>
      </c>
      <c r="AL5" s="148">
        <f t="shared" si="6"/>
        <v>-9.6989419996287629E-2</v>
      </c>
    </row>
    <row r="6" spans="1:38" hidden="1" x14ac:dyDescent="0.3">
      <c r="A6" s="92" vm="27">
        <v>46022</v>
      </c>
      <c r="B6" s="89" t="s">
        <v>908</v>
      </c>
      <c r="C6" s="89" t="s">
        <v>1069</v>
      </c>
      <c r="D6" s="89">
        <v>-919053.8</v>
      </c>
      <c r="E6" s="89" t="s">
        <v>1132</v>
      </c>
      <c r="F6" s="89">
        <v>382</v>
      </c>
      <c r="G6" s="89">
        <v>2405.9</v>
      </c>
      <c r="H6" s="89" t="s">
        <v>943</v>
      </c>
      <c r="I6" s="89" t="s">
        <v>946</v>
      </c>
      <c r="J6" s="89" t="s">
        <v>88</v>
      </c>
      <c r="K6" s="89" t="s">
        <v>469</v>
      </c>
      <c r="L6" s="89" t="str">
        <f t="shared" si="1"/>
        <v>DIRECTO</v>
      </c>
      <c r="M6" s="89" t="s">
        <v>1069</v>
      </c>
      <c r="N6" s="89" t="s">
        <v>123</v>
      </c>
      <c r="O6" s="89" vm="2">
        <v>0</v>
      </c>
      <c r="P6" s="89" vm="2">
        <v>0</v>
      </c>
      <c r="Q6" s="89" t="s">
        <v>944</v>
      </c>
      <c r="R6" s="89" t="s">
        <v>1069</v>
      </c>
      <c r="S6" s="89" t="s">
        <v>935</v>
      </c>
      <c r="T6" s="89" t="s">
        <v>908</v>
      </c>
      <c r="U6" s="89" t="s">
        <v>935</v>
      </c>
      <c r="V6" s="89">
        <v>2925</v>
      </c>
      <c r="W6" s="89" t="s">
        <v>908</v>
      </c>
      <c r="X6" s="89">
        <v>1</v>
      </c>
      <c r="Y6" s="89">
        <v>1</v>
      </c>
      <c r="Z6" s="119">
        <f t="shared" si="2"/>
        <v>-836155.98</v>
      </c>
      <c r="AA6" s="89">
        <v>382</v>
      </c>
      <c r="AB6" s="117">
        <f>_xlfn.XLOOKUP(I6,'rubros_id_opex '!A:A,'rubros_id_opex '!B:B)</f>
        <v>1</v>
      </c>
      <c r="AC6" s="89" t="str">
        <f>_xlfn.XLOOKUP(AB6,'rubros_unicos'!B:B,'rubros_unicos'!A:A)</f>
        <v>NUTRICIÓN</v>
      </c>
      <c r="AD6" t="str">
        <f t="shared" si="3"/>
        <v>-{fase1}-{lechones}</v>
      </c>
      <c r="AE6" t="str">
        <f t="shared" si="4"/>
        <v>MATERNIDAD-{fase1}-{lechones}</v>
      </c>
      <c r="AF6" t="str">
        <f>_xlfn.XLOOKUP(BBDD_GASTOS_FINAL!AE6,formula_ciclos!A:A,formula_ciclos!B:B)</f>
        <v>NO</v>
      </c>
      <c r="AG6" t="str">
        <f>IF(AF6="NO",_xlfn.XLOOKUP(AE6,formula_ciclos!A:A,formula_ciclos!E:E),AF6)</f>
        <v>E6</v>
      </c>
      <c r="AH6">
        <f>_xlfn.XLOOKUP(AG6,formulas!D:D,formulas!M:M,_xlfn.XLOOKUP(AG6,precios_mp_ac!A:A,precios_mp_ac!N:N))</f>
        <v>2188.89</v>
      </c>
      <c r="AI6">
        <v>1</v>
      </c>
      <c r="AJ6">
        <f t="shared" si="5"/>
        <v>836155.98</v>
      </c>
      <c r="AK6">
        <f t="shared" si="0"/>
        <v>919053.8</v>
      </c>
      <c r="AL6" s="148">
        <f t="shared" si="6"/>
        <v>-9.0199093894176907E-2</v>
      </c>
    </row>
    <row r="7" spans="1:38" hidden="1" x14ac:dyDescent="0.3">
      <c r="A7" s="89" vm="27">
        <v>46022</v>
      </c>
      <c r="B7" s="89" t="s">
        <v>908</v>
      </c>
      <c r="C7" s="89" t="s">
        <v>1070</v>
      </c>
      <c r="D7" s="90">
        <v>-952736.4</v>
      </c>
      <c r="E7" s="89" t="s">
        <v>1143</v>
      </c>
      <c r="F7" s="89">
        <v>396</v>
      </c>
      <c r="G7" s="90">
        <v>2405.9</v>
      </c>
      <c r="H7" s="89" t="s">
        <v>943</v>
      </c>
      <c r="I7" s="89" t="s">
        <v>946</v>
      </c>
      <c r="J7" s="89" t="s">
        <v>88</v>
      </c>
      <c r="K7" s="89" t="s">
        <v>469</v>
      </c>
      <c r="L7" s="89" t="str">
        <f t="shared" si="1"/>
        <v>DIRECTO</v>
      </c>
      <c r="M7" s="89" t="s">
        <v>1070</v>
      </c>
      <c r="N7" s="89" t="s">
        <v>123</v>
      </c>
      <c r="O7" s="89" vm="2">
        <v>0</v>
      </c>
      <c r="P7" s="89" vm="2">
        <v>0</v>
      </c>
      <c r="Q7" s="89" t="s">
        <v>944</v>
      </c>
      <c r="R7" s="89" t="s">
        <v>1070</v>
      </c>
      <c r="S7" s="91" t="s">
        <v>935</v>
      </c>
      <c r="T7" s="89" t="s">
        <v>908</v>
      </c>
      <c r="U7" s="89" t="s">
        <v>935</v>
      </c>
      <c r="V7" s="89">
        <v>3125</v>
      </c>
      <c r="W7" s="89" t="s">
        <v>908</v>
      </c>
      <c r="X7" s="89">
        <v>1</v>
      </c>
      <c r="Y7" s="90">
        <v>1</v>
      </c>
      <c r="Z7" s="119">
        <f t="shared" si="2"/>
        <v>-866800.44</v>
      </c>
      <c r="AA7" s="89">
        <v>396</v>
      </c>
      <c r="AB7" s="117">
        <f>_xlfn.XLOOKUP(I7,'rubros_id_opex '!A:A,'rubros_id_opex '!B:B)</f>
        <v>1</v>
      </c>
      <c r="AC7" s="89" t="str">
        <f>_xlfn.XLOOKUP(AB7,'rubros_unicos'!B:B,'rubros_unicos'!A:A)</f>
        <v>NUTRICIÓN</v>
      </c>
      <c r="AD7" t="str">
        <f t="shared" si="3"/>
        <v>-{fase1}-{lechones}</v>
      </c>
      <c r="AE7" t="str">
        <f t="shared" si="4"/>
        <v>MATERNIDAD-{fase1}-{lechones}</v>
      </c>
      <c r="AF7" t="str">
        <f>_xlfn.XLOOKUP(BBDD_GASTOS_FINAL!AE7,formula_ciclos!A:A,formula_ciclos!B:B)</f>
        <v>NO</v>
      </c>
      <c r="AG7" t="str">
        <f>IF(AF7="NO",_xlfn.XLOOKUP(AE7,formula_ciclos!A:A,formula_ciclos!E:E),AF7)</f>
        <v>E6</v>
      </c>
      <c r="AH7">
        <f>_xlfn.XLOOKUP(AG7,formulas!D:D,formulas!M:M,_xlfn.XLOOKUP(AG7,precios_mp_ac!A:A,precios_mp_ac!N:N))</f>
        <v>2188.89</v>
      </c>
      <c r="AI7">
        <v>1</v>
      </c>
      <c r="AJ7">
        <f t="shared" si="5"/>
        <v>866800.44</v>
      </c>
      <c r="AK7">
        <f t="shared" si="0"/>
        <v>952736.4</v>
      </c>
      <c r="AL7" s="148">
        <f t="shared" si="6"/>
        <v>-9.0199093894176907E-2</v>
      </c>
    </row>
    <row r="8" spans="1:38" hidden="1" x14ac:dyDescent="0.3">
      <c r="A8" s="89" vm="27">
        <v>46022</v>
      </c>
      <c r="B8" s="89" t="s">
        <v>910</v>
      </c>
      <c r="C8" s="89" t="s">
        <v>1070</v>
      </c>
      <c r="D8" s="90">
        <v>-962360</v>
      </c>
      <c r="E8" s="89" t="s">
        <v>1143</v>
      </c>
      <c r="F8" s="89">
        <v>400</v>
      </c>
      <c r="G8" s="90">
        <v>2405.9</v>
      </c>
      <c r="H8" s="89" t="s">
        <v>943</v>
      </c>
      <c r="I8" s="89" t="s">
        <v>946</v>
      </c>
      <c r="J8" s="89" t="s">
        <v>88</v>
      </c>
      <c r="K8" s="89" t="s">
        <v>469</v>
      </c>
      <c r="L8" s="89" t="str">
        <f t="shared" si="1"/>
        <v>DIRECTO</v>
      </c>
      <c r="M8" s="89" t="s">
        <v>1070</v>
      </c>
      <c r="N8" s="89" t="s">
        <v>99</v>
      </c>
      <c r="O8" s="89" vm="2">
        <v>0</v>
      </c>
      <c r="P8" s="89" vm="2">
        <v>0</v>
      </c>
      <c r="Q8" s="89" t="s">
        <v>944</v>
      </c>
      <c r="R8" s="89" t="s">
        <v>1070</v>
      </c>
      <c r="S8" s="91" t="s">
        <v>935</v>
      </c>
      <c r="T8" s="89" t="s">
        <v>910</v>
      </c>
      <c r="U8" s="89" t="s">
        <v>935</v>
      </c>
      <c r="V8" s="89">
        <v>3125</v>
      </c>
      <c r="W8" s="89" t="s">
        <v>910</v>
      </c>
      <c r="X8" s="89">
        <v>1</v>
      </c>
      <c r="Y8" s="90">
        <v>1</v>
      </c>
      <c r="Z8" s="119">
        <f t="shared" si="2"/>
        <v>-705671.99999999988</v>
      </c>
      <c r="AA8" s="89">
        <v>400</v>
      </c>
      <c r="AB8" s="117">
        <f>_xlfn.XLOOKUP(I8,'rubros_id_opex '!A:A,'rubros_id_opex '!B:B)</f>
        <v>1</v>
      </c>
      <c r="AC8" s="89" t="str">
        <f>_xlfn.XLOOKUP(AB8,'rubros_unicos'!B:B,'rubros_unicos'!A:A)</f>
        <v>NUTRICIÓN</v>
      </c>
      <c r="AD8" t="str">
        <f t="shared" si="3"/>
        <v>-{fase1}-{lechones}</v>
      </c>
      <c r="AE8" t="str">
        <f t="shared" si="4"/>
        <v>SITIO 2-{fase1}-{lechones}</v>
      </c>
      <c r="AF8" t="str">
        <f>_xlfn.XLOOKUP(BBDD_GASTOS_FINAL!AE8,formula_ciclos!A:A,formula_ciclos!B:B)</f>
        <v>NO</v>
      </c>
      <c r="AG8" t="str">
        <f>IF(AF8="NO",_xlfn.XLOOKUP(AE8,formula_ciclos!A:A,formula_ciclos!E:E),AF8)</f>
        <v>E7</v>
      </c>
      <c r="AH8">
        <f>_xlfn.XLOOKUP(AG8,formulas!D:D,formulas!M:M,_xlfn.XLOOKUP(AG8,precios_mp_ac!A:A,precios_mp_ac!N:N))</f>
        <v>1764.1799999999998</v>
      </c>
      <c r="AI8">
        <v>1</v>
      </c>
      <c r="AJ8">
        <f t="shared" si="5"/>
        <v>705671.99999999988</v>
      </c>
      <c r="AK8">
        <f t="shared" si="0"/>
        <v>962360</v>
      </c>
      <c r="AL8" s="148">
        <f t="shared" si="6"/>
        <v>-0.26672762791470983</v>
      </c>
    </row>
    <row r="9" spans="1:38" hidden="1" x14ac:dyDescent="0.3">
      <c r="A9" s="92" vm="27">
        <v>46022</v>
      </c>
      <c r="B9" s="89" t="s">
        <v>910</v>
      </c>
      <c r="C9" s="89" t="s">
        <v>1069</v>
      </c>
      <c r="D9" s="89">
        <v>-4935729</v>
      </c>
      <c r="E9" s="89" t="s">
        <v>1133</v>
      </c>
      <c r="F9" s="89">
        <v>2550</v>
      </c>
      <c r="G9" s="89">
        <v>1935.58</v>
      </c>
      <c r="H9" s="89" t="s">
        <v>943</v>
      </c>
      <c r="I9" s="89" t="s">
        <v>947</v>
      </c>
      <c r="J9" s="89" t="s">
        <v>88</v>
      </c>
      <c r="K9" s="89" t="s">
        <v>469</v>
      </c>
      <c r="L9" s="89" t="str">
        <f t="shared" si="1"/>
        <v>DIRECTO</v>
      </c>
      <c r="M9" s="89" t="s">
        <v>1069</v>
      </c>
      <c r="N9" s="89" t="s">
        <v>99</v>
      </c>
      <c r="O9" s="89" vm="2">
        <v>0</v>
      </c>
      <c r="P9" s="89" vm="2">
        <v>0</v>
      </c>
      <c r="Q9" s="89" t="s">
        <v>944</v>
      </c>
      <c r="R9" s="89" t="s">
        <v>1069</v>
      </c>
      <c r="S9" s="89" t="s">
        <v>935</v>
      </c>
      <c r="T9" s="89" t="s">
        <v>910</v>
      </c>
      <c r="U9" s="89" t="s">
        <v>935</v>
      </c>
      <c r="V9" s="89">
        <v>2925</v>
      </c>
      <c r="W9" s="89" t="s">
        <v>910</v>
      </c>
      <c r="X9" s="89">
        <v>1</v>
      </c>
      <c r="Y9" s="89">
        <v>1</v>
      </c>
      <c r="Z9" s="119">
        <f t="shared" si="2"/>
        <v>-4498659</v>
      </c>
      <c r="AA9" s="89">
        <v>2550</v>
      </c>
      <c r="AB9" s="117">
        <f>_xlfn.XLOOKUP(I9,'rubros_id_opex '!A:A,'rubros_id_opex '!B:B)</f>
        <v>1</v>
      </c>
      <c r="AC9" s="89" t="str">
        <f>_xlfn.XLOOKUP(AB9,'rubros_unicos'!B:B,'rubros_unicos'!A:A)</f>
        <v>NUTRICIÓN</v>
      </c>
      <c r="AD9" t="str">
        <f t="shared" si="3"/>
        <v>-{fase2}-{lechones}</v>
      </c>
      <c r="AE9" t="str">
        <f t="shared" si="4"/>
        <v>SITIO 2-{fase2}-{lechones}</v>
      </c>
      <c r="AF9" t="str">
        <f>_xlfn.XLOOKUP(BBDD_GASTOS_FINAL!AE9,formula_ciclos!A:A,formula_ciclos!B:B)</f>
        <v>NO</v>
      </c>
      <c r="AG9" t="str">
        <f>IF(AF9="NO",_xlfn.XLOOKUP(AE9,formula_ciclos!A:A,formula_ciclos!E:E),AF9)</f>
        <v>E7</v>
      </c>
      <c r="AH9">
        <f>_xlfn.XLOOKUP(AG9,formulas!D:D,formulas!M:M,_xlfn.XLOOKUP(AG9,precios_mp_ac!A:A,precios_mp_ac!N:N))</f>
        <v>1764.1799999999998</v>
      </c>
      <c r="AI9">
        <v>1</v>
      </c>
      <c r="AJ9">
        <f t="shared" si="5"/>
        <v>4498659</v>
      </c>
      <c r="AK9">
        <f>F9*G9</f>
        <v>4935729</v>
      </c>
      <c r="AL9" s="148">
        <f t="shared" si="6"/>
        <v>-8.8552268570661008E-2</v>
      </c>
    </row>
    <row r="10" spans="1:38" hidden="1" x14ac:dyDescent="0.3">
      <c r="A10" s="89" vm="27">
        <v>46022</v>
      </c>
      <c r="B10" s="89" t="s">
        <v>910</v>
      </c>
      <c r="C10" s="89" t="s">
        <v>1070</v>
      </c>
      <c r="D10" s="90">
        <v>-4258276</v>
      </c>
      <c r="E10" s="89" t="s">
        <v>1144</v>
      </c>
      <c r="F10" s="89">
        <v>2200</v>
      </c>
      <c r="G10" s="90">
        <v>1935.58</v>
      </c>
      <c r="H10" s="89" t="s">
        <v>943</v>
      </c>
      <c r="I10" s="89" t="s">
        <v>947</v>
      </c>
      <c r="J10" s="89" t="s">
        <v>88</v>
      </c>
      <c r="K10" s="89" t="s">
        <v>469</v>
      </c>
      <c r="L10" s="89" t="str">
        <f t="shared" si="1"/>
        <v>DIRECTO</v>
      </c>
      <c r="M10" s="89" t="s">
        <v>1070</v>
      </c>
      <c r="N10" s="89" t="s">
        <v>99</v>
      </c>
      <c r="O10" s="89" vm="2">
        <v>0</v>
      </c>
      <c r="P10" s="89" vm="2">
        <v>0</v>
      </c>
      <c r="Q10" s="89" t="s">
        <v>944</v>
      </c>
      <c r="R10" s="89" t="s">
        <v>1070</v>
      </c>
      <c r="S10" s="91" t="s">
        <v>935</v>
      </c>
      <c r="T10" s="89" t="s">
        <v>910</v>
      </c>
      <c r="U10" s="89" t="s">
        <v>935</v>
      </c>
      <c r="V10" s="89">
        <v>3125</v>
      </c>
      <c r="W10" s="89" t="s">
        <v>910</v>
      </c>
      <c r="X10" s="89">
        <v>1</v>
      </c>
      <c r="Y10" s="90">
        <v>1</v>
      </c>
      <c r="Z10" s="119">
        <f t="shared" si="2"/>
        <v>-3881195.9999999995</v>
      </c>
      <c r="AA10" s="89">
        <v>2200</v>
      </c>
      <c r="AB10" s="117">
        <f>_xlfn.XLOOKUP(I10,'rubros_id_opex '!A:A,'rubros_id_opex '!B:B)</f>
        <v>1</v>
      </c>
      <c r="AC10" s="89" t="str">
        <f>_xlfn.XLOOKUP(AB10,'rubros_unicos'!B:B,'rubros_unicos'!A:A)</f>
        <v>NUTRICIÓN</v>
      </c>
      <c r="AD10" t="str">
        <f t="shared" si="3"/>
        <v>-{fase2}-{lechones}</v>
      </c>
      <c r="AE10" t="str">
        <f t="shared" si="4"/>
        <v>SITIO 2-{fase2}-{lechones}</v>
      </c>
      <c r="AF10" t="str">
        <f>_xlfn.XLOOKUP(BBDD_GASTOS_FINAL!AE10,formula_ciclos!A:A,formula_ciclos!B:B)</f>
        <v>NO</v>
      </c>
      <c r="AG10" t="str">
        <f>IF(AF10="NO",_xlfn.XLOOKUP(AE10,formula_ciclos!A:A,formula_ciclos!E:E),AF10)</f>
        <v>E7</v>
      </c>
      <c r="AH10">
        <f>_xlfn.XLOOKUP(AG10,formulas!D:D,formulas!M:M,_xlfn.XLOOKUP(AG10,precios_mp_ac!A:A,precios_mp_ac!N:N))</f>
        <v>1764.1799999999998</v>
      </c>
      <c r="AI10">
        <v>1</v>
      </c>
      <c r="AJ10">
        <f t="shared" si="5"/>
        <v>3881195.9999999995</v>
      </c>
      <c r="AK10">
        <f t="shared" ref="AK10:AK20" si="7">F10*G10</f>
        <v>4258276</v>
      </c>
      <c r="AL10" s="148">
        <f t="shared" si="6"/>
        <v>-8.8552268570661119E-2</v>
      </c>
    </row>
    <row r="11" spans="1:38" hidden="1" x14ac:dyDescent="0.3">
      <c r="A11" s="92" vm="27">
        <v>46022</v>
      </c>
      <c r="B11" s="89" t="s">
        <v>910</v>
      </c>
      <c r="C11" s="89" t="s">
        <v>1069</v>
      </c>
      <c r="D11" s="89">
        <v>-2489770.5</v>
      </c>
      <c r="E11" s="89" t="s">
        <v>1134</v>
      </c>
      <c r="F11" s="89">
        <v>4425</v>
      </c>
      <c r="G11" s="89">
        <v>562.66</v>
      </c>
      <c r="H11" s="89" t="s">
        <v>943</v>
      </c>
      <c r="I11" s="89" t="s">
        <v>948</v>
      </c>
      <c r="J11" s="89" t="s">
        <v>88</v>
      </c>
      <c r="K11" s="89" t="s">
        <v>469</v>
      </c>
      <c r="L11" s="89" t="str">
        <f t="shared" si="1"/>
        <v>DIRECTO</v>
      </c>
      <c r="M11" s="89" t="s">
        <v>1069</v>
      </c>
      <c r="N11" s="89" t="s">
        <v>99</v>
      </c>
      <c r="O11" s="89" vm="2">
        <v>0</v>
      </c>
      <c r="P11" s="89" vm="2">
        <v>0</v>
      </c>
      <c r="Q11" s="89" t="s">
        <v>944</v>
      </c>
      <c r="R11" s="89" t="s">
        <v>1069</v>
      </c>
      <c r="S11" s="89" t="s">
        <v>935</v>
      </c>
      <c r="T11" s="89" t="s">
        <v>910</v>
      </c>
      <c r="U11" s="89" t="s">
        <v>935</v>
      </c>
      <c r="V11" s="89">
        <v>2925</v>
      </c>
      <c r="W11" s="89" t="s">
        <v>910</v>
      </c>
      <c r="X11" s="89">
        <v>1</v>
      </c>
      <c r="Y11" s="89">
        <v>1</v>
      </c>
      <c r="Z11" s="119">
        <f t="shared" si="2"/>
        <v>-3170994.1612499999</v>
      </c>
      <c r="AA11" s="89">
        <v>4425</v>
      </c>
      <c r="AB11" s="117">
        <f>_xlfn.XLOOKUP(I11,'rubros_id_opex '!A:A,'rubros_id_opex '!B:B)</f>
        <v>1</v>
      </c>
      <c r="AC11" s="89" t="str">
        <f>_xlfn.XLOOKUP(AB11,'rubros_unicos'!B:B,'rubros_unicos'!A:A)</f>
        <v>NUTRICIÓN</v>
      </c>
      <c r="AD11" t="str">
        <f t="shared" si="3"/>
        <v>-{fase3}-{lechones}</v>
      </c>
      <c r="AE11" t="str">
        <f t="shared" si="4"/>
        <v>SITIO 2-{fase3}-{lechones}</v>
      </c>
      <c r="AF11" t="str">
        <f>_xlfn.XLOOKUP(BBDD_GASTOS_FINAL!AE11,formula_ciclos!A:A,formula_ciclos!B:B)</f>
        <v>fase3</v>
      </c>
      <c r="AG11" t="str">
        <f>IF(AF11="NO",_xlfn.XLOOKUP(AE11,formula_ciclos!A:A,formula_ciclos!E:E),AF11)</f>
        <v>fase3</v>
      </c>
      <c r="AH11">
        <f>_xlfn.XLOOKUP(AG11,formulas!D:D,formulas!M:M,_xlfn.XLOOKUP(AG11,precios_mp_ac!A:A,precios_mp_ac!N:N))</f>
        <v>716.60884999999996</v>
      </c>
      <c r="AI11">
        <v>1</v>
      </c>
      <c r="AJ11">
        <f t="shared" si="5"/>
        <v>3170994.1612499999</v>
      </c>
      <c r="AK11">
        <f t="shared" si="7"/>
        <v>2489770.5</v>
      </c>
      <c r="AL11" s="148">
        <f t="shared" si="6"/>
        <v>0.27360901787935865</v>
      </c>
    </row>
    <row r="12" spans="1:38" hidden="1" x14ac:dyDescent="0.3">
      <c r="A12" s="89" vm="27">
        <v>46022</v>
      </c>
      <c r="B12" s="89" t="s">
        <v>910</v>
      </c>
      <c r="C12" s="89" t="s">
        <v>1070</v>
      </c>
      <c r="D12" s="90">
        <v>-2630435.5</v>
      </c>
      <c r="E12" s="89" t="s">
        <v>1145</v>
      </c>
      <c r="F12" s="89">
        <v>4675</v>
      </c>
      <c r="G12" s="90">
        <v>562.66</v>
      </c>
      <c r="H12" s="89" t="s">
        <v>943</v>
      </c>
      <c r="I12" s="89" t="s">
        <v>948</v>
      </c>
      <c r="J12" s="89" t="s">
        <v>88</v>
      </c>
      <c r="K12" s="89" t="s">
        <v>469</v>
      </c>
      <c r="L12" s="89" t="str">
        <f t="shared" si="1"/>
        <v>DIRECTO</v>
      </c>
      <c r="M12" s="89" t="s">
        <v>1070</v>
      </c>
      <c r="N12" s="89" t="s">
        <v>99</v>
      </c>
      <c r="O12" s="89" vm="2">
        <v>0</v>
      </c>
      <c r="P12" s="89" vm="2">
        <v>0</v>
      </c>
      <c r="Q12" s="89" t="s">
        <v>944</v>
      </c>
      <c r="R12" s="89" t="s">
        <v>1070</v>
      </c>
      <c r="S12" s="91" t="s">
        <v>935</v>
      </c>
      <c r="T12" s="89" t="s">
        <v>910</v>
      </c>
      <c r="U12" s="89" t="s">
        <v>935</v>
      </c>
      <c r="V12" s="89">
        <v>3125</v>
      </c>
      <c r="W12" s="89" t="s">
        <v>910</v>
      </c>
      <c r="X12" s="89">
        <v>1</v>
      </c>
      <c r="Y12" s="90">
        <v>1</v>
      </c>
      <c r="Z12" s="119">
        <f t="shared" si="2"/>
        <v>-3350146.3737499998</v>
      </c>
      <c r="AA12" s="89">
        <v>4675</v>
      </c>
      <c r="AB12" s="117">
        <f>_xlfn.XLOOKUP(I12,'rubros_id_opex '!A:A,'rubros_id_opex '!B:B)</f>
        <v>1</v>
      </c>
      <c r="AC12" s="89" t="str">
        <f>_xlfn.XLOOKUP(AB12,'rubros_unicos'!B:B,'rubros_unicos'!A:A)</f>
        <v>NUTRICIÓN</v>
      </c>
      <c r="AD12" t="str">
        <f t="shared" si="3"/>
        <v>-{fase3}-{lechones}</v>
      </c>
      <c r="AE12" t="str">
        <f t="shared" si="4"/>
        <v>SITIO 2-{fase3}-{lechones}</v>
      </c>
      <c r="AF12" t="str">
        <f>_xlfn.XLOOKUP(BBDD_GASTOS_FINAL!AE12,formula_ciclos!A:A,formula_ciclos!B:B)</f>
        <v>fase3</v>
      </c>
      <c r="AG12" t="str">
        <f>IF(AF12="NO",_xlfn.XLOOKUP(AE12,formula_ciclos!A:A,formula_ciclos!E:E),AF12)</f>
        <v>fase3</v>
      </c>
      <c r="AH12">
        <f>_xlfn.XLOOKUP(AG12,formulas!D:D,formulas!M:M,_xlfn.XLOOKUP(AG12,precios_mp_ac!A:A,precios_mp_ac!N:N))</f>
        <v>716.60884999999996</v>
      </c>
      <c r="AI12">
        <v>1</v>
      </c>
      <c r="AJ12">
        <f t="shared" si="5"/>
        <v>3350146.3737499998</v>
      </c>
      <c r="AK12">
        <f t="shared" si="7"/>
        <v>2630435.5</v>
      </c>
      <c r="AL12" s="148">
        <f t="shared" si="6"/>
        <v>0.27360901787935865</v>
      </c>
    </row>
    <row r="13" spans="1:38" hidden="1" x14ac:dyDescent="0.3">
      <c r="A13" s="92" vm="27">
        <v>46022</v>
      </c>
      <c r="B13" s="89" t="s">
        <v>910</v>
      </c>
      <c r="C13" s="89" t="s">
        <v>1069</v>
      </c>
      <c r="D13" s="89">
        <v>-569411.91999999993</v>
      </c>
      <c r="E13" s="89" t="s">
        <v>1135</v>
      </c>
      <c r="F13" s="89">
        <v>1012</v>
      </c>
      <c r="G13" s="89">
        <v>562.66</v>
      </c>
      <c r="H13" s="89" t="s">
        <v>943</v>
      </c>
      <c r="I13" s="89" t="s">
        <v>949</v>
      </c>
      <c r="J13" s="89" t="s">
        <v>88</v>
      </c>
      <c r="K13" s="89" t="s">
        <v>469</v>
      </c>
      <c r="L13" s="89" t="str">
        <f t="shared" si="1"/>
        <v>DIRECTO</v>
      </c>
      <c r="M13" s="89" t="s">
        <v>1069</v>
      </c>
      <c r="N13" s="89" t="s">
        <v>99</v>
      </c>
      <c r="O13" s="89" vm="2">
        <v>0</v>
      </c>
      <c r="P13" s="89" vm="2">
        <v>0</v>
      </c>
      <c r="Q13" s="89" t="s">
        <v>944</v>
      </c>
      <c r="R13" s="89" t="s">
        <v>1069</v>
      </c>
      <c r="S13" s="89" t="s">
        <v>935</v>
      </c>
      <c r="T13" s="89" t="s">
        <v>910</v>
      </c>
      <c r="U13" s="89" t="s">
        <v>935</v>
      </c>
      <c r="V13" s="89">
        <v>2925</v>
      </c>
      <c r="W13" s="89" t="s">
        <v>910</v>
      </c>
      <c r="X13" s="89">
        <v>1</v>
      </c>
      <c r="Y13" s="89">
        <v>1</v>
      </c>
      <c r="Z13" s="119">
        <f t="shared" si="2"/>
        <v>-543907.49599999993</v>
      </c>
      <c r="AA13" s="89">
        <v>1012</v>
      </c>
      <c r="AB13" s="117">
        <f>_xlfn.XLOOKUP(I13,'rubros_id_opex '!A:A,'rubros_id_opex '!B:B)</f>
        <v>1</v>
      </c>
      <c r="AC13" s="89" t="str">
        <f>_xlfn.XLOOKUP(AB13,'rubros_unicos'!B:B,'rubros_unicos'!A:A)</f>
        <v>NUTRICIÓN</v>
      </c>
      <c r="AD13" t="str">
        <f t="shared" si="3"/>
        <v>-{fase4}-{lechones}</v>
      </c>
      <c r="AE13" t="str">
        <f t="shared" si="4"/>
        <v>SITIO 2-{fase4}-{lechones}</v>
      </c>
      <c r="AF13" t="str">
        <f>_xlfn.XLOOKUP(BBDD_GASTOS_FINAL!AE13,formula_ciclos!A:A,formula_ciclos!B:B)</f>
        <v>fase_4</v>
      </c>
      <c r="AG13" t="str">
        <f>IF(AF13="NO",_xlfn.XLOOKUP(AE13,formula_ciclos!A:A,formula_ciclos!E:E),AF13)</f>
        <v>fase_4</v>
      </c>
      <c r="AH13">
        <f>_xlfn.XLOOKUP(AG13,formulas!D:D,formulas!M:M,_xlfn.XLOOKUP(AG13,precios_mp_ac!A:A,precios_mp_ac!N:N))</f>
        <v>537.45799999999997</v>
      </c>
      <c r="AI13">
        <v>1</v>
      </c>
      <c r="AJ13">
        <f t="shared" si="5"/>
        <v>543907.49599999993</v>
      </c>
      <c r="AK13">
        <f t="shared" si="7"/>
        <v>569411.91999999993</v>
      </c>
      <c r="AL13" s="148">
        <f t="shared" si="6"/>
        <v>-4.4790815057050404E-2</v>
      </c>
    </row>
    <row r="14" spans="1:38" hidden="1" x14ac:dyDescent="0.3">
      <c r="A14" s="92" vm="27">
        <v>46022</v>
      </c>
      <c r="B14" s="89" t="s">
        <v>912</v>
      </c>
      <c r="C14" s="89" t="s">
        <v>1069</v>
      </c>
      <c r="D14" s="89">
        <v>-6206139.7999999998</v>
      </c>
      <c r="E14" s="89" t="s">
        <v>1136</v>
      </c>
      <c r="F14" s="89">
        <v>11030</v>
      </c>
      <c r="G14" s="89">
        <v>562.66</v>
      </c>
      <c r="H14" s="89" t="s">
        <v>943</v>
      </c>
      <c r="I14" s="89" t="s">
        <v>949</v>
      </c>
      <c r="J14" s="89" t="s">
        <v>88</v>
      </c>
      <c r="K14" s="89" t="s">
        <v>469</v>
      </c>
      <c r="L14" s="89" t="str">
        <f t="shared" si="1"/>
        <v>DIRECTO</v>
      </c>
      <c r="M14" s="89" t="s">
        <v>1069</v>
      </c>
      <c r="N14" s="89" t="s">
        <v>104</v>
      </c>
      <c r="O14" s="89" vm="2">
        <v>0</v>
      </c>
      <c r="P14" s="89" vm="2">
        <v>0</v>
      </c>
      <c r="Q14" s="89" t="s">
        <v>944</v>
      </c>
      <c r="R14" s="89" t="s">
        <v>1069</v>
      </c>
      <c r="S14" s="89" t="s">
        <v>935</v>
      </c>
      <c r="T14" s="89" t="s">
        <v>912</v>
      </c>
      <c r="U14" s="89" t="s">
        <v>935</v>
      </c>
      <c r="V14" s="89">
        <v>2925</v>
      </c>
      <c r="W14" s="89" t="s">
        <v>912</v>
      </c>
      <c r="X14" s="89">
        <v>1</v>
      </c>
      <c r="Y14" s="89">
        <v>1</v>
      </c>
      <c r="Z14" s="119">
        <f t="shared" si="2"/>
        <v>-5928161.7399999993</v>
      </c>
      <c r="AA14" s="89">
        <v>11030</v>
      </c>
      <c r="AB14" s="117">
        <f>_xlfn.XLOOKUP(I14,'rubros_id_opex '!A:A,'rubros_id_opex '!B:B)</f>
        <v>1</v>
      </c>
      <c r="AC14" s="89" t="str">
        <f>_xlfn.XLOOKUP(AB14,'rubros_unicos'!B:B,'rubros_unicos'!A:A)</f>
        <v>NUTRICIÓN</v>
      </c>
      <c r="AD14" t="str">
        <f t="shared" si="3"/>
        <v>-{fase4}-{capones}</v>
      </c>
      <c r="AE14" t="str">
        <f t="shared" si="4"/>
        <v>SITIO 3-{fase4}-{capones}</v>
      </c>
      <c r="AF14" t="str">
        <f>_xlfn.XLOOKUP(BBDD_GASTOS_FINAL!AE14,formula_ciclos!A:A,formula_ciclos!B:B)</f>
        <v>fase_4</v>
      </c>
      <c r="AG14" t="str">
        <f>IF(AF14="NO",_xlfn.XLOOKUP(AE14,formula_ciclos!A:A,formula_ciclos!E:E),AF14)</f>
        <v>fase_4</v>
      </c>
      <c r="AH14">
        <f>_xlfn.XLOOKUP(AG14,formulas!D:D,formulas!M:M,_xlfn.XLOOKUP(AG14,precios_mp_ac!A:A,precios_mp_ac!N:N))</f>
        <v>537.45799999999997</v>
      </c>
      <c r="AI14">
        <v>1</v>
      </c>
      <c r="AJ14">
        <f t="shared" si="5"/>
        <v>5928161.7399999993</v>
      </c>
      <c r="AK14">
        <f t="shared" si="7"/>
        <v>6206139.7999999998</v>
      </c>
      <c r="AL14" s="148">
        <f t="shared" si="6"/>
        <v>-4.4790815057050515E-2</v>
      </c>
    </row>
    <row r="15" spans="1:38" hidden="1" x14ac:dyDescent="0.3">
      <c r="A15" s="89" vm="27">
        <v>46022</v>
      </c>
      <c r="B15" s="89" t="s">
        <v>910</v>
      </c>
      <c r="C15" s="89" t="s">
        <v>1070</v>
      </c>
      <c r="D15" s="90">
        <v>-1423529.7999999998</v>
      </c>
      <c r="E15" s="89" t="s">
        <v>1146</v>
      </c>
      <c r="F15" s="89">
        <v>2530</v>
      </c>
      <c r="G15" s="90">
        <v>562.66</v>
      </c>
      <c r="H15" s="89" t="s">
        <v>943</v>
      </c>
      <c r="I15" s="89" t="s">
        <v>949</v>
      </c>
      <c r="J15" s="89" t="s">
        <v>88</v>
      </c>
      <c r="K15" s="89" t="s">
        <v>469</v>
      </c>
      <c r="L15" s="89" t="str">
        <f t="shared" si="1"/>
        <v>DIRECTO</v>
      </c>
      <c r="M15" s="89" t="s">
        <v>1070</v>
      </c>
      <c r="N15" s="89" t="s">
        <v>99</v>
      </c>
      <c r="O15" s="89" vm="2">
        <v>0</v>
      </c>
      <c r="P15" s="89" vm="2">
        <v>0</v>
      </c>
      <c r="Q15" s="89" t="s">
        <v>944</v>
      </c>
      <c r="R15" s="89" t="s">
        <v>1070</v>
      </c>
      <c r="S15" s="91" t="s">
        <v>935</v>
      </c>
      <c r="T15" s="89" t="s">
        <v>910</v>
      </c>
      <c r="U15" s="89" t="s">
        <v>935</v>
      </c>
      <c r="V15" s="89">
        <v>3125</v>
      </c>
      <c r="W15" s="89" t="s">
        <v>910</v>
      </c>
      <c r="X15" s="89">
        <v>1</v>
      </c>
      <c r="Y15" s="90">
        <v>1</v>
      </c>
      <c r="Z15" s="119">
        <f t="shared" si="2"/>
        <v>-1359768.74</v>
      </c>
      <c r="AA15" s="89">
        <v>2530</v>
      </c>
      <c r="AB15" s="117">
        <f>_xlfn.XLOOKUP(I15,'rubros_id_opex '!A:A,'rubros_id_opex '!B:B)</f>
        <v>1</v>
      </c>
      <c r="AC15" s="89" t="str">
        <f>_xlfn.XLOOKUP(AB15,'rubros_unicos'!B:B,'rubros_unicos'!A:A)</f>
        <v>NUTRICIÓN</v>
      </c>
      <c r="AD15" t="str">
        <f t="shared" si="3"/>
        <v>-{fase4}-{lechones}</v>
      </c>
      <c r="AE15" t="str">
        <f t="shared" si="4"/>
        <v>SITIO 2-{fase4}-{lechones}</v>
      </c>
      <c r="AF15" t="str">
        <f>_xlfn.XLOOKUP(BBDD_GASTOS_FINAL!AE15,formula_ciclos!A:A,formula_ciclos!B:B)</f>
        <v>fase_4</v>
      </c>
      <c r="AG15" t="str">
        <f>IF(AF15="NO",_xlfn.XLOOKUP(AE15,formula_ciclos!A:A,formula_ciclos!E:E),AF15)</f>
        <v>fase_4</v>
      </c>
      <c r="AH15">
        <f>_xlfn.XLOOKUP(AG15,formulas!D:D,formulas!M:M,_xlfn.XLOOKUP(AG15,precios_mp_ac!A:A,precios_mp_ac!N:N))</f>
        <v>537.45799999999997</v>
      </c>
      <c r="AI15">
        <v>1</v>
      </c>
      <c r="AJ15">
        <f t="shared" si="5"/>
        <v>1359768.74</v>
      </c>
      <c r="AK15">
        <f t="shared" si="7"/>
        <v>1423529.7999999998</v>
      </c>
      <c r="AL15" s="148">
        <f t="shared" si="6"/>
        <v>-4.4790815057050293E-2</v>
      </c>
    </row>
    <row r="16" spans="1:38" hidden="1" x14ac:dyDescent="0.3">
      <c r="A16" s="89" vm="27">
        <v>46022</v>
      </c>
      <c r="B16" s="89" t="s">
        <v>912</v>
      </c>
      <c r="C16" s="89" t="s">
        <v>1070</v>
      </c>
      <c r="D16" s="90">
        <v>-7595910</v>
      </c>
      <c r="E16" s="89" t="s">
        <v>1147</v>
      </c>
      <c r="F16" s="89">
        <v>13500</v>
      </c>
      <c r="G16" s="90">
        <v>562.66</v>
      </c>
      <c r="H16" s="89" t="s">
        <v>943</v>
      </c>
      <c r="I16" s="89" t="s">
        <v>949</v>
      </c>
      <c r="J16" s="89" t="s">
        <v>88</v>
      </c>
      <c r="K16" s="89" t="s">
        <v>469</v>
      </c>
      <c r="L16" s="89" t="str">
        <f t="shared" si="1"/>
        <v>DIRECTO</v>
      </c>
      <c r="M16" s="89" t="s">
        <v>1070</v>
      </c>
      <c r="N16" s="89" t="s">
        <v>104</v>
      </c>
      <c r="O16" s="89" vm="2">
        <v>0</v>
      </c>
      <c r="P16" s="89" vm="2">
        <v>0</v>
      </c>
      <c r="Q16" s="89" t="s">
        <v>944</v>
      </c>
      <c r="R16" s="89" t="s">
        <v>1070</v>
      </c>
      <c r="S16" s="91" t="s">
        <v>935</v>
      </c>
      <c r="T16" s="89" t="s">
        <v>912</v>
      </c>
      <c r="U16" s="89" t="s">
        <v>935</v>
      </c>
      <c r="V16" s="89">
        <v>3125</v>
      </c>
      <c r="W16" s="89" t="s">
        <v>912</v>
      </c>
      <c r="X16" s="89">
        <v>1</v>
      </c>
      <c r="Y16" s="90">
        <v>1</v>
      </c>
      <c r="Z16" s="119">
        <f t="shared" si="2"/>
        <v>-7255683</v>
      </c>
      <c r="AA16" s="89">
        <v>13500</v>
      </c>
      <c r="AB16" s="117">
        <f>_xlfn.XLOOKUP(I16,'rubros_id_opex '!A:A,'rubros_id_opex '!B:B)</f>
        <v>1</v>
      </c>
      <c r="AC16" s="89" t="str">
        <f>_xlfn.XLOOKUP(AB16,'rubros_unicos'!B:B,'rubros_unicos'!A:A)</f>
        <v>NUTRICIÓN</v>
      </c>
      <c r="AD16" t="str">
        <f t="shared" si="3"/>
        <v>-{fase4}-{capones}</v>
      </c>
      <c r="AE16" t="str">
        <f t="shared" si="4"/>
        <v>SITIO 3-{fase4}-{capones}</v>
      </c>
      <c r="AF16" t="str">
        <f>_xlfn.XLOOKUP(BBDD_GASTOS_FINAL!AE16,formula_ciclos!A:A,formula_ciclos!B:B)</f>
        <v>fase_4</v>
      </c>
      <c r="AG16" t="str">
        <f>IF(AF16="NO",_xlfn.XLOOKUP(AE16,formula_ciclos!A:A,formula_ciclos!E:E),AF16)</f>
        <v>fase_4</v>
      </c>
      <c r="AH16">
        <f>_xlfn.XLOOKUP(AG16,formulas!D:D,formulas!M:M,_xlfn.XLOOKUP(AG16,precios_mp_ac!A:A,precios_mp_ac!N:N))</f>
        <v>537.45799999999997</v>
      </c>
      <c r="AI16">
        <v>1</v>
      </c>
      <c r="AJ16">
        <f t="shared" si="5"/>
        <v>7255683</v>
      </c>
      <c r="AK16">
        <f t="shared" si="7"/>
        <v>7595910</v>
      </c>
      <c r="AL16" s="148">
        <f t="shared" si="6"/>
        <v>-4.4790815057050404E-2</v>
      </c>
    </row>
    <row r="17" spans="1:38" hidden="1" x14ac:dyDescent="0.3">
      <c r="A17" s="92" vm="27">
        <v>46022</v>
      </c>
      <c r="B17" s="89" t="s">
        <v>934</v>
      </c>
      <c r="C17" s="89" t="s">
        <v>1069</v>
      </c>
      <c r="D17" s="89">
        <v>-9789043.6000000015</v>
      </c>
      <c r="E17" s="89" t="s">
        <v>1129</v>
      </c>
      <c r="F17" s="89">
        <v>30380</v>
      </c>
      <c r="G17" s="89">
        <v>322.22000000000003</v>
      </c>
      <c r="H17" s="89" t="s">
        <v>943</v>
      </c>
      <c r="I17" s="89" t="s">
        <v>950</v>
      </c>
      <c r="J17" s="89" t="s">
        <v>88</v>
      </c>
      <c r="K17" s="89" t="s">
        <v>469</v>
      </c>
      <c r="L17" s="89" t="str">
        <f t="shared" si="1"/>
        <v>DIRECTO</v>
      </c>
      <c r="M17" s="89" t="s">
        <v>1069</v>
      </c>
      <c r="N17" s="89" t="s">
        <v>105</v>
      </c>
      <c r="O17" s="89" vm="2">
        <v>0</v>
      </c>
      <c r="P17" s="89" vm="2">
        <v>0</v>
      </c>
      <c r="Q17" s="89" t="s">
        <v>944</v>
      </c>
      <c r="R17" s="89" t="s">
        <v>1069</v>
      </c>
      <c r="S17" s="89" t="s">
        <v>935</v>
      </c>
      <c r="T17" s="89" t="s">
        <v>934</v>
      </c>
      <c r="U17" s="89" t="s">
        <v>935</v>
      </c>
      <c r="V17" s="89">
        <v>2925</v>
      </c>
      <c r="W17" s="89" t="s">
        <v>934</v>
      </c>
      <c r="X17" s="89">
        <v>1</v>
      </c>
      <c r="Y17" s="89">
        <v>1</v>
      </c>
      <c r="Z17" s="119">
        <f t="shared" si="2"/>
        <v>-9606021.5544985812</v>
      </c>
      <c r="AA17" s="89">
        <v>30380</v>
      </c>
      <c r="AB17" s="117">
        <f>_xlfn.XLOOKUP(I17,'rubros_id_opex '!A:A,'rubros_id_opex '!B:B)</f>
        <v>1</v>
      </c>
      <c r="AC17" s="89" t="str">
        <f>_xlfn.XLOOKUP(AB17,'rubros_unicos'!B:B,'rubros_unicos'!A:A)</f>
        <v>NUTRICIÓN</v>
      </c>
      <c r="AD17" t="str">
        <f t="shared" si="3"/>
        <v>-{gestacion,cachorra}-{madres}</v>
      </c>
      <c r="AE17" t="str">
        <f t="shared" si="4"/>
        <v>GESTACIÓN-{gestacion,cachorra}-{madres}</v>
      </c>
      <c r="AF17" t="str">
        <f>_xlfn.XLOOKUP(BBDD_GASTOS_FINAL!AE17,formula_ciclos!A:A,formula_ciclos!B:B)</f>
        <v>gestacion_1</v>
      </c>
      <c r="AG17" t="str">
        <f>IF(AF17="NO",_xlfn.XLOOKUP(AE17,formula_ciclos!A:A,formula_ciclos!E:E),AF17)</f>
        <v>gestacion_1</v>
      </c>
      <c r="AH17">
        <f>_xlfn.XLOOKUP(AG17,formulas!D:D,formulas!M:M,_xlfn.XLOOKUP(AG17,precios_mp_ac!A:A,precios_mp_ac!N:N))</f>
        <v>316.19557453912381</v>
      </c>
      <c r="AI17">
        <v>1</v>
      </c>
      <c r="AJ17">
        <f t="shared" si="5"/>
        <v>9606021.5544985812</v>
      </c>
      <c r="AK17">
        <f t="shared" si="7"/>
        <v>9789043.6000000015</v>
      </c>
      <c r="AL17" s="148">
        <f t="shared" si="6"/>
        <v>-1.8696621751834952E-2</v>
      </c>
    </row>
    <row r="18" spans="1:38" hidden="1" x14ac:dyDescent="0.3">
      <c r="A18" s="89" vm="27">
        <v>46022</v>
      </c>
      <c r="B18" s="89" t="s">
        <v>934</v>
      </c>
      <c r="C18" s="89" t="s">
        <v>1070</v>
      </c>
      <c r="D18" s="90">
        <v>-9631155.8000000007</v>
      </c>
      <c r="E18" s="89" t="s">
        <v>1140</v>
      </c>
      <c r="F18" s="89">
        <v>29890</v>
      </c>
      <c r="G18" s="90">
        <v>322.22000000000003</v>
      </c>
      <c r="H18" s="89" t="s">
        <v>943</v>
      </c>
      <c r="I18" s="89" t="s">
        <v>950</v>
      </c>
      <c r="J18" s="89" t="s">
        <v>88</v>
      </c>
      <c r="K18" s="89" t="s">
        <v>469</v>
      </c>
      <c r="L18" s="89" t="str">
        <f t="shared" si="1"/>
        <v>DIRECTO</v>
      </c>
      <c r="M18" s="89" t="s">
        <v>1070</v>
      </c>
      <c r="N18" s="89" t="s">
        <v>105</v>
      </c>
      <c r="O18" s="89" vm="2">
        <v>0</v>
      </c>
      <c r="P18" s="89" vm="2">
        <v>0</v>
      </c>
      <c r="Q18" s="89" t="s">
        <v>944</v>
      </c>
      <c r="R18" s="89" t="s">
        <v>1070</v>
      </c>
      <c r="S18" s="91" t="s">
        <v>935</v>
      </c>
      <c r="T18" s="89" t="s">
        <v>934</v>
      </c>
      <c r="U18" s="89" t="s">
        <v>935</v>
      </c>
      <c r="V18" s="89">
        <v>3125</v>
      </c>
      <c r="W18" s="89" t="s">
        <v>934</v>
      </c>
      <c r="X18" s="89">
        <v>1</v>
      </c>
      <c r="Y18" s="90">
        <v>1</v>
      </c>
      <c r="Z18" s="119">
        <f t="shared" si="2"/>
        <v>-9451085.7229744103</v>
      </c>
      <c r="AA18" s="89">
        <v>29890</v>
      </c>
      <c r="AB18" s="117">
        <f>_xlfn.XLOOKUP(I18,'rubros_id_opex '!A:A,'rubros_id_opex '!B:B)</f>
        <v>1</v>
      </c>
      <c r="AC18" s="89" t="str">
        <f>_xlfn.XLOOKUP(AB18,'rubros_unicos'!B:B,'rubros_unicos'!A:A)</f>
        <v>NUTRICIÓN</v>
      </c>
      <c r="AD18" t="str">
        <f t="shared" si="3"/>
        <v>-{gestacion,cachorra}-{madres}</v>
      </c>
      <c r="AE18" t="str">
        <f t="shared" si="4"/>
        <v>GESTACIÓN-{gestacion,cachorra}-{madres}</v>
      </c>
      <c r="AF18" t="str">
        <f>_xlfn.XLOOKUP(BBDD_GASTOS_FINAL!AE18,formula_ciclos!A:A,formula_ciclos!B:B)</f>
        <v>gestacion_1</v>
      </c>
      <c r="AG18" t="str">
        <f>IF(AF18="NO",_xlfn.XLOOKUP(AE18,formula_ciclos!A:A,formula_ciclos!E:E),AF18)</f>
        <v>gestacion_1</v>
      </c>
      <c r="AH18">
        <f>_xlfn.XLOOKUP(AG18,formulas!D:D,formulas!M:M,_xlfn.XLOOKUP(AG18,precios_mp_ac!A:A,precios_mp_ac!N:N))</f>
        <v>316.19557453912381</v>
      </c>
      <c r="AI18">
        <v>1</v>
      </c>
      <c r="AJ18">
        <f t="shared" si="5"/>
        <v>9451085.7229744103</v>
      </c>
      <c r="AK18">
        <f t="shared" si="7"/>
        <v>9631155.8000000007</v>
      </c>
      <c r="AL18" s="148">
        <f t="shared" si="6"/>
        <v>-1.8696621751834841E-2</v>
      </c>
    </row>
    <row r="19" spans="1:38" hidden="1" x14ac:dyDescent="0.3">
      <c r="A19" s="92" vm="27">
        <v>46022</v>
      </c>
      <c r="B19" s="89" t="s">
        <v>908</v>
      </c>
      <c r="C19" s="89" t="s">
        <v>1069</v>
      </c>
      <c r="D19" s="89">
        <v>-5198346</v>
      </c>
      <c r="E19" s="89" t="s">
        <v>1130</v>
      </c>
      <c r="F19" s="89">
        <v>11925</v>
      </c>
      <c r="G19" s="89">
        <v>435.92</v>
      </c>
      <c r="H19" s="89" t="s">
        <v>943</v>
      </c>
      <c r="I19" s="89" t="s">
        <v>951</v>
      </c>
      <c r="J19" s="89" t="s">
        <v>88</v>
      </c>
      <c r="K19" s="89" t="s">
        <v>469</v>
      </c>
      <c r="L19" s="89" t="str">
        <f t="shared" si="1"/>
        <v>DIRECTO</v>
      </c>
      <c r="M19" s="89" t="s">
        <v>1069</v>
      </c>
      <c r="N19" s="89" t="s">
        <v>123</v>
      </c>
      <c r="O19" s="89" vm="2">
        <v>0</v>
      </c>
      <c r="P19" s="89" vm="2">
        <v>0</v>
      </c>
      <c r="Q19" s="89" t="s">
        <v>944</v>
      </c>
      <c r="R19" s="89" t="s">
        <v>1069</v>
      </c>
      <c r="S19" s="89" t="s">
        <v>935</v>
      </c>
      <c r="T19" s="89" t="s">
        <v>908</v>
      </c>
      <c r="U19" s="89" t="s">
        <v>935</v>
      </c>
      <c r="V19" s="89">
        <v>2925</v>
      </c>
      <c r="W19" s="89" t="s">
        <v>908</v>
      </c>
      <c r="X19" s="89">
        <v>1</v>
      </c>
      <c r="Y19" s="89">
        <v>1</v>
      </c>
      <c r="Z19" s="119">
        <f t="shared" si="2"/>
        <v>-5053948.5599999996</v>
      </c>
      <c r="AA19" s="89">
        <v>11925</v>
      </c>
      <c r="AB19" s="117">
        <f>_xlfn.XLOOKUP(I19,'rubros_id_opex '!A:A,'rubros_id_opex '!B:B)</f>
        <v>1</v>
      </c>
      <c r="AC19" s="89" t="str">
        <f>_xlfn.XLOOKUP(AB19,'rubros_unicos'!B:B,'rubros_unicos'!A:A)</f>
        <v>NUTRICIÓN</v>
      </c>
      <c r="AD19" t="str">
        <f t="shared" si="3"/>
        <v>-{lactancia}-{madres}</v>
      </c>
      <c r="AE19" t="str">
        <f t="shared" si="4"/>
        <v>MATERNIDAD-{lactancia}-{madres}</v>
      </c>
      <c r="AF19" t="str">
        <f>_xlfn.XLOOKUP(BBDD_GASTOS_FINAL!AE19,formula_ciclos!A:A,formula_ciclos!B:B)</f>
        <v>lactancia</v>
      </c>
      <c r="AG19" t="str">
        <f>IF(AF19="NO",_xlfn.XLOOKUP(AE19,formula_ciclos!A:A,formula_ciclos!E:E),AF19)</f>
        <v>lactancia</v>
      </c>
      <c r="AH19">
        <f>_xlfn.XLOOKUP(AG19,formulas!D:D,formulas!M:M,_xlfn.XLOOKUP(AG19,precios_mp_ac!A:A,precios_mp_ac!N:N))</f>
        <v>423.81119999999999</v>
      </c>
      <c r="AI19">
        <v>1</v>
      </c>
      <c r="AJ19">
        <f t="shared" si="5"/>
        <v>5053948.5599999996</v>
      </c>
      <c r="AK19">
        <f t="shared" si="7"/>
        <v>5198346</v>
      </c>
      <c r="AL19" s="148">
        <f t="shared" si="6"/>
        <v>-2.7777573866764604E-2</v>
      </c>
    </row>
    <row r="20" spans="1:38" hidden="1" x14ac:dyDescent="0.3">
      <c r="A20" s="89" vm="27">
        <v>46022</v>
      </c>
      <c r="B20" s="89" t="s">
        <v>908</v>
      </c>
      <c r="C20" s="89" t="s">
        <v>1070</v>
      </c>
      <c r="D20" s="90">
        <v>-5100264</v>
      </c>
      <c r="E20" s="89" t="s">
        <v>1141</v>
      </c>
      <c r="F20" s="89">
        <v>11700</v>
      </c>
      <c r="G20" s="90">
        <v>435.92</v>
      </c>
      <c r="H20" s="89" t="s">
        <v>943</v>
      </c>
      <c r="I20" s="89" t="s">
        <v>951</v>
      </c>
      <c r="J20" s="89" t="s">
        <v>88</v>
      </c>
      <c r="K20" s="89" t="s">
        <v>469</v>
      </c>
      <c r="L20" s="89" t="str">
        <f t="shared" si="1"/>
        <v>DIRECTO</v>
      </c>
      <c r="M20" s="89" t="s">
        <v>1070</v>
      </c>
      <c r="N20" s="89" t="s">
        <v>123</v>
      </c>
      <c r="O20" s="89" vm="2">
        <v>0</v>
      </c>
      <c r="P20" s="89" vm="2">
        <v>0</v>
      </c>
      <c r="Q20" s="89" t="s">
        <v>944</v>
      </c>
      <c r="R20" s="89" t="s">
        <v>1070</v>
      </c>
      <c r="S20" s="91" t="s">
        <v>935</v>
      </c>
      <c r="T20" s="89" t="s">
        <v>908</v>
      </c>
      <c r="U20" s="89" t="s">
        <v>935</v>
      </c>
      <c r="V20" s="89">
        <v>3125</v>
      </c>
      <c r="W20" s="89" t="s">
        <v>908</v>
      </c>
      <c r="X20" s="89">
        <v>1</v>
      </c>
      <c r="Y20" s="90">
        <v>1</v>
      </c>
      <c r="Z20" s="119">
        <f t="shared" si="2"/>
        <v>-4958591.04</v>
      </c>
      <c r="AA20" s="89">
        <v>11700</v>
      </c>
      <c r="AB20" s="117">
        <f>_xlfn.XLOOKUP(I20,'rubros_id_opex '!A:A,'rubros_id_opex '!B:B)</f>
        <v>1</v>
      </c>
      <c r="AC20" s="89" t="str">
        <f>_xlfn.XLOOKUP(AB20,'rubros_unicos'!B:B,'rubros_unicos'!A:A)</f>
        <v>NUTRICIÓN</v>
      </c>
      <c r="AD20" t="str">
        <f t="shared" si="3"/>
        <v>-{lactancia}-{madres}</v>
      </c>
      <c r="AE20" t="str">
        <f t="shared" si="4"/>
        <v>MATERNIDAD-{lactancia}-{madres}</v>
      </c>
      <c r="AF20" t="str">
        <f>_xlfn.XLOOKUP(BBDD_GASTOS_FINAL!AE20,formula_ciclos!A:A,formula_ciclos!B:B)</f>
        <v>lactancia</v>
      </c>
      <c r="AG20" t="str">
        <f>IF(AF20="NO",_xlfn.XLOOKUP(AE20,formula_ciclos!A:A,formula_ciclos!E:E),AF20)</f>
        <v>lactancia</v>
      </c>
      <c r="AH20">
        <f>_xlfn.XLOOKUP(AG20,formulas!D:D,formulas!M:M,_xlfn.XLOOKUP(AG20,precios_mp_ac!A:A,precios_mp_ac!N:N))</f>
        <v>423.81119999999999</v>
      </c>
      <c r="AI20">
        <v>1</v>
      </c>
      <c r="AJ20">
        <f t="shared" si="5"/>
        <v>4958591.04</v>
      </c>
      <c r="AK20">
        <f t="shared" si="7"/>
        <v>5100264</v>
      </c>
      <c r="AL20" s="148">
        <f t="shared" si="6"/>
        <v>-2.7777573866764493E-2</v>
      </c>
    </row>
    <row r="21" spans="1:38" hidden="1" x14ac:dyDescent="0.3">
      <c r="A21" s="89" vm="27">
        <v>46022</v>
      </c>
      <c r="B21" s="89" t="s">
        <v>908</v>
      </c>
      <c r="C21" s="89" t="s">
        <v>1069</v>
      </c>
      <c r="D21" s="90">
        <v>-134907.12</v>
      </c>
      <c r="E21" s="89" t="s">
        <v>1153</v>
      </c>
      <c r="F21" s="89">
        <v>678</v>
      </c>
      <c r="G21" s="90">
        <v>176.58</v>
      </c>
      <c r="H21" s="89" t="s">
        <v>956</v>
      </c>
      <c r="I21" s="89" t="s">
        <v>1046</v>
      </c>
      <c r="J21" s="89" t="s">
        <v>88</v>
      </c>
      <c r="K21" s="89" t="s">
        <v>469</v>
      </c>
      <c r="L21" s="89" t="str">
        <f t="shared" si="1"/>
        <v>DIRECTO</v>
      </c>
      <c r="M21" s="89" t="s">
        <v>1069</v>
      </c>
      <c r="N21" s="89" t="s">
        <v>123</v>
      </c>
      <c r="O21" s="89" vm="2">
        <v>0</v>
      </c>
      <c r="P21" s="89" vm="2">
        <v>0</v>
      </c>
      <c r="Q21" s="89" t="s">
        <v>1045</v>
      </c>
      <c r="R21" s="89" t="s">
        <v>1069</v>
      </c>
      <c r="S21" s="91" t="s">
        <v>935</v>
      </c>
      <c r="T21" s="89" t="s">
        <v>908</v>
      </c>
      <c r="U21" s="89" t="s">
        <v>935</v>
      </c>
      <c r="V21" s="89">
        <v>2925</v>
      </c>
      <c r="W21" s="89" t="s">
        <v>908</v>
      </c>
      <c r="X21" s="89">
        <v>1</v>
      </c>
      <c r="Y21" s="90">
        <v>1</v>
      </c>
      <c r="Z21" s="119">
        <v>-134907.12</v>
      </c>
      <c r="AA21" s="89">
        <v>678</v>
      </c>
      <c r="AB21" s="117">
        <v>3</v>
      </c>
      <c r="AC21" s="89" t="str">
        <f>_xlfn.XLOOKUP(AB21,'rubros_unicos'!B:B,'rubros_unicos'!A:A)</f>
        <v>SANIDAD</v>
      </c>
    </row>
    <row r="22" spans="1:38" hidden="1" x14ac:dyDescent="0.3">
      <c r="A22" s="89" vm="27">
        <v>46022</v>
      </c>
      <c r="B22" s="89" t="s">
        <v>910</v>
      </c>
      <c r="C22" s="89" t="s">
        <v>1069</v>
      </c>
      <c r="D22" s="90">
        <v>-2537247.08</v>
      </c>
      <c r="E22" s="89" t="s">
        <v>1153</v>
      </c>
      <c r="F22" s="89">
        <v>593</v>
      </c>
      <c r="G22" s="90">
        <v>4307.72</v>
      </c>
      <c r="H22" s="89" t="s">
        <v>956</v>
      </c>
      <c r="I22" s="89" t="s">
        <v>1046</v>
      </c>
      <c r="J22" s="89" t="s">
        <v>88</v>
      </c>
      <c r="K22" s="89" t="s">
        <v>469</v>
      </c>
      <c r="L22" s="89" t="str">
        <f t="shared" si="1"/>
        <v>DIRECTO</v>
      </c>
      <c r="M22" s="89" t="s">
        <v>1069</v>
      </c>
      <c r="N22" s="89" t="s">
        <v>99</v>
      </c>
      <c r="O22" s="89" vm="2">
        <v>0</v>
      </c>
      <c r="P22" s="89" vm="2">
        <v>0</v>
      </c>
      <c r="Q22" s="89" t="s">
        <v>1045</v>
      </c>
      <c r="R22" s="89" t="s">
        <v>1069</v>
      </c>
      <c r="S22" s="91" t="s">
        <v>935</v>
      </c>
      <c r="T22" s="89" t="s">
        <v>910</v>
      </c>
      <c r="U22" s="89" t="s">
        <v>935</v>
      </c>
      <c r="V22" s="89">
        <v>2925</v>
      </c>
      <c r="W22" s="89" t="s">
        <v>910</v>
      </c>
      <c r="X22" s="89">
        <v>1</v>
      </c>
      <c r="Y22" s="90">
        <v>1</v>
      </c>
      <c r="Z22" s="119">
        <v>-2537247.08</v>
      </c>
      <c r="AA22" s="89">
        <v>593</v>
      </c>
      <c r="AB22" s="117">
        <v>3</v>
      </c>
      <c r="AC22" s="89" t="str">
        <f>_xlfn.XLOOKUP(AB22,'rubros_unicos'!B:B,'rubros_unicos'!A:A)</f>
        <v>SANIDAD</v>
      </c>
    </row>
    <row r="23" spans="1:38" hidden="1" x14ac:dyDescent="0.3">
      <c r="A23" s="89" vm="27">
        <v>46022</v>
      </c>
      <c r="B23" s="89" t="s">
        <v>908</v>
      </c>
      <c r="C23" s="89" t="s">
        <v>1070</v>
      </c>
      <c r="D23" s="90">
        <v>-139851.36000000002</v>
      </c>
      <c r="E23" s="89" t="s">
        <v>1156</v>
      </c>
      <c r="F23" s="89">
        <v>811</v>
      </c>
      <c r="G23" s="90">
        <v>176.58</v>
      </c>
      <c r="H23" s="89" t="s">
        <v>956</v>
      </c>
      <c r="I23" s="89" t="s">
        <v>1046</v>
      </c>
      <c r="J23" s="89" t="s">
        <v>88</v>
      </c>
      <c r="K23" s="89" t="s">
        <v>469</v>
      </c>
      <c r="L23" s="89" t="str">
        <f t="shared" si="1"/>
        <v>DIRECTO</v>
      </c>
      <c r="M23" s="89" t="s">
        <v>1070</v>
      </c>
      <c r="N23" s="89" t="s">
        <v>123</v>
      </c>
      <c r="O23" s="89" vm="2">
        <v>0</v>
      </c>
      <c r="P23" s="89" vm="2">
        <v>0</v>
      </c>
      <c r="Q23" s="89" t="s">
        <v>1045</v>
      </c>
      <c r="R23" s="89" t="s">
        <v>1070</v>
      </c>
      <c r="S23" s="91" t="s">
        <v>935</v>
      </c>
      <c r="T23" s="89" t="s">
        <v>908</v>
      </c>
      <c r="U23" s="89" t="s">
        <v>935</v>
      </c>
      <c r="V23" s="89">
        <v>3125</v>
      </c>
      <c r="W23" s="89" t="s">
        <v>908</v>
      </c>
      <c r="X23" s="89">
        <v>1</v>
      </c>
      <c r="Y23" s="90">
        <v>1</v>
      </c>
      <c r="Z23" s="119">
        <v>-139851.36000000002</v>
      </c>
      <c r="AA23" s="89">
        <v>811</v>
      </c>
      <c r="AB23" s="117">
        <v>3</v>
      </c>
      <c r="AC23" s="89" t="str">
        <f>_xlfn.XLOOKUP(AB23,'rubros_unicos'!B:B,'rubros_unicos'!A:A)</f>
        <v>SANIDAD</v>
      </c>
    </row>
    <row r="24" spans="1:38" hidden="1" x14ac:dyDescent="0.3">
      <c r="A24" s="89" vm="27">
        <v>46022</v>
      </c>
      <c r="B24" s="89" t="s">
        <v>910</v>
      </c>
      <c r="C24" s="89" t="s">
        <v>1070</v>
      </c>
      <c r="D24" s="90">
        <v>-2537247.08</v>
      </c>
      <c r="E24" s="89" t="s">
        <v>1156</v>
      </c>
      <c r="F24" s="89">
        <v>627</v>
      </c>
      <c r="G24" s="90">
        <v>4307.72</v>
      </c>
      <c r="H24" s="89" t="s">
        <v>956</v>
      </c>
      <c r="I24" s="89" t="s">
        <v>1046</v>
      </c>
      <c r="J24" s="89" t="s">
        <v>88</v>
      </c>
      <c r="K24" s="89" t="s">
        <v>469</v>
      </c>
      <c r="L24" s="89" t="str">
        <f t="shared" si="1"/>
        <v>DIRECTO</v>
      </c>
      <c r="M24" s="89" t="s">
        <v>1070</v>
      </c>
      <c r="N24" s="89" t="s">
        <v>99</v>
      </c>
      <c r="O24" s="89" vm="2">
        <v>0</v>
      </c>
      <c r="P24" s="89" vm="2">
        <v>0</v>
      </c>
      <c r="Q24" s="89" t="s">
        <v>1045</v>
      </c>
      <c r="R24" s="89" t="s">
        <v>1070</v>
      </c>
      <c r="S24" s="91" t="s">
        <v>935</v>
      </c>
      <c r="T24" s="89" t="s">
        <v>910</v>
      </c>
      <c r="U24" s="89" t="s">
        <v>935</v>
      </c>
      <c r="V24" s="89">
        <v>3125</v>
      </c>
      <c r="W24" s="89" t="s">
        <v>910</v>
      </c>
      <c r="X24" s="89">
        <v>1</v>
      </c>
      <c r="Y24" s="90">
        <v>1</v>
      </c>
      <c r="Z24" s="119">
        <v>-2537247.08</v>
      </c>
      <c r="AA24" s="89">
        <v>627</v>
      </c>
      <c r="AB24" s="117">
        <v>3</v>
      </c>
      <c r="AC24" s="89" t="str">
        <f>_xlfn.XLOOKUP(AB24,'rubros_unicos'!B:B,'rubros_unicos'!A:A)</f>
        <v>SANIDAD</v>
      </c>
    </row>
    <row r="25" spans="1:38" hidden="1" x14ac:dyDescent="0.3">
      <c r="A25" s="89" vm="27">
        <v>46022</v>
      </c>
      <c r="B25" s="89" t="s">
        <v>934</v>
      </c>
      <c r="C25" s="89" t="s">
        <v>1069</v>
      </c>
      <c r="D25" s="90">
        <v>-602950.62</v>
      </c>
      <c r="E25" s="89" t="s">
        <v>1151</v>
      </c>
      <c r="F25" s="89">
        <v>56</v>
      </c>
      <c r="G25" s="90">
        <v>9725.01</v>
      </c>
      <c r="H25" s="89" t="s">
        <v>954</v>
      </c>
      <c r="I25" s="89" t="s">
        <v>1044</v>
      </c>
      <c r="J25" s="89" t="s">
        <v>88</v>
      </c>
      <c r="K25" s="89" t="s">
        <v>469</v>
      </c>
      <c r="L25" s="89" t="str">
        <f t="shared" si="1"/>
        <v>DIRECTO</v>
      </c>
      <c r="M25" s="89" t="s">
        <v>1069</v>
      </c>
      <c r="N25" s="89" t="s">
        <v>105</v>
      </c>
      <c r="O25" s="89" vm="2">
        <v>0</v>
      </c>
      <c r="P25" s="89" vm="2">
        <v>0</v>
      </c>
      <c r="Q25" s="89" t="s">
        <v>1045</v>
      </c>
      <c r="R25" s="89" t="s">
        <v>1069</v>
      </c>
      <c r="S25" s="91" t="s">
        <v>935</v>
      </c>
      <c r="T25" s="89" t="s">
        <v>934</v>
      </c>
      <c r="U25" s="89" t="s">
        <v>935</v>
      </c>
      <c r="V25" s="89">
        <v>2925</v>
      </c>
      <c r="W25" s="89" t="s">
        <v>934</v>
      </c>
      <c r="X25" s="89">
        <v>1</v>
      </c>
      <c r="Y25" s="90">
        <v>1</v>
      </c>
      <c r="Z25" s="119">
        <v>-602950.62</v>
      </c>
      <c r="AA25" s="89">
        <v>56</v>
      </c>
      <c r="AB25" s="117">
        <v>3</v>
      </c>
      <c r="AC25" s="89" t="str">
        <f>_xlfn.XLOOKUP(AB25,'rubros_unicos'!B:B,'rubros_unicos'!A:A)</f>
        <v>SANIDAD</v>
      </c>
    </row>
    <row r="26" spans="1:38" hidden="1" x14ac:dyDescent="0.3">
      <c r="A26" s="89" vm="27">
        <v>46022</v>
      </c>
      <c r="B26" s="89" t="s">
        <v>908</v>
      </c>
      <c r="C26" s="89" t="s">
        <v>1069</v>
      </c>
      <c r="D26" s="90">
        <v>-217395.40000000002</v>
      </c>
      <c r="E26" s="89" t="s">
        <v>1152</v>
      </c>
      <c r="F26" s="89">
        <v>47</v>
      </c>
      <c r="G26" s="90">
        <v>4101.8</v>
      </c>
      <c r="H26" s="89" t="s">
        <v>955</v>
      </c>
      <c r="I26" s="89" t="s">
        <v>1044</v>
      </c>
      <c r="J26" s="89" t="s">
        <v>88</v>
      </c>
      <c r="K26" s="89" t="s">
        <v>469</v>
      </c>
      <c r="L26" s="89" t="str">
        <f t="shared" si="1"/>
        <v>DIRECTO</v>
      </c>
      <c r="M26" s="89" t="s">
        <v>1069</v>
      </c>
      <c r="N26" s="89" t="s">
        <v>123</v>
      </c>
      <c r="O26" s="89" vm="2">
        <v>0</v>
      </c>
      <c r="P26" s="89" vm="2">
        <v>0</v>
      </c>
      <c r="Q26" s="89" t="s">
        <v>1045</v>
      </c>
      <c r="R26" s="89" t="s">
        <v>1069</v>
      </c>
      <c r="S26" s="91" t="s">
        <v>935</v>
      </c>
      <c r="T26" s="89" t="s">
        <v>908</v>
      </c>
      <c r="U26" s="89" t="s">
        <v>935</v>
      </c>
      <c r="V26" s="89">
        <v>2925</v>
      </c>
      <c r="W26" s="89" t="s">
        <v>908</v>
      </c>
      <c r="X26" s="89">
        <v>1</v>
      </c>
      <c r="Y26" s="90">
        <v>1</v>
      </c>
      <c r="Z26" s="119">
        <v>-217395.40000000002</v>
      </c>
      <c r="AA26" s="89">
        <v>47</v>
      </c>
      <c r="AB26" s="117">
        <v>3</v>
      </c>
      <c r="AC26" s="89" t="str">
        <f>_xlfn.XLOOKUP(AB26,'rubros_unicos'!B:B,'rubros_unicos'!A:A)</f>
        <v>SANIDAD</v>
      </c>
    </row>
    <row r="27" spans="1:38" hidden="1" x14ac:dyDescent="0.3">
      <c r="A27" s="89" vm="27">
        <v>46022</v>
      </c>
      <c r="B27" s="89" t="s">
        <v>934</v>
      </c>
      <c r="C27" s="89" t="s">
        <v>1070</v>
      </c>
      <c r="D27" s="90">
        <v>-593225.61</v>
      </c>
      <c r="E27" s="89" t="s">
        <v>1154</v>
      </c>
      <c r="F27" s="89">
        <v>58</v>
      </c>
      <c r="G27" s="90">
        <v>9725.01</v>
      </c>
      <c r="H27" s="89" t="s">
        <v>954</v>
      </c>
      <c r="I27" s="89" t="s">
        <v>1044</v>
      </c>
      <c r="J27" s="89" t="s">
        <v>88</v>
      </c>
      <c r="K27" s="89" t="s">
        <v>469</v>
      </c>
      <c r="L27" s="89" t="str">
        <f t="shared" si="1"/>
        <v>DIRECTO</v>
      </c>
      <c r="M27" s="89" t="s">
        <v>1070</v>
      </c>
      <c r="N27" s="89" t="s">
        <v>105</v>
      </c>
      <c r="O27" s="89" vm="2">
        <v>0</v>
      </c>
      <c r="P27" s="89" vm="2">
        <v>0</v>
      </c>
      <c r="Q27" s="89" t="s">
        <v>1045</v>
      </c>
      <c r="R27" s="89" t="s">
        <v>1070</v>
      </c>
      <c r="S27" s="91" t="s">
        <v>935</v>
      </c>
      <c r="T27" s="89" t="s">
        <v>934</v>
      </c>
      <c r="U27" s="89" t="s">
        <v>935</v>
      </c>
      <c r="V27" s="89">
        <v>3125</v>
      </c>
      <c r="W27" s="89" t="s">
        <v>934</v>
      </c>
      <c r="X27" s="89">
        <v>1</v>
      </c>
      <c r="Y27" s="90">
        <v>1</v>
      </c>
      <c r="Z27" s="119">
        <v>-593225.61</v>
      </c>
      <c r="AA27" s="89">
        <v>58</v>
      </c>
      <c r="AB27" s="117">
        <v>3</v>
      </c>
      <c r="AC27" s="89" t="str">
        <f>_xlfn.XLOOKUP(AB27,'rubros_unicos'!B:B,'rubros_unicos'!A:A)</f>
        <v>SANIDAD</v>
      </c>
    </row>
    <row r="28" spans="1:38" hidden="1" x14ac:dyDescent="0.3">
      <c r="A28" s="89" vm="27">
        <v>46022</v>
      </c>
      <c r="B28" s="89" t="s">
        <v>908</v>
      </c>
      <c r="C28" s="89" t="s">
        <v>1070</v>
      </c>
      <c r="D28" s="90">
        <v>-213293.6</v>
      </c>
      <c r="E28" s="89" t="s">
        <v>1155</v>
      </c>
      <c r="F28" s="89">
        <v>54</v>
      </c>
      <c r="G28" s="90">
        <v>4101.8</v>
      </c>
      <c r="H28" s="89" t="s">
        <v>955</v>
      </c>
      <c r="I28" s="89" t="s">
        <v>1044</v>
      </c>
      <c r="J28" s="89" t="s">
        <v>88</v>
      </c>
      <c r="K28" s="89" t="s">
        <v>469</v>
      </c>
      <c r="L28" s="89" t="str">
        <f t="shared" si="1"/>
        <v>DIRECTO</v>
      </c>
      <c r="M28" s="89" t="s">
        <v>1070</v>
      </c>
      <c r="N28" s="89" t="s">
        <v>123</v>
      </c>
      <c r="O28" s="89" vm="2">
        <v>0</v>
      </c>
      <c r="P28" s="89" vm="2">
        <v>0</v>
      </c>
      <c r="Q28" s="89" t="s">
        <v>1045</v>
      </c>
      <c r="R28" s="89" t="s">
        <v>1070</v>
      </c>
      <c r="S28" s="91" t="s">
        <v>935</v>
      </c>
      <c r="T28" s="89" t="s">
        <v>908</v>
      </c>
      <c r="U28" s="89" t="s">
        <v>935</v>
      </c>
      <c r="V28" s="89">
        <v>3125</v>
      </c>
      <c r="W28" s="89" t="s">
        <v>908</v>
      </c>
      <c r="X28" s="89">
        <v>1</v>
      </c>
      <c r="Y28" s="90">
        <v>1</v>
      </c>
      <c r="Z28" s="119">
        <v>-213293.6</v>
      </c>
      <c r="AA28" s="89">
        <v>54</v>
      </c>
      <c r="AB28" s="117">
        <v>3</v>
      </c>
      <c r="AC28" s="89" t="str">
        <f>_xlfn.XLOOKUP(AB28,'rubros_unicos'!B:B,'rubros_unicos'!A:A)</f>
        <v>SANIDAD</v>
      </c>
    </row>
    <row r="29" spans="1:38" hidden="1" x14ac:dyDescent="0.3">
      <c r="A29" s="92" vm="27">
        <v>46022</v>
      </c>
      <c r="B29" s="89" t="s">
        <v>912</v>
      </c>
      <c r="C29" s="89" t="s">
        <v>1069</v>
      </c>
      <c r="D29" s="89">
        <v>-15423673.200000001</v>
      </c>
      <c r="E29" s="89" t="s">
        <v>1138</v>
      </c>
      <c r="F29" s="89">
        <v>45240</v>
      </c>
      <c r="G29" s="89">
        <v>340.93</v>
      </c>
      <c r="H29" s="89" t="s">
        <v>943</v>
      </c>
      <c r="I29" s="89" t="s">
        <v>952</v>
      </c>
      <c r="J29" s="89" t="s">
        <v>88</v>
      </c>
      <c r="K29" s="89" t="s">
        <v>469</v>
      </c>
      <c r="L29" s="89" t="str">
        <f t="shared" si="1"/>
        <v>DIRECTO</v>
      </c>
      <c r="M29" s="89" t="s">
        <v>1069</v>
      </c>
      <c r="N29" s="89" t="s">
        <v>104</v>
      </c>
      <c r="O29" s="89" vm="2">
        <v>0</v>
      </c>
      <c r="P29" s="89" vm="2">
        <v>0</v>
      </c>
      <c r="Q29" s="89" t="s">
        <v>944</v>
      </c>
      <c r="R29" s="89" t="s">
        <v>1069</v>
      </c>
      <c r="S29" s="89" t="s">
        <v>935</v>
      </c>
      <c r="T29" s="89" t="s">
        <v>912</v>
      </c>
      <c r="U29" s="89" t="s">
        <v>935</v>
      </c>
      <c r="V29" s="89">
        <v>2925</v>
      </c>
      <c r="W29" s="89" t="s">
        <v>912</v>
      </c>
      <c r="X29" s="89">
        <v>1</v>
      </c>
      <c r="Y29" s="89">
        <v>1</v>
      </c>
      <c r="Z29" s="119">
        <f t="shared" ref="Z29:Z32" si="8">AJ29*-1</f>
        <v>-15147335.970000001</v>
      </c>
      <c r="AA29" s="89">
        <v>45240</v>
      </c>
      <c r="AB29" s="117">
        <f>_xlfn.XLOOKUP(I29,'rubros_id_opex '!A:A,'rubros_id_opex '!B:B)</f>
        <v>1</v>
      </c>
      <c r="AC29" s="89" t="str">
        <f>_xlfn.XLOOKUP(AB29,'rubros_unicos'!B:B,'rubros_unicos'!A:A)</f>
        <v>NUTRICIÓN</v>
      </c>
      <c r="AD29" t="str">
        <f t="shared" ref="AD29:AD32" si="9">MID(E29,FIND("-",E29),LEN(E29))</f>
        <v>-{t1}-{capones}</v>
      </c>
      <c r="AE29" t="str">
        <f t="shared" ref="AE29:AE32" si="10">_xlfn.CONCAT(W29,AD29)</f>
        <v>SITIO 3-{t1}-{capones}</v>
      </c>
      <c r="AF29" t="str">
        <f>_xlfn.XLOOKUP(BBDD_GASTOS_FINAL!AE29,formula_ciclos!A:A,formula_ciclos!B:B)</f>
        <v>terminador_c_arveja_1a</v>
      </c>
      <c r="AG29" t="str">
        <f>IF(AF29="NO",_xlfn.XLOOKUP(AE29,formula_ciclos!A:A,formula_ciclos!E:E),AF29)</f>
        <v>terminador_c_arveja_1a</v>
      </c>
      <c r="AH29">
        <f>_xlfn.XLOOKUP(AG29,formulas!D:D,formulas!M:M)</f>
        <v>334.82175000000001</v>
      </c>
      <c r="AI29">
        <v>1</v>
      </c>
      <c r="AJ29">
        <f t="shared" ref="AJ29:AJ32" si="11">AH29*F29</f>
        <v>15147335.970000001</v>
      </c>
      <c r="AK29">
        <f t="shared" ref="AK29:AK32" si="12">F29*G29</f>
        <v>15423673.200000001</v>
      </c>
      <c r="AL29" s="148">
        <f t="shared" ref="AL29:AL32" si="13">AJ29/AK29-1</f>
        <v>-1.7916434458686514E-2</v>
      </c>
    </row>
    <row r="30" spans="1:38" hidden="1" x14ac:dyDescent="0.3">
      <c r="A30" s="89" vm="27">
        <v>46022</v>
      </c>
      <c r="B30" s="89" t="s">
        <v>912</v>
      </c>
      <c r="C30" s="89" t="s">
        <v>1070</v>
      </c>
      <c r="D30" s="90">
        <v>-15710054.4</v>
      </c>
      <c r="E30" s="89" t="s">
        <v>1149</v>
      </c>
      <c r="F30" s="89">
        <v>46080</v>
      </c>
      <c r="G30" s="90">
        <v>340.93</v>
      </c>
      <c r="H30" s="89" t="s">
        <v>943</v>
      </c>
      <c r="I30" s="89" t="s">
        <v>952</v>
      </c>
      <c r="J30" s="89" t="s">
        <v>88</v>
      </c>
      <c r="K30" s="89" t="s">
        <v>469</v>
      </c>
      <c r="L30" s="89" t="str">
        <f t="shared" si="1"/>
        <v>DIRECTO</v>
      </c>
      <c r="M30" s="89" t="s">
        <v>1070</v>
      </c>
      <c r="N30" s="89" t="s">
        <v>104</v>
      </c>
      <c r="O30" s="89" vm="2">
        <v>0</v>
      </c>
      <c r="P30" s="89" vm="2">
        <v>0</v>
      </c>
      <c r="Q30" s="89" t="s">
        <v>944</v>
      </c>
      <c r="R30" s="89" t="s">
        <v>1070</v>
      </c>
      <c r="S30" s="91" t="s">
        <v>935</v>
      </c>
      <c r="T30" s="89" t="s">
        <v>912</v>
      </c>
      <c r="U30" s="89" t="s">
        <v>935</v>
      </c>
      <c r="V30" s="89">
        <v>3125</v>
      </c>
      <c r="W30" s="89" t="s">
        <v>912</v>
      </c>
      <c r="X30" s="89">
        <v>1</v>
      </c>
      <c r="Y30" s="90">
        <v>1</v>
      </c>
      <c r="Z30" s="119">
        <f t="shared" si="8"/>
        <v>-15428586.24</v>
      </c>
      <c r="AA30" s="89">
        <v>46080</v>
      </c>
      <c r="AB30" s="117">
        <f>_xlfn.XLOOKUP(I30,'rubros_id_opex '!A:A,'rubros_id_opex '!B:B)</f>
        <v>1</v>
      </c>
      <c r="AC30" s="89" t="str">
        <f>_xlfn.XLOOKUP(AB30,'rubros_unicos'!B:B,'rubros_unicos'!A:A)</f>
        <v>NUTRICIÓN</v>
      </c>
      <c r="AD30" t="str">
        <f t="shared" si="9"/>
        <v>-{t1}-{capones}</v>
      </c>
      <c r="AE30" t="str">
        <f t="shared" si="10"/>
        <v>SITIO 3-{t1}-{capones}</v>
      </c>
      <c r="AF30" t="str">
        <f>_xlfn.XLOOKUP(BBDD_GASTOS_FINAL!AE30,formula_ciclos!A:A,formula_ciclos!B:B)</f>
        <v>terminador_c_arveja_1a</v>
      </c>
      <c r="AG30" t="str">
        <f>IF(AF30="NO",_xlfn.XLOOKUP(AE30,formula_ciclos!A:A,formula_ciclos!E:E),AF30)</f>
        <v>terminador_c_arveja_1a</v>
      </c>
      <c r="AH30">
        <f>_xlfn.XLOOKUP(AG30,formulas!D:D,formulas!M:M)</f>
        <v>334.82175000000001</v>
      </c>
      <c r="AI30">
        <v>1</v>
      </c>
      <c r="AJ30">
        <f t="shared" si="11"/>
        <v>15428586.24</v>
      </c>
      <c r="AK30">
        <f t="shared" si="12"/>
        <v>15710054.4</v>
      </c>
      <c r="AL30" s="148">
        <f t="shared" si="13"/>
        <v>-1.7916434458686514E-2</v>
      </c>
    </row>
    <row r="31" spans="1:38" hidden="1" x14ac:dyDescent="0.3">
      <c r="A31" s="89" vm="27">
        <v>46022</v>
      </c>
      <c r="B31" s="89" t="s">
        <v>912</v>
      </c>
      <c r="C31" s="89" t="s">
        <v>1069</v>
      </c>
      <c r="D31" s="90">
        <v>-15149200.08</v>
      </c>
      <c r="E31" s="89" t="s">
        <v>1139</v>
      </c>
      <c r="F31" s="89">
        <v>46056</v>
      </c>
      <c r="G31" s="90">
        <v>328.93</v>
      </c>
      <c r="H31" s="89" t="s">
        <v>943</v>
      </c>
      <c r="I31" s="89" t="s">
        <v>953</v>
      </c>
      <c r="J31" s="89" t="s">
        <v>88</v>
      </c>
      <c r="K31" s="89" t="s">
        <v>469</v>
      </c>
      <c r="L31" s="89" t="str">
        <f t="shared" si="1"/>
        <v>DIRECTO</v>
      </c>
      <c r="M31" s="89" t="s">
        <v>1069</v>
      </c>
      <c r="N31" s="89" t="s">
        <v>104</v>
      </c>
      <c r="O31" s="89" vm="2">
        <v>0</v>
      </c>
      <c r="P31" s="89" vm="2">
        <v>0</v>
      </c>
      <c r="Q31" s="89" t="s">
        <v>944</v>
      </c>
      <c r="R31" s="89" t="s">
        <v>1069</v>
      </c>
      <c r="S31" s="91" t="s">
        <v>935</v>
      </c>
      <c r="T31" s="89" t="s">
        <v>912</v>
      </c>
      <c r="U31" s="89" t="s">
        <v>935</v>
      </c>
      <c r="V31" s="89">
        <v>2925</v>
      </c>
      <c r="W31" s="89" t="s">
        <v>912</v>
      </c>
      <c r="X31" s="89">
        <v>1</v>
      </c>
      <c r="Y31" s="90">
        <v>1</v>
      </c>
      <c r="Z31" s="119">
        <f t="shared" si="8"/>
        <v>-14922024.254399998</v>
      </c>
      <c r="AA31" s="89">
        <v>46056</v>
      </c>
      <c r="AB31" s="117">
        <f>_xlfn.XLOOKUP(I31,'rubros_id_opex '!A:A,'rubros_id_opex '!B:B)</f>
        <v>1</v>
      </c>
      <c r="AC31" s="89" t="str">
        <f>_xlfn.XLOOKUP(AB31,'rubros_unicos'!B:B,'rubros_unicos'!A:A)</f>
        <v>NUTRICIÓN</v>
      </c>
      <c r="AD31" t="str">
        <f t="shared" si="9"/>
        <v>-{t2}-{capones}</v>
      </c>
      <c r="AE31" t="str">
        <f t="shared" si="10"/>
        <v>SITIO 3-{t2}-{capones}</v>
      </c>
      <c r="AF31" t="str">
        <f>_xlfn.XLOOKUP(BBDD_GASTOS_FINAL!AE31,formula_ciclos!A:A,formula_ciclos!B:B)</f>
        <v>terminador_c_arveja_2b</v>
      </c>
      <c r="AG31" t="str">
        <f>IF(AF31="NO",_xlfn.XLOOKUP(AE31,formula_ciclos!A:A,formula_ciclos!E:E),AF31)</f>
        <v>terminador_c_arveja_2b</v>
      </c>
      <c r="AH31">
        <f>_xlfn.XLOOKUP(AG31,formulas!D:D,formulas!M:M)</f>
        <v>323.99739999999997</v>
      </c>
      <c r="AI31">
        <v>1</v>
      </c>
      <c r="AJ31">
        <f t="shared" si="11"/>
        <v>14922024.254399998</v>
      </c>
      <c r="AK31">
        <f t="shared" si="12"/>
        <v>15149200.08</v>
      </c>
      <c r="AL31" s="148">
        <f t="shared" si="13"/>
        <v>-1.4995895783297519E-2</v>
      </c>
    </row>
    <row r="32" spans="1:38" hidden="1" x14ac:dyDescent="0.3">
      <c r="A32" s="89" vm="27">
        <v>46022</v>
      </c>
      <c r="B32" s="89" t="s">
        <v>912</v>
      </c>
      <c r="C32" s="89" t="s">
        <v>1070</v>
      </c>
      <c r="D32" s="90">
        <v>-17813533.080000002</v>
      </c>
      <c r="E32" s="89" t="s">
        <v>1150</v>
      </c>
      <c r="F32" s="89">
        <v>54156</v>
      </c>
      <c r="G32" s="90">
        <v>328.93</v>
      </c>
      <c r="H32" s="89" t="s">
        <v>943</v>
      </c>
      <c r="I32" s="89" t="s">
        <v>953</v>
      </c>
      <c r="J32" s="89" t="s">
        <v>88</v>
      </c>
      <c r="K32" s="89" t="s">
        <v>469</v>
      </c>
      <c r="L32" s="89" t="str">
        <f t="shared" si="1"/>
        <v>DIRECTO</v>
      </c>
      <c r="M32" s="89" t="s">
        <v>1070</v>
      </c>
      <c r="N32" s="89" t="s">
        <v>104</v>
      </c>
      <c r="O32" s="89" vm="2">
        <v>0</v>
      </c>
      <c r="P32" s="89" vm="2">
        <v>0</v>
      </c>
      <c r="Q32" s="89" t="s">
        <v>944</v>
      </c>
      <c r="R32" s="89" t="s">
        <v>1070</v>
      </c>
      <c r="S32" s="91" t="s">
        <v>935</v>
      </c>
      <c r="T32" s="89" t="s">
        <v>912</v>
      </c>
      <c r="U32" s="89" t="s">
        <v>935</v>
      </c>
      <c r="V32" s="89">
        <v>3125</v>
      </c>
      <c r="W32" s="89" t="s">
        <v>912</v>
      </c>
      <c r="X32" s="89">
        <v>1</v>
      </c>
      <c r="Y32" s="90">
        <v>1</v>
      </c>
      <c r="Z32" s="119">
        <f t="shared" si="8"/>
        <v>-17546403.194399998</v>
      </c>
      <c r="AA32" s="89">
        <v>54156</v>
      </c>
      <c r="AB32" s="117">
        <f>_xlfn.XLOOKUP(I32,'rubros_id_opex '!A:A,'rubros_id_opex '!B:B)</f>
        <v>1</v>
      </c>
      <c r="AC32" s="89" t="str">
        <f>_xlfn.XLOOKUP(AB32,'rubros_unicos'!B:B,'rubros_unicos'!A:A)</f>
        <v>NUTRICIÓN</v>
      </c>
      <c r="AD32" t="str">
        <f t="shared" si="9"/>
        <v>-{t2}-{capones}</v>
      </c>
      <c r="AE32" t="str">
        <f t="shared" si="10"/>
        <v>SITIO 3-{t2}-{capones}</v>
      </c>
      <c r="AF32" t="str">
        <f>_xlfn.XLOOKUP(BBDD_GASTOS_FINAL!AE32,formula_ciclos!A:A,formula_ciclos!B:B)</f>
        <v>terminador_c_arveja_2b</v>
      </c>
      <c r="AG32" t="str">
        <f>IF(AF32="NO",_xlfn.XLOOKUP(AE32,formula_ciclos!A:A,formula_ciclos!E:E),AF32)</f>
        <v>terminador_c_arveja_2b</v>
      </c>
      <c r="AH32">
        <f>_xlfn.XLOOKUP(AG32,formulas!D:D,formulas!M:M)</f>
        <v>323.99739999999997</v>
      </c>
      <c r="AI32">
        <v>1</v>
      </c>
      <c r="AJ32">
        <f t="shared" si="11"/>
        <v>17546403.194399998</v>
      </c>
      <c r="AK32">
        <f t="shared" si="12"/>
        <v>17813533.080000002</v>
      </c>
      <c r="AL32" s="148">
        <f t="shared" si="13"/>
        <v>-1.499589578329763E-2</v>
      </c>
    </row>
    <row r="33" spans="1:29" x14ac:dyDescent="0.3">
      <c r="A33" s="92" vm="28">
        <v>46036</v>
      </c>
      <c r="B33" s="89" t="s">
        <v>936</v>
      </c>
      <c r="C33" s="89" t="s">
        <v>1064</v>
      </c>
      <c r="D33" s="90">
        <v>-4392300</v>
      </c>
      <c r="E33" s="89" t="s">
        <v>1065</v>
      </c>
      <c r="F33" s="89">
        <v>5</v>
      </c>
      <c r="G33" s="90">
        <v>550000</v>
      </c>
      <c r="H33" s="89" t="s">
        <v>931</v>
      </c>
      <c r="I33" s="89" t="s">
        <v>1008</v>
      </c>
      <c r="J33" s="89" t="s">
        <v>148</v>
      </c>
      <c r="K33" s="89" t="s">
        <v>469</v>
      </c>
      <c r="L33" s="89" t="str">
        <f t="shared" si="1"/>
        <v>DIRECTO</v>
      </c>
      <c r="M33" s="89" t="s">
        <v>1066</v>
      </c>
      <c r="N33" s="89" t="s">
        <v>104</v>
      </c>
      <c r="O33" s="89" vm="2">
        <v>0</v>
      </c>
      <c r="P33" s="89" vm="2">
        <v>0</v>
      </c>
      <c r="Q33" s="89" t="s">
        <v>1001</v>
      </c>
      <c r="R33" s="89" t="s">
        <v>1067</v>
      </c>
      <c r="S33" s="91" t="s">
        <v>1068</v>
      </c>
      <c r="T33" s="89" t="s">
        <v>912</v>
      </c>
      <c r="U33" s="89" t="s">
        <v>935</v>
      </c>
      <c r="V33" s="89">
        <v>2925</v>
      </c>
      <c r="W33" s="89" t="s">
        <v>912</v>
      </c>
      <c r="X33" s="89">
        <v>0.49166665999999998</v>
      </c>
      <c r="Y33" s="90">
        <v>1</v>
      </c>
      <c r="Z33" s="119">
        <v>-2159547.4707180001</v>
      </c>
      <c r="AA33" s="89">
        <v>2.4583333000000001</v>
      </c>
      <c r="AB33" s="117">
        <f>_xlfn.XLOOKUP(I33,'rubros_id_opex '!A:A,'rubros_id_opex '!B:B)</f>
        <v>5</v>
      </c>
      <c r="AC33" s="89" t="str">
        <f>_xlfn.XLOOKUP(AB33,'rubros_unicos'!B:B,'rubros_unicos'!A:A)</f>
        <v>FLETES</v>
      </c>
    </row>
    <row r="34" spans="1:29" x14ac:dyDescent="0.3">
      <c r="A34" s="92" vm="28">
        <v>46036</v>
      </c>
      <c r="B34" s="89" t="s">
        <v>936</v>
      </c>
      <c r="C34" s="89" t="s">
        <v>1064</v>
      </c>
      <c r="D34" s="90">
        <v>-4392300</v>
      </c>
      <c r="E34" s="89" t="s">
        <v>1065</v>
      </c>
      <c r="F34" s="89">
        <v>5</v>
      </c>
      <c r="G34" s="90">
        <v>550000</v>
      </c>
      <c r="H34" s="89" t="s">
        <v>931</v>
      </c>
      <c r="I34" s="89" t="s">
        <v>1008</v>
      </c>
      <c r="J34" s="89" t="s">
        <v>148</v>
      </c>
      <c r="K34" s="89" t="s">
        <v>469</v>
      </c>
      <c r="L34" s="89" t="str">
        <f t="shared" si="1"/>
        <v>DIRECTO</v>
      </c>
      <c r="M34" s="89" t="s">
        <v>1066</v>
      </c>
      <c r="N34" s="89" t="s">
        <v>104</v>
      </c>
      <c r="O34" s="89" vm="2">
        <v>0</v>
      </c>
      <c r="P34" s="89" vm="2">
        <v>0</v>
      </c>
      <c r="Q34" s="89" t="s">
        <v>1001</v>
      </c>
      <c r="R34" s="89" t="s">
        <v>1067</v>
      </c>
      <c r="S34" s="91" t="s">
        <v>1068</v>
      </c>
      <c r="T34" s="89" t="s">
        <v>912</v>
      </c>
      <c r="U34" s="89" t="s">
        <v>935</v>
      </c>
      <c r="V34" s="89">
        <v>3125</v>
      </c>
      <c r="W34" s="89" t="s">
        <v>912</v>
      </c>
      <c r="X34" s="89">
        <v>0.49166660000000001</v>
      </c>
      <c r="Y34" s="90">
        <v>1</v>
      </c>
      <c r="Z34" s="119">
        <v>-2159547.2071799999</v>
      </c>
      <c r="AA34" s="89">
        <v>2.4583330000000001</v>
      </c>
      <c r="AB34" s="117">
        <f>_xlfn.XLOOKUP(I34,'rubros_id_opex '!A:A,'rubros_id_opex '!B:B)</f>
        <v>5</v>
      </c>
      <c r="AC34" s="89" t="str">
        <f>_xlfn.XLOOKUP(AB34,'rubros_unicos'!B:B,'rubros_unicos'!A:A)</f>
        <v>FLETES</v>
      </c>
    </row>
    <row r="35" spans="1:29" x14ac:dyDescent="0.3">
      <c r="A35" s="92" vm="29">
        <v>46053</v>
      </c>
      <c r="B35" s="89" t="s">
        <v>1071</v>
      </c>
      <c r="C35" s="89" t="s">
        <v>1072</v>
      </c>
      <c r="D35" s="90">
        <v>-189200</v>
      </c>
      <c r="E35" s="89" t="s">
        <v>1073</v>
      </c>
      <c r="F35" s="89">
        <v>43</v>
      </c>
      <c r="G35" s="90">
        <v>4400</v>
      </c>
      <c r="H35" s="89" t="s">
        <v>931</v>
      </c>
      <c r="I35" s="89" t="s">
        <v>1000</v>
      </c>
      <c r="J35" s="89" t="s">
        <v>148</v>
      </c>
      <c r="K35" s="89" t="s">
        <v>469</v>
      </c>
      <c r="L35" s="89" t="str">
        <f t="shared" si="1"/>
        <v>DIRECTO</v>
      </c>
      <c r="M35" s="89" t="s">
        <v>1066</v>
      </c>
      <c r="N35" s="89" t="s">
        <v>94</v>
      </c>
      <c r="O35" s="89" vm="2">
        <v>0</v>
      </c>
      <c r="P35" s="89" vm="2">
        <v>0</v>
      </c>
      <c r="Q35" s="89" t="s">
        <v>1001</v>
      </c>
      <c r="R35" s="89" t="s">
        <v>1067</v>
      </c>
      <c r="S35" s="91" t="s">
        <v>1068</v>
      </c>
      <c r="T35" s="89" t="s">
        <v>932</v>
      </c>
      <c r="U35" s="89" t="s">
        <v>933</v>
      </c>
      <c r="V35" s="89">
        <v>2925</v>
      </c>
      <c r="W35" s="89" t="s">
        <v>934</v>
      </c>
      <c r="X35" s="89">
        <v>0.49166665999999998</v>
      </c>
      <c r="Y35" s="90">
        <v>0.25</v>
      </c>
      <c r="Z35" s="119">
        <v>-23255.833017999998</v>
      </c>
      <c r="AA35" s="89">
        <v>5.2854165950000001</v>
      </c>
      <c r="AB35" s="117">
        <f>_xlfn.XLOOKUP(I35,'rubros_id_opex '!A:A,'rubros_id_opex '!B:B)</f>
        <v>7</v>
      </c>
      <c r="AC35" s="89" t="str">
        <f>_xlfn.XLOOKUP(AB35,'rubros_unicos'!B:B,'rubros_unicos'!A:A)</f>
        <v>GASTOS OPERATIVOS</v>
      </c>
    </row>
    <row r="36" spans="1:29" x14ac:dyDescent="0.3">
      <c r="A36" s="92" vm="29">
        <v>46053</v>
      </c>
      <c r="B36" s="89" t="s">
        <v>1071</v>
      </c>
      <c r="C36" s="89" t="s">
        <v>1072</v>
      </c>
      <c r="D36" s="89">
        <v>-189200</v>
      </c>
      <c r="E36" s="89" t="s">
        <v>1073</v>
      </c>
      <c r="F36" s="89">
        <v>43</v>
      </c>
      <c r="G36" s="89">
        <v>4400</v>
      </c>
      <c r="H36" s="89" t="s">
        <v>931</v>
      </c>
      <c r="I36" s="89" t="s">
        <v>1000</v>
      </c>
      <c r="J36" s="89" t="s">
        <v>148</v>
      </c>
      <c r="K36" s="89" t="s">
        <v>469</v>
      </c>
      <c r="L36" s="89" t="str">
        <f t="shared" si="1"/>
        <v>DIRECTO</v>
      </c>
      <c r="M36" s="89" t="s">
        <v>1066</v>
      </c>
      <c r="N36" s="89" t="s">
        <v>94</v>
      </c>
      <c r="O36" s="89" vm="2">
        <v>0</v>
      </c>
      <c r="P36" s="89" vm="2">
        <v>0</v>
      </c>
      <c r="Q36" s="89" t="s">
        <v>1001</v>
      </c>
      <c r="R36" s="89" t="s">
        <v>1067</v>
      </c>
      <c r="S36" s="89" t="s">
        <v>1068</v>
      </c>
      <c r="T36" s="89" t="s">
        <v>932</v>
      </c>
      <c r="U36" s="89" t="s">
        <v>933</v>
      </c>
      <c r="V36" s="89">
        <v>2925</v>
      </c>
      <c r="W36" s="89" t="s">
        <v>908</v>
      </c>
      <c r="X36" s="89">
        <v>0.49166665999999998</v>
      </c>
      <c r="Y36" s="89">
        <v>0.25</v>
      </c>
      <c r="Z36" s="119">
        <v>-23255.833017999998</v>
      </c>
      <c r="AA36" s="89">
        <v>5.2854165950000001</v>
      </c>
      <c r="AB36" s="117">
        <f>_xlfn.XLOOKUP(I36,'rubros_id_opex '!A:A,'rubros_id_opex '!B:B)</f>
        <v>7</v>
      </c>
      <c r="AC36" s="89" t="str">
        <f>_xlfn.XLOOKUP(AB36,'rubros_unicos'!B:B,'rubros_unicos'!A:A)</f>
        <v>GASTOS OPERATIVOS</v>
      </c>
    </row>
    <row r="37" spans="1:29" x14ac:dyDescent="0.3">
      <c r="A37" s="92" vm="29">
        <v>46053</v>
      </c>
      <c r="B37" s="89" t="s">
        <v>1071</v>
      </c>
      <c r="C37" s="89" t="s">
        <v>1072</v>
      </c>
      <c r="D37" s="90">
        <v>-189200</v>
      </c>
      <c r="E37" s="89" t="s">
        <v>1073</v>
      </c>
      <c r="F37" s="89">
        <v>43</v>
      </c>
      <c r="G37" s="90">
        <v>4400</v>
      </c>
      <c r="H37" s="89" t="s">
        <v>931</v>
      </c>
      <c r="I37" s="89" t="s">
        <v>1000</v>
      </c>
      <c r="J37" s="89" t="s">
        <v>148</v>
      </c>
      <c r="K37" s="89" t="s">
        <v>469</v>
      </c>
      <c r="L37" s="89" t="str">
        <f t="shared" si="1"/>
        <v>DIRECTO</v>
      </c>
      <c r="M37" s="89" t="s">
        <v>1066</v>
      </c>
      <c r="N37" s="89" t="s">
        <v>94</v>
      </c>
      <c r="O37" s="89" vm="2">
        <v>0</v>
      </c>
      <c r="P37" s="89" vm="2">
        <v>0</v>
      </c>
      <c r="Q37" s="89" t="s">
        <v>1001</v>
      </c>
      <c r="R37" s="89" t="s">
        <v>1067</v>
      </c>
      <c r="S37" s="91" t="s">
        <v>1068</v>
      </c>
      <c r="T37" s="89" t="s">
        <v>932</v>
      </c>
      <c r="U37" s="89" t="s">
        <v>933</v>
      </c>
      <c r="V37" s="89">
        <v>2925</v>
      </c>
      <c r="W37" s="89" t="s">
        <v>910</v>
      </c>
      <c r="X37" s="89">
        <v>0.49166665999999998</v>
      </c>
      <c r="Y37" s="90">
        <v>0.25</v>
      </c>
      <c r="Z37" s="119">
        <v>-23255.833017999998</v>
      </c>
      <c r="AA37" s="89">
        <v>5.2854165950000001</v>
      </c>
      <c r="AB37" s="117">
        <f>_xlfn.XLOOKUP(I37,'rubros_id_opex '!A:A,'rubros_id_opex '!B:B)</f>
        <v>7</v>
      </c>
      <c r="AC37" s="89" t="str">
        <f>_xlfn.XLOOKUP(AB37,'rubros_unicos'!B:B,'rubros_unicos'!A:A)</f>
        <v>GASTOS OPERATIVOS</v>
      </c>
    </row>
    <row r="38" spans="1:29" x14ac:dyDescent="0.3">
      <c r="A38" s="92" vm="29">
        <v>46053</v>
      </c>
      <c r="B38" s="89" t="s">
        <v>1071</v>
      </c>
      <c r="C38" s="89" t="s">
        <v>1072</v>
      </c>
      <c r="D38" s="90">
        <v>-189200</v>
      </c>
      <c r="E38" s="89" t="s">
        <v>1073</v>
      </c>
      <c r="F38" s="89">
        <v>43</v>
      </c>
      <c r="G38" s="90">
        <v>4400</v>
      </c>
      <c r="H38" s="89" t="s">
        <v>931</v>
      </c>
      <c r="I38" s="89" t="s">
        <v>1000</v>
      </c>
      <c r="J38" s="89" t="s">
        <v>148</v>
      </c>
      <c r="K38" s="89" t="s">
        <v>469</v>
      </c>
      <c r="L38" s="89" t="str">
        <f t="shared" si="1"/>
        <v>DIRECTO</v>
      </c>
      <c r="M38" s="89" t="s">
        <v>1066</v>
      </c>
      <c r="N38" s="89" t="s">
        <v>94</v>
      </c>
      <c r="O38" s="89" vm="2">
        <v>0</v>
      </c>
      <c r="P38" s="89" vm="2">
        <v>0</v>
      </c>
      <c r="Q38" s="89" t="s">
        <v>1001</v>
      </c>
      <c r="R38" s="89" t="s">
        <v>1067</v>
      </c>
      <c r="S38" s="91" t="s">
        <v>1068</v>
      </c>
      <c r="T38" s="89" t="s">
        <v>932</v>
      </c>
      <c r="U38" s="89" t="s">
        <v>933</v>
      </c>
      <c r="V38" s="89">
        <v>2925</v>
      </c>
      <c r="W38" s="89" t="s">
        <v>912</v>
      </c>
      <c r="X38" s="89">
        <v>0.49166665999999998</v>
      </c>
      <c r="Y38" s="90">
        <v>0.25</v>
      </c>
      <c r="Z38" s="119">
        <v>-23255.833017999998</v>
      </c>
      <c r="AA38" s="89">
        <v>5.2854165950000001</v>
      </c>
      <c r="AB38" s="117">
        <f>_xlfn.XLOOKUP(I38,'rubros_id_opex '!A:A,'rubros_id_opex '!B:B)</f>
        <v>7</v>
      </c>
      <c r="AC38" s="89" t="str">
        <f>_xlfn.XLOOKUP(AB38,'rubros_unicos'!B:B,'rubros_unicos'!A:A)</f>
        <v>GASTOS OPERATIVOS</v>
      </c>
    </row>
    <row r="39" spans="1:29" x14ac:dyDescent="0.3">
      <c r="A39" s="92" vm="29">
        <v>46053</v>
      </c>
      <c r="B39" s="89" t="s">
        <v>1071</v>
      </c>
      <c r="C39" s="89" t="s">
        <v>1072</v>
      </c>
      <c r="D39" s="90">
        <v>-189200</v>
      </c>
      <c r="E39" s="89" t="s">
        <v>1073</v>
      </c>
      <c r="F39" s="89">
        <v>43</v>
      </c>
      <c r="G39" s="90">
        <v>4400</v>
      </c>
      <c r="H39" s="89" t="s">
        <v>931</v>
      </c>
      <c r="I39" s="89" t="s">
        <v>1000</v>
      </c>
      <c r="J39" s="89" t="s">
        <v>148</v>
      </c>
      <c r="K39" s="89" t="s">
        <v>469</v>
      </c>
      <c r="L39" s="89" t="str">
        <f t="shared" si="1"/>
        <v>DIRECTO</v>
      </c>
      <c r="M39" s="89" t="s">
        <v>1066</v>
      </c>
      <c r="N39" s="89" t="s">
        <v>94</v>
      </c>
      <c r="O39" s="89" vm="2">
        <v>0</v>
      </c>
      <c r="P39" s="89" vm="2">
        <v>0</v>
      </c>
      <c r="Q39" s="89" t="s">
        <v>1001</v>
      </c>
      <c r="R39" s="89" t="s">
        <v>1067</v>
      </c>
      <c r="S39" s="91" t="s">
        <v>1068</v>
      </c>
      <c r="T39" s="89" t="s">
        <v>932</v>
      </c>
      <c r="U39" s="89" t="s">
        <v>933</v>
      </c>
      <c r="V39" s="89">
        <v>3125</v>
      </c>
      <c r="W39" s="89" t="s">
        <v>934</v>
      </c>
      <c r="X39" s="89">
        <v>0.49166660000000001</v>
      </c>
      <c r="Y39" s="90">
        <v>0.25</v>
      </c>
      <c r="Z39" s="119">
        <v>-23255.830180000001</v>
      </c>
      <c r="AA39" s="89">
        <v>5.28541595</v>
      </c>
      <c r="AB39" s="117">
        <f>_xlfn.XLOOKUP(I39,'rubros_id_opex '!A:A,'rubros_id_opex '!B:B)</f>
        <v>7</v>
      </c>
      <c r="AC39" s="89" t="str">
        <f>_xlfn.XLOOKUP(AB39,'rubros_unicos'!B:B,'rubros_unicos'!A:A)</f>
        <v>GASTOS OPERATIVOS</v>
      </c>
    </row>
    <row r="40" spans="1:29" x14ac:dyDescent="0.3">
      <c r="A40" s="92" vm="29">
        <v>46053</v>
      </c>
      <c r="B40" s="89" t="s">
        <v>1071</v>
      </c>
      <c r="C40" s="89" t="s">
        <v>1072</v>
      </c>
      <c r="D40" s="90">
        <v>-189200</v>
      </c>
      <c r="E40" s="89" t="s">
        <v>1073</v>
      </c>
      <c r="F40" s="89">
        <v>43</v>
      </c>
      <c r="G40" s="90">
        <v>4400</v>
      </c>
      <c r="H40" s="89" t="s">
        <v>931</v>
      </c>
      <c r="I40" s="89" t="s">
        <v>1000</v>
      </c>
      <c r="J40" s="89" t="s">
        <v>148</v>
      </c>
      <c r="K40" s="89" t="s">
        <v>469</v>
      </c>
      <c r="L40" s="89" t="str">
        <f t="shared" si="1"/>
        <v>DIRECTO</v>
      </c>
      <c r="M40" s="89" t="s">
        <v>1066</v>
      </c>
      <c r="N40" s="89" t="s">
        <v>94</v>
      </c>
      <c r="O40" s="89" vm="2">
        <v>0</v>
      </c>
      <c r="P40" s="89" vm="2">
        <v>0</v>
      </c>
      <c r="Q40" s="89" t="s">
        <v>1001</v>
      </c>
      <c r="R40" s="89" t="s">
        <v>1067</v>
      </c>
      <c r="S40" s="91" t="s">
        <v>1068</v>
      </c>
      <c r="T40" s="89" t="s">
        <v>932</v>
      </c>
      <c r="U40" s="89" t="s">
        <v>933</v>
      </c>
      <c r="V40" s="89">
        <v>3125</v>
      </c>
      <c r="W40" s="89" t="s">
        <v>908</v>
      </c>
      <c r="X40" s="89">
        <v>0.49166660000000001</v>
      </c>
      <c r="Y40" s="90">
        <v>0.25</v>
      </c>
      <c r="Z40" s="119">
        <v>-23255.830180000001</v>
      </c>
      <c r="AA40" s="89">
        <v>5.28541595</v>
      </c>
      <c r="AB40" s="117">
        <f>_xlfn.XLOOKUP(I40,'rubros_id_opex '!A:A,'rubros_id_opex '!B:B)</f>
        <v>7</v>
      </c>
      <c r="AC40" s="89" t="str">
        <f>_xlfn.XLOOKUP(AB40,'rubros_unicos'!B:B,'rubros_unicos'!A:A)</f>
        <v>GASTOS OPERATIVOS</v>
      </c>
    </row>
    <row r="41" spans="1:29" x14ac:dyDescent="0.3">
      <c r="A41" s="92" vm="29">
        <v>46053</v>
      </c>
      <c r="B41" s="89" t="s">
        <v>1071</v>
      </c>
      <c r="C41" s="89" t="s">
        <v>1072</v>
      </c>
      <c r="D41" s="90">
        <v>-189200</v>
      </c>
      <c r="E41" s="89" t="s">
        <v>1073</v>
      </c>
      <c r="F41" s="89">
        <v>43</v>
      </c>
      <c r="G41" s="90">
        <v>4400</v>
      </c>
      <c r="H41" s="89" t="s">
        <v>931</v>
      </c>
      <c r="I41" s="89" t="s">
        <v>1000</v>
      </c>
      <c r="J41" s="89" t="s">
        <v>148</v>
      </c>
      <c r="K41" s="89" t="s">
        <v>469</v>
      </c>
      <c r="L41" s="89" t="str">
        <f t="shared" si="1"/>
        <v>DIRECTO</v>
      </c>
      <c r="M41" s="89" t="s">
        <v>1066</v>
      </c>
      <c r="N41" s="89" t="s">
        <v>94</v>
      </c>
      <c r="O41" s="89" vm="2">
        <v>0</v>
      </c>
      <c r="P41" s="89" vm="2">
        <v>0</v>
      </c>
      <c r="Q41" s="89" t="s">
        <v>1001</v>
      </c>
      <c r="R41" s="89" t="s">
        <v>1067</v>
      </c>
      <c r="S41" s="91" t="s">
        <v>1068</v>
      </c>
      <c r="T41" s="89" t="s">
        <v>932</v>
      </c>
      <c r="U41" s="89" t="s">
        <v>933</v>
      </c>
      <c r="V41" s="89">
        <v>3125</v>
      </c>
      <c r="W41" s="89" t="s">
        <v>910</v>
      </c>
      <c r="X41" s="89">
        <v>0.49166660000000001</v>
      </c>
      <c r="Y41" s="90">
        <v>0.25</v>
      </c>
      <c r="Z41" s="119">
        <v>-23255.830180000001</v>
      </c>
      <c r="AA41" s="89">
        <v>5.28541595</v>
      </c>
      <c r="AB41" s="117">
        <f>_xlfn.XLOOKUP(I41,'rubros_id_opex '!A:A,'rubros_id_opex '!B:B)</f>
        <v>7</v>
      </c>
      <c r="AC41" s="89" t="str">
        <f>_xlfn.XLOOKUP(AB41,'rubros_unicos'!B:B,'rubros_unicos'!A:A)</f>
        <v>GASTOS OPERATIVOS</v>
      </c>
    </row>
    <row r="42" spans="1:29" x14ac:dyDescent="0.3">
      <c r="A42" s="92" vm="29">
        <v>46053</v>
      </c>
      <c r="B42" s="89" t="s">
        <v>1071</v>
      </c>
      <c r="C42" s="89" t="s">
        <v>1072</v>
      </c>
      <c r="D42" s="90">
        <v>-189200</v>
      </c>
      <c r="E42" s="89" t="s">
        <v>1073</v>
      </c>
      <c r="F42" s="89">
        <v>43</v>
      </c>
      <c r="G42" s="90">
        <v>4400</v>
      </c>
      <c r="H42" s="89" t="s">
        <v>931</v>
      </c>
      <c r="I42" s="89" t="s">
        <v>1000</v>
      </c>
      <c r="J42" s="89" t="s">
        <v>148</v>
      </c>
      <c r="K42" s="89" t="s">
        <v>469</v>
      </c>
      <c r="L42" s="89" t="str">
        <f t="shared" si="1"/>
        <v>DIRECTO</v>
      </c>
      <c r="M42" s="89" t="s">
        <v>1066</v>
      </c>
      <c r="N42" s="89" t="s">
        <v>94</v>
      </c>
      <c r="O42" s="89" vm="2">
        <v>0</v>
      </c>
      <c r="P42" s="89" vm="2">
        <v>0</v>
      </c>
      <c r="Q42" s="89" t="s">
        <v>1001</v>
      </c>
      <c r="R42" s="89" t="s">
        <v>1067</v>
      </c>
      <c r="S42" s="91" t="s">
        <v>1068</v>
      </c>
      <c r="T42" s="89" t="s">
        <v>932</v>
      </c>
      <c r="U42" s="89" t="s">
        <v>933</v>
      </c>
      <c r="V42" s="89">
        <v>3125</v>
      </c>
      <c r="W42" s="89" t="s">
        <v>912</v>
      </c>
      <c r="X42" s="89">
        <v>0.49166660000000001</v>
      </c>
      <c r="Y42" s="90">
        <v>0.25</v>
      </c>
      <c r="Z42" s="119">
        <v>-23255.830180000001</v>
      </c>
      <c r="AA42" s="89">
        <v>5.28541595</v>
      </c>
      <c r="AB42" s="117">
        <f>_xlfn.XLOOKUP(I42,'rubros_id_opex '!A:A,'rubros_id_opex '!B:B)</f>
        <v>7</v>
      </c>
      <c r="AC42" s="89" t="str">
        <f>_xlfn.XLOOKUP(AB42,'rubros_unicos'!B:B,'rubros_unicos'!A:A)</f>
        <v>GASTOS OPERATIVOS</v>
      </c>
    </row>
    <row r="43" spans="1:29" x14ac:dyDescent="0.3">
      <c r="A43" s="92" vm="30">
        <v>46049</v>
      </c>
      <c r="B43" s="89" t="s">
        <v>940</v>
      </c>
      <c r="C43" s="89" t="s">
        <v>1086</v>
      </c>
      <c r="D43" s="89">
        <v>-1170000</v>
      </c>
      <c r="E43" s="89" t="s">
        <v>1087</v>
      </c>
      <c r="F43" s="89">
        <v>90</v>
      </c>
      <c r="G43" s="89">
        <v>10743.8</v>
      </c>
      <c r="H43" s="89" t="s">
        <v>931</v>
      </c>
      <c r="I43" s="89" t="s">
        <v>1000</v>
      </c>
      <c r="J43" s="89" t="s">
        <v>148</v>
      </c>
      <c r="K43" s="89" t="s">
        <v>469</v>
      </c>
      <c r="L43" s="89" t="str">
        <f t="shared" si="1"/>
        <v>DIRECTO</v>
      </c>
      <c r="M43" s="89" t="s">
        <v>1066</v>
      </c>
      <c r="N43" s="89" t="s">
        <v>94</v>
      </c>
      <c r="O43" s="89" vm="2">
        <v>0</v>
      </c>
      <c r="P43" s="89" vm="2">
        <v>0</v>
      </c>
      <c r="Q43" s="89" t="s">
        <v>1001</v>
      </c>
      <c r="R43" s="89" t="s">
        <v>1067</v>
      </c>
      <c r="S43" s="89" t="s">
        <v>1068</v>
      </c>
      <c r="T43" s="89" t="s">
        <v>932</v>
      </c>
      <c r="U43" s="89" t="s">
        <v>933</v>
      </c>
      <c r="V43" s="89">
        <v>2925</v>
      </c>
      <c r="W43" s="89" t="s">
        <v>934</v>
      </c>
      <c r="X43" s="89">
        <v>0.49166665999999998</v>
      </c>
      <c r="Y43" s="89">
        <v>0.25</v>
      </c>
      <c r="Z43" s="119">
        <v>-143812.49804999999</v>
      </c>
      <c r="AA43" s="89">
        <v>11.06249985</v>
      </c>
      <c r="AB43" s="117">
        <f>_xlfn.XLOOKUP(I43,'rubros_id_opex '!A:A,'rubros_id_opex '!B:B)</f>
        <v>7</v>
      </c>
      <c r="AC43" s="89" t="str">
        <f>_xlfn.XLOOKUP(AB43,'rubros_unicos'!B:B,'rubros_unicos'!A:A)</f>
        <v>GASTOS OPERATIVOS</v>
      </c>
    </row>
    <row r="44" spans="1:29" x14ac:dyDescent="0.3">
      <c r="A44" s="92" vm="30">
        <v>46049</v>
      </c>
      <c r="B44" s="89" t="s">
        <v>940</v>
      </c>
      <c r="C44" s="89" t="s">
        <v>1086</v>
      </c>
      <c r="D44" s="89">
        <v>-1170000</v>
      </c>
      <c r="E44" s="89" t="s">
        <v>1087</v>
      </c>
      <c r="F44" s="89">
        <v>90</v>
      </c>
      <c r="G44" s="89">
        <v>10743.8</v>
      </c>
      <c r="H44" s="89" t="s">
        <v>931</v>
      </c>
      <c r="I44" s="89" t="s">
        <v>1000</v>
      </c>
      <c r="J44" s="89" t="s">
        <v>148</v>
      </c>
      <c r="K44" s="89" t="s">
        <v>469</v>
      </c>
      <c r="L44" s="89" t="str">
        <f t="shared" si="1"/>
        <v>DIRECTO</v>
      </c>
      <c r="M44" s="89" t="s">
        <v>1066</v>
      </c>
      <c r="N44" s="89" t="s">
        <v>94</v>
      </c>
      <c r="O44" s="89" vm="2">
        <v>0</v>
      </c>
      <c r="P44" s="89" vm="2">
        <v>0</v>
      </c>
      <c r="Q44" s="89" t="s">
        <v>1001</v>
      </c>
      <c r="R44" s="89" t="s">
        <v>1067</v>
      </c>
      <c r="S44" s="89" t="s">
        <v>1068</v>
      </c>
      <c r="T44" s="89" t="s">
        <v>932</v>
      </c>
      <c r="U44" s="89" t="s">
        <v>933</v>
      </c>
      <c r="V44" s="89">
        <v>2925</v>
      </c>
      <c r="W44" s="89" t="s">
        <v>908</v>
      </c>
      <c r="X44" s="89">
        <v>0.49166665999999998</v>
      </c>
      <c r="Y44" s="89">
        <v>0.25</v>
      </c>
      <c r="Z44" s="119">
        <v>-143812.49804999999</v>
      </c>
      <c r="AA44" s="89">
        <v>11.06249985</v>
      </c>
      <c r="AB44" s="117">
        <f>_xlfn.XLOOKUP(I44,'rubros_id_opex '!A:A,'rubros_id_opex '!B:B)</f>
        <v>7</v>
      </c>
      <c r="AC44" s="89" t="str">
        <f>_xlfn.XLOOKUP(AB44,'rubros_unicos'!B:B,'rubros_unicos'!A:A)</f>
        <v>GASTOS OPERATIVOS</v>
      </c>
    </row>
    <row r="45" spans="1:29" x14ac:dyDescent="0.3">
      <c r="A45" s="92" vm="30">
        <v>46049</v>
      </c>
      <c r="B45" s="89" t="s">
        <v>940</v>
      </c>
      <c r="C45" s="89" t="s">
        <v>1086</v>
      </c>
      <c r="D45" s="89">
        <v>-1170000</v>
      </c>
      <c r="E45" s="89" t="s">
        <v>1087</v>
      </c>
      <c r="F45" s="89">
        <v>90</v>
      </c>
      <c r="G45" s="89">
        <v>10743.8</v>
      </c>
      <c r="H45" s="89" t="s">
        <v>931</v>
      </c>
      <c r="I45" s="89" t="s">
        <v>1000</v>
      </c>
      <c r="J45" s="89" t="s">
        <v>148</v>
      </c>
      <c r="K45" s="89" t="s">
        <v>469</v>
      </c>
      <c r="L45" s="89" t="str">
        <f t="shared" si="1"/>
        <v>DIRECTO</v>
      </c>
      <c r="M45" s="89" t="s">
        <v>1066</v>
      </c>
      <c r="N45" s="89" t="s">
        <v>94</v>
      </c>
      <c r="O45" s="89" vm="2">
        <v>0</v>
      </c>
      <c r="P45" s="89" vm="2">
        <v>0</v>
      </c>
      <c r="Q45" s="89" t="s">
        <v>1001</v>
      </c>
      <c r="R45" s="89" t="s">
        <v>1067</v>
      </c>
      <c r="S45" s="89" t="s">
        <v>1068</v>
      </c>
      <c r="T45" s="89" t="s">
        <v>932</v>
      </c>
      <c r="U45" s="89" t="s">
        <v>933</v>
      </c>
      <c r="V45" s="89">
        <v>2925</v>
      </c>
      <c r="W45" s="89" t="s">
        <v>910</v>
      </c>
      <c r="X45" s="89">
        <v>0.49166665999999998</v>
      </c>
      <c r="Y45" s="89">
        <v>0.25</v>
      </c>
      <c r="Z45" s="119">
        <v>-143812.49804999999</v>
      </c>
      <c r="AA45" s="89">
        <v>11.06249985</v>
      </c>
      <c r="AB45" s="117">
        <f>_xlfn.XLOOKUP(I45,'rubros_id_opex '!A:A,'rubros_id_opex '!B:B)</f>
        <v>7</v>
      </c>
      <c r="AC45" s="89" t="str">
        <f>_xlfn.XLOOKUP(AB45,'rubros_unicos'!B:B,'rubros_unicos'!A:A)</f>
        <v>GASTOS OPERATIVOS</v>
      </c>
    </row>
    <row r="46" spans="1:29" x14ac:dyDescent="0.3">
      <c r="A46" s="92" vm="30">
        <v>46049</v>
      </c>
      <c r="B46" s="89" t="s">
        <v>940</v>
      </c>
      <c r="C46" s="89" t="s">
        <v>1086</v>
      </c>
      <c r="D46" s="90">
        <v>-1170000</v>
      </c>
      <c r="E46" s="89" t="s">
        <v>1087</v>
      </c>
      <c r="F46" s="89">
        <v>90</v>
      </c>
      <c r="G46" s="90">
        <v>10743.8</v>
      </c>
      <c r="H46" s="89" t="s">
        <v>931</v>
      </c>
      <c r="I46" s="89" t="s">
        <v>1000</v>
      </c>
      <c r="J46" s="89" t="s">
        <v>148</v>
      </c>
      <c r="K46" s="89" t="s">
        <v>469</v>
      </c>
      <c r="L46" s="89" t="str">
        <f t="shared" si="1"/>
        <v>DIRECTO</v>
      </c>
      <c r="M46" s="89" t="s">
        <v>1066</v>
      </c>
      <c r="N46" s="89" t="s">
        <v>94</v>
      </c>
      <c r="O46" s="89" vm="2">
        <v>0</v>
      </c>
      <c r="P46" s="89" vm="2">
        <v>0</v>
      </c>
      <c r="Q46" s="89" t="s">
        <v>1001</v>
      </c>
      <c r="R46" s="89" t="s">
        <v>1067</v>
      </c>
      <c r="S46" s="91" t="s">
        <v>1068</v>
      </c>
      <c r="T46" s="89" t="s">
        <v>932</v>
      </c>
      <c r="U46" s="89" t="s">
        <v>933</v>
      </c>
      <c r="V46" s="89">
        <v>2925</v>
      </c>
      <c r="W46" s="89" t="s">
        <v>912</v>
      </c>
      <c r="X46" s="89">
        <v>0.49166665999999998</v>
      </c>
      <c r="Y46" s="90">
        <v>0.25</v>
      </c>
      <c r="Z46" s="119">
        <v>-143812.49804999999</v>
      </c>
      <c r="AA46" s="89">
        <v>11.06249985</v>
      </c>
      <c r="AB46" s="117">
        <f>_xlfn.XLOOKUP(I46,'rubros_id_opex '!A:A,'rubros_id_opex '!B:B)</f>
        <v>7</v>
      </c>
      <c r="AC46" s="89" t="str">
        <f>_xlfn.XLOOKUP(AB46,'rubros_unicos'!B:B,'rubros_unicos'!A:A)</f>
        <v>GASTOS OPERATIVOS</v>
      </c>
    </row>
    <row r="47" spans="1:29" x14ac:dyDescent="0.3">
      <c r="A47" s="92" vm="30">
        <v>46049</v>
      </c>
      <c r="B47" s="89" t="s">
        <v>940</v>
      </c>
      <c r="C47" s="89" t="s">
        <v>1086</v>
      </c>
      <c r="D47" s="89">
        <v>-1170000</v>
      </c>
      <c r="E47" s="89" t="s">
        <v>1087</v>
      </c>
      <c r="F47" s="89">
        <v>90</v>
      </c>
      <c r="G47" s="89">
        <v>10743.8</v>
      </c>
      <c r="H47" s="89" t="s">
        <v>931</v>
      </c>
      <c r="I47" s="89" t="s">
        <v>1000</v>
      </c>
      <c r="J47" s="89" t="s">
        <v>148</v>
      </c>
      <c r="K47" s="89" t="s">
        <v>469</v>
      </c>
      <c r="L47" s="89" t="str">
        <f t="shared" si="1"/>
        <v>DIRECTO</v>
      </c>
      <c r="M47" s="89" t="s">
        <v>1066</v>
      </c>
      <c r="N47" s="89" t="s">
        <v>94</v>
      </c>
      <c r="O47" s="89" vm="2">
        <v>0</v>
      </c>
      <c r="P47" s="89" vm="2">
        <v>0</v>
      </c>
      <c r="Q47" s="89" t="s">
        <v>1001</v>
      </c>
      <c r="R47" s="89" t="s">
        <v>1067</v>
      </c>
      <c r="S47" s="89" t="s">
        <v>1068</v>
      </c>
      <c r="T47" s="89" t="s">
        <v>932</v>
      </c>
      <c r="U47" s="89" t="s">
        <v>933</v>
      </c>
      <c r="V47" s="89">
        <v>3125</v>
      </c>
      <c r="W47" s="89" t="s">
        <v>934</v>
      </c>
      <c r="X47" s="89">
        <v>0.49166660000000001</v>
      </c>
      <c r="Y47" s="89">
        <v>0.25</v>
      </c>
      <c r="Z47" s="119">
        <v>-143812.48050000001</v>
      </c>
      <c r="AA47" s="89">
        <v>11.0624985</v>
      </c>
      <c r="AB47" s="117">
        <f>_xlfn.XLOOKUP(I47,'rubros_id_opex '!A:A,'rubros_id_opex '!B:B)</f>
        <v>7</v>
      </c>
      <c r="AC47" s="89" t="str">
        <f>_xlfn.XLOOKUP(AB47,'rubros_unicos'!B:B,'rubros_unicos'!A:A)</f>
        <v>GASTOS OPERATIVOS</v>
      </c>
    </row>
    <row r="48" spans="1:29" x14ac:dyDescent="0.3">
      <c r="A48" s="92" vm="30">
        <v>46049</v>
      </c>
      <c r="B48" s="89" t="s">
        <v>940</v>
      </c>
      <c r="C48" s="89" t="s">
        <v>1086</v>
      </c>
      <c r="D48" s="89">
        <v>-1170000</v>
      </c>
      <c r="E48" s="89" t="s">
        <v>1087</v>
      </c>
      <c r="F48" s="89">
        <v>90</v>
      </c>
      <c r="G48" s="89">
        <v>10743.8</v>
      </c>
      <c r="H48" s="89" t="s">
        <v>931</v>
      </c>
      <c r="I48" s="89" t="s">
        <v>1000</v>
      </c>
      <c r="J48" s="89" t="s">
        <v>148</v>
      </c>
      <c r="K48" s="89" t="s">
        <v>469</v>
      </c>
      <c r="L48" s="89" t="str">
        <f t="shared" si="1"/>
        <v>DIRECTO</v>
      </c>
      <c r="M48" s="89" t="s">
        <v>1066</v>
      </c>
      <c r="N48" s="89" t="s">
        <v>94</v>
      </c>
      <c r="O48" s="89" vm="2">
        <v>0</v>
      </c>
      <c r="P48" s="89" vm="2">
        <v>0</v>
      </c>
      <c r="Q48" s="89" t="s">
        <v>1001</v>
      </c>
      <c r="R48" s="89" t="s">
        <v>1067</v>
      </c>
      <c r="S48" s="89" t="s">
        <v>1068</v>
      </c>
      <c r="T48" s="89" t="s">
        <v>932</v>
      </c>
      <c r="U48" s="89" t="s">
        <v>933</v>
      </c>
      <c r="V48" s="89">
        <v>3125</v>
      </c>
      <c r="W48" s="89" t="s">
        <v>908</v>
      </c>
      <c r="X48" s="89">
        <v>0.49166660000000001</v>
      </c>
      <c r="Y48" s="89">
        <v>0.25</v>
      </c>
      <c r="Z48" s="119">
        <v>-143812.48050000001</v>
      </c>
      <c r="AA48" s="89">
        <v>11.0624985</v>
      </c>
      <c r="AB48" s="117">
        <f>_xlfn.XLOOKUP(I48,'rubros_id_opex '!A:A,'rubros_id_opex '!B:B)</f>
        <v>7</v>
      </c>
      <c r="AC48" s="89" t="str">
        <f>_xlfn.XLOOKUP(AB48,'rubros_unicos'!B:B,'rubros_unicos'!A:A)</f>
        <v>GASTOS OPERATIVOS</v>
      </c>
    </row>
    <row r="49" spans="1:29" x14ac:dyDescent="0.3">
      <c r="A49" s="92" vm="30">
        <v>46049</v>
      </c>
      <c r="B49" s="89" t="s">
        <v>940</v>
      </c>
      <c r="C49" s="89" t="s">
        <v>1086</v>
      </c>
      <c r="D49" s="90">
        <v>-1170000</v>
      </c>
      <c r="E49" s="89" t="s">
        <v>1087</v>
      </c>
      <c r="F49" s="89">
        <v>90</v>
      </c>
      <c r="G49" s="90">
        <v>10743.8</v>
      </c>
      <c r="H49" s="89" t="s">
        <v>931</v>
      </c>
      <c r="I49" s="89" t="s">
        <v>1000</v>
      </c>
      <c r="J49" s="89" t="s">
        <v>148</v>
      </c>
      <c r="K49" s="89" t="s">
        <v>469</v>
      </c>
      <c r="L49" s="89" t="str">
        <f t="shared" si="1"/>
        <v>DIRECTO</v>
      </c>
      <c r="M49" s="89" t="s">
        <v>1066</v>
      </c>
      <c r="N49" s="89" t="s">
        <v>94</v>
      </c>
      <c r="O49" s="89" vm="2">
        <v>0</v>
      </c>
      <c r="P49" s="89" vm="2">
        <v>0</v>
      </c>
      <c r="Q49" s="89" t="s">
        <v>1001</v>
      </c>
      <c r="R49" s="89" t="s">
        <v>1067</v>
      </c>
      <c r="S49" s="91" t="s">
        <v>1068</v>
      </c>
      <c r="T49" s="89" t="s">
        <v>932</v>
      </c>
      <c r="U49" s="89" t="s">
        <v>933</v>
      </c>
      <c r="V49" s="89">
        <v>3125</v>
      </c>
      <c r="W49" s="89" t="s">
        <v>910</v>
      </c>
      <c r="X49" s="89">
        <v>0.49166660000000001</v>
      </c>
      <c r="Y49" s="90">
        <v>0.25</v>
      </c>
      <c r="Z49" s="119">
        <v>-143812.48050000001</v>
      </c>
      <c r="AA49" s="89">
        <v>11.0624985</v>
      </c>
      <c r="AB49" s="117">
        <f>_xlfn.XLOOKUP(I49,'rubros_id_opex '!A:A,'rubros_id_opex '!B:B)</f>
        <v>7</v>
      </c>
      <c r="AC49" s="89" t="str">
        <f>_xlfn.XLOOKUP(AB49,'rubros_unicos'!B:B,'rubros_unicos'!A:A)</f>
        <v>GASTOS OPERATIVOS</v>
      </c>
    </row>
    <row r="50" spans="1:29" x14ac:dyDescent="0.3">
      <c r="A50" s="92" vm="30">
        <v>46049</v>
      </c>
      <c r="B50" s="89" t="s">
        <v>940</v>
      </c>
      <c r="C50" s="89" t="s">
        <v>1086</v>
      </c>
      <c r="D50" s="90">
        <v>-1170000</v>
      </c>
      <c r="E50" s="89" t="s">
        <v>1087</v>
      </c>
      <c r="F50" s="89">
        <v>90</v>
      </c>
      <c r="G50" s="90">
        <v>10743.8</v>
      </c>
      <c r="H50" s="89" t="s">
        <v>931</v>
      </c>
      <c r="I50" s="89" t="s">
        <v>1000</v>
      </c>
      <c r="J50" s="89" t="s">
        <v>148</v>
      </c>
      <c r="K50" s="89" t="s">
        <v>469</v>
      </c>
      <c r="L50" s="89" t="str">
        <f t="shared" si="1"/>
        <v>DIRECTO</v>
      </c>
      <c r="M50" s="89" t="s">
        <v>1066</v>
      </c>
      <c r="N50" s="89" t="s">
        <v>94</v>
      </c>
      <c r="O50" s="89" vm="2">
        <v>0</v>
      </c>
      <c r="P50" s="89" vm="2">
        <v>0</v>
      </c>
      <c r="Q50" s="89" t="s">
        <v>1001</v>
      </c>
      <c r="R50" s="89" t="s">
        <v>1067</v>
      </c>
      <c r="S50" s="91" t="s">
        <v>1068</v>
      </c>
      <c r="T50" s="89" t="s">
        <v>932</v>
      </c>
      <c r="U50" s="89" t="s">
        <v>933</v>
      </c>
      <c r="V50" s="89">
        <v>3125</v>
      </c>
      <c r="W50" s="89" t="s">
        <v>912</v>
      </c>
      <c r="X50" s="89">
        <v>0.49166660000000001</v>
      </c>
      <c r="Y50" s="90">
        <v>0.25</v>
      </c>
      <c r="Z50" s="119">
        <v>-143812.48050000001</v>
      </c>
      <c r="AA50" s="89">
        <v>11.0624985</v>
      </c>
      <c r="AB50" s="117">
        <f>_xlfn.XLOOKUP(I50,'rubros_id_opex '!A:A,'rubros_id_opex '!B:B)</f>
        <v>7</v>
      </c>
      <c r="AC50" s="89" t="str">
        <f>_xlfn.XLOOKUP(AB50,'rubros_unicos'!B:B,'rubros_unicos'!A:A)</f>
        <v>GASTOS OPERATIVOS</v>
      </c>
    </row>
    <row r="51" spans="1:29" x14ac:dyDescent="0.3">
      <c r="A51" s="92" vm="31">
        <v>46046</v>
      </c>
      <c r="B51" s="89" t="s">
        <v>940</v>
      </c>
      <c r="C51" s="89" t="s">
        <v>1088</v>
      </c>
      <c r="D51" s="90">
        <v>-455000</v>
      </c>
      <c r="E51" s="89" t="s">
        <v>1089</v>
      </c>
      <c r="F51" s="89">
        <v>35</v>
      </c>
      <c r="G51" s="90">
        <v>10743.8</v>
      </c>
      <c r="H51" s="89" t="s">
        <v>931</v>
      </c>
      <c r="I51" s="89" t="s">
        <v>1000</v>
      </c>
      <c r="J51" s="89" t="s">
        <v>148</v>
      </c>
      <c r="K51" s="89" t="s">
        <v>469</v>
      </c>
      <c r="L51" s="89" t="str">
        <f t="shared" si="1"/>
        <v>DIRECTO</v>
      </c>
      <c r="M51" s="89" t="s">
        <v>1066</v>
      </c>
      <c r="N51" s="89" t="s">
        <v>94</v>
      </c>
      <c r="O51" s="89" vm="2">
        <v>0</v>
      </c>
      <c r="P51" s="89" vm="2">
        <v>0</v>
      </c>
      <c r="Q51" s="89" t="s">
        <v>1001</v>
      </c>
      <c r="R51" s="89" t="s">
        <v>1067</v>
      </c>
      <c r="S51" s="91" t="s">
        <v>1068</v>
      </c>
      <c r="T51" s="89" t="s">
        <v>932</v>
      </c>
      <c r="U51" s="89" t="s">
        <v>933</v>
      </c>
      <c r="V51" s="89">
        <v>2925</v>
      </c>
      <c r="W51" s="89" t="s">
        <v>934</v>
      </c>
      <c r="X51" s="89">
        <v>0.49166665999999998</v>
      </c>
      <c r="Y51" s="90">
        <v>0.25</v>
      </c>
      <c r="Z51" s="119">
        <v>-55927.082575</v>
      </c>
      <c r="AA51" s="89">
        <v>4.3020832750000002</v>
      </c>
      <c r="AB51" s="117">
        <f>_xlfn.XLOOKUP(I51,'rubros_id_opex '!A:A,'rubros_id_opex '!B:B)</f>
        <v>7</v>
      </c>
      <c r="AC51" s="89" t="str">
        <f>_xlfn.XLOOKUP(AB51,'rubros_unicos'!B:B,'rubros_unicos'!A:A)</f>
        <v>GASTOS OPERATIVOS</v>
      </c>
    </row>
    <row r="52" spans="1:29" x14ac:dyDescent="0.3">
      <c r="A52" s="92" vm="31">
        <v>46046</v>
      </c>
      <c r="B52" s="89" t="s">
        <v>940</v>
      </c>
      <c r="C52" s="89" t="s">
        <v>1088</v>
      </c>
      <c r="D52" s="90">
        <v>-455000</v>
      </c>
      <c r="E52" s="89" t="s">
        <v>1089</v>
      </c>
      <c r="F52" s="89">
        <v>35</v>
      </c>
      <c r="G52" s="90">
        <v>10743.8</v>
      </c>
      <c r="H52" s="89" t="s">
        <v>931</v>
      </c>
      <c r="I52" s="89" t="s">
        <v>1000</v>
      </c>
      <c r="J52" s="89" t="s">
        <v>148</v>
      </c>
      <c r="K52" s="89" t="s">
        <v>469</v>
      </c>
      <c r="L52" s="89" t="str">
        <f t="shared" si="1"/>
        <v>DIRECTO</v>
      </c>
      <c r="M52" s="89" t="s">
        <v>1066</v>
      </c>
      <c r="N52" s="89" t="s">
        <v>94</v>
      </c>
      <c r="O52" s="89" vm="2">
        <v>0</v>
      </c>
      <c r="P52" s="89" vm="2">
        <v>0</v>
      </c>
      <c r="Q52" s="89" t="s">
        <v>1001</v>
      </c>
      <c r="R52" s="89" t="s">
        <v>1067</v>
      </c>
      <c r="S52" s="91" t="s">
        <v>1068</v>
      </c>
      <c r="T52" s="89" t="s">
        <v>932</v>
      </c>
      <c r="U52" s="89" t="s">
        <v>933</v>
      </c>
      <c r="V52" s="89">
        <v>2925</v>
      </c>
      <c r="W52" s="89" t="s">
        <v>908</v>
      </c>
      <c r="X52" s="89">
        <v>0.49166665999999998</v>
      </c>
      <c r="Y52" s="90">
        <v>0.25</v>
      </c>
      <c r="Z52" s="119">
        <v>-55927.082575</v>
      </c>
      <c r="AA52" s="89">
        <v>4.3020832750000002</v>
      </c>
      <c r="AB52" s="117">
        <f>_xlfn.XLOOKUP(I52,'rubros_id_opex '!A:A,'rubros_id_opex '!B:B)</f>
        <v>7</v>
      </c>
      <c r="AC52" s="89" t="str">
        <f>_xlfn.XLOOKUP(AB52,'rubros_unicos'!B:B,'rubros_unicos'!A:A)</f>
        <v>GASTOS OPERATIVOS</v>
      </c>
    </row>
    <row r="53" spans="1:29" x14ac:dyDescent="0.3">
      <c r="A53" s="92" vm="31">
        <v>46046</v>
      </c>
      <c r="B53" s="89" t="s">
        <v>940</v>
      </c>
      <c r="C53" s="89" t="s">
        <v>1088</v>
      </c>
      <c r="D53" s="89">
        <v>-455000</v>
      </c>
      <c r="E53" s="89" t="s">
        <v>1089</v>
      </c>
      <c r="F53" s="89">
        <v>35</v>
      </c>
      <c r="G53" s="89">
        <v>10743.8</v>
      </c>
      <c r="H53" s="89" t="s">
        <v>931</v>
      </c>
      <c r="I53" s="89" t="s">
        <v>1000</v>
      </c>
      <c r="J53" s="89" t="s">
        <v>148</v>
      </c>
      <c r="K53" s="89" t="s">
        <v>469</v>
      </c>
      <c r="L53" s="89" t="str">
        <f t="shared" si="1"/>
        <v>DIRECTO</v>
      </c>
      <c r="M53" s="89" t="s">
        <v>1066</v>
      </c>
      <c r="N53" s="89" t="s">
        <v>94</v>
      </c>
      <c r="O53" s="89" vm="2">
        <v>0</v>
      </c>
      <c r="P53" s="89" vm="2">
        <v>0</v>
      </c>
      <c r="Q53" s="89" t="s">
        <v>1001</v>
      </c>
      <c r="R53" s="89" t="s">
        <v>1067</v>
      </c>
      <c r="S53" s="89" t="s">
        <v>1068</v>
      </c>
      <c r="T53" s="89" t="s">
        <v>932</v>
      </c>
      <c r="U53" s="89" t="s">
        <v>933</v>
      </c>
      <c r="V53" s="89">
        <v>2925</v>
      </c>
      <c r="W53" s="89" t="s">
        <v>910</v>
      </c>
      <c r="X53" s="89">
        <v>0.49166665999999998</v>
      </c>
      <c r="Y53" s="89">
        <v>0.25</v>
      </c>
      <c r="Z53" s="119">
        <v>-55927.082575</v>
      </c>
      <c r="AA53" s="89">
        <v>4.3020832750000002</v>
      </c>
      <c r="AB53" s="117">
        <f>_xlfn.XLOOKUP(I53,'rubros_id_opex '!A:A,'rubros_id_opex '!B:B)</f>
        <v>7</v>
      </c>
      <c r="AC53" s="89" t="str">
        <f>_xlfn.XLOOKUP(AB53,'rubros_unicos'!B:B,'rubros_unicos'!A:A)</f>
        <v>GASTOS OPERATIVOS</v>
      </c>
    </row>
    <row r="54" spans="1:29" x14ac:dyDescent="0.3">
      <c r="A54" s="92" vm="31">
        <v>46046</v>
      </c>
      <c r="B54" s="89" t="s">
        <v>940</v>
      </c>
      <c r="C54" s="89" t="s">
        <v>1088</v>
      </c>
      <c r="D54" s="89">
        <v>-455000</v>
      </c>
      <c r="E54" s="89" t="s">
        <v>1089</v>
      </c>
      <c r="F54" s="89">
        <v>35</v>
      </c>
      <c r="G54" s="89">
        <v>10743.8</v>
      </c>
      <c r="H54" s="89" t="s">
        <v>931</v>
      </c>
      <c r="I54" s="89" t="s">
        <v>1000</v>
      </c>
      <c r="J54" s="89" t="s">
        <v>148</v>
      </c>
      <c r="K54" s="89" t="s">
        <v>469</v>
      </c>
      <c r="L54" s="89" t="str">
        <f t="shared" si="1"/>
        <v>DIRECTO</v>
      </c>
      <c r="M54" s="89" t="s">
        <v>1066</v>
      </c>
      <c r="N54" s="89" t="s">
        <v>94</v>
      </c>
      <c r="O54" s="89" vm="2">
        <v>0</v>
      </c>
      <c r="P54" s="89" vm="2">
        <v>0</v>
      </c>
      <c r="Q54" s="89" t="s">
        <v>1001</v>
      </c>
      <c r="R54" s="89" t="s">
        <v>1067</v>
      </c>
      <c r="S54" s="89" t="s">
        <v>1068</v>
      </c>
      <c r="T54" s="89" t="s">
        <v>932</v>
      </c>
      <c r="U54" s="89" t="s">
        <v>933</v>
      </c>
      <c r="V54" s="89">
        <v>2925</v>
      </c>
      <c r="W54" s="89" t="s">
        <v>912</v>
      </c>
      <c r="X54" s="89">
        <v>0.49166665999999998</v>
      </c>
      <c r="Y54" s="89">
        <v>0.25</v>
      </c>
      <c r="Z54" s="119">
        <v>-55927.082575</v>
      </c>
      <c r="AA54" s="89">
        <v>4.3020832750000002</v>
      </c>
      <c r="AB54" s="117">
        <f>_xlfn.XLOOKUP(I54,'rubros_id_opex '!A:A,'rubros_id_opex '!B:B)</f>
        <v>7</v>
      </c>
      <c r="AC54" s="89" t="str">
        <f>_xlfn.XLOOKUP(AB54,'rubros_unicos'!B:B,'rubros_unicos'!A:A)</f>
        <v>GASTOS OPERATIVOS</v>
      </c>
    </row>
    <row r="55" spans="1:29" x14ac:dyDescent="0.3">
      <c r="A55" s="92" vm="31">
        <v>46046</v>
      </c>
      <c r="B55" s="89" t="s">
        <v>940</v>
      </c>
      <c r="C55" s="89" t="s">
        <v>1088</v>
      </c>
      <c r="D55" s="89">
        <v>-455000</v>
      </c>
      <c r="E55" s="89" t="s">
        <v>1089</v>
      </c>
      <c r="F55" s="89">
        <v>35</v>
      </c>
      <c r="G55" s="89">
        <v>10743.8</v>
      </c>
      <c r="H55" s="89" t="s">
        <v>931</v>
      </c>
      <c r="I55" s="89" t="s">
        <v>1000</v>
      </c>
      <c r="J55" s="89" t="s">
        <v>148</v>
      </c>
      <c r="K55" s="89" t="s">
        <v>469</v>
      </c>
      <c r="L55" s="89" t="str">
        <f t="shared" si="1"/>
        <v>DIRECTO</v>
      </c>
      <c r="M55" s="89" t="s">
        <v>1066</v>
      </c>
      <c r="N55" s="89" t="s">
        <v>94</v>
      </c>
      <c r="O55" s="89" vm="2">
        <v>0</v>
      </c>
      <c r="P55" s="89" vm="2">
        <v>0</v>
      </c>
      <c r="Q55" s="89" t="s">
        <v>1001</v>
      </c>
      <c r="R55" s="89" t="s">
        <v>1067</v>
      </c>
      <c r="S55" s="89" t="s">
        <v>1068</v>
      </c>
      <c r="T55" s="89" t="s">
        <v>932</v>
      </c>
      <c r="U55" s="89" t="s">
        <v>933</v>
      </c>
      <c r="V55" s="89">
        <v>3125</v>
      </c>
      <c r="W55" s="89" t="s">
        <v>934</v>
      </c>
      <c r="X55" s="89">
        <v>0.49166660000000001</v>
      </c>
      <c r="Y55" s="89">
        <v>0.25</v>
      </c>
      <c r="Z55" s="119">
        <v>-55927.075750000004</v>
      </c>
      <c r="AA55" s="89">
        <v>4.3020827500000003</v>
      </c>
      <c r="AB55" s="117">
        <f>_xlfn.XLOOKUP(I55,'rubros_id_opex '!A:A,'rubros_id_opex '!B:B)</f>
        <v>7</v>
      </c>
      <c r="AC55" s="89" t="str">
        <f>_xlfn.XLOOKUP(AB55,'rubros_unicos'!B:B,'rubros_unicos'!A:A)</f>
        <v>GASTOS OPERATIVOS</v>
      </c>
    </row>
    <row r="56" spans="1:29" x14ac:dyDescent="0.3">
      <c r="A56" s="92" vm="31">
        <v>46046</v>
      </c>
      <c r="B56" s="89" t="s">
        <v>940</v>
      </c>
      <c r="C56" s="89" t="s">
        <v>1088</v>
      </c>
      <c r="D56" s="89">
        <v>-455000</v>
      </c>
      <c r="E56" s="89" t="s">
        <v>1089</v>
      </c>
      <c r="F56" s="89">
        <v>35</v>
      </c>
      <c r="G56" s="89">
        <v>10743.8</v>
      </c>
      <c r="H56" s="89" t="s">
        <v>931</v>
      </c>
      <c r="I56" s="89" t="s">
        <v>1000</v>
      </c>
      <c r="J56" s="89" t="s">
        <v>148</v>
      </c>
      <c r="K56" s="89" t="s">
        <v>469</v>
      </c>
      <c r="L56" s="89" t="str">
        <f t="shared" si="1"/>
        <v>DIRECTO</v>
      </c>
      <c r="M56" s="89" t="s">
        <v>1066</v>
      </c>
      <c r="N56" s="89" t="s">
        <v>94</v>
      </c>
      <c r="O56" s="89" vm="2">
        <v>0</v>
      </c>
      <c r="P56" s="89" vm="2">
        <v>0</v>
      </c>
      <c r="Q56" s="89" t="s">
        <v>1001</v>
      </c>
      <c r="R56" s="89" t="s">
        <v>1067</v>
      </c>
      <c r="S56" s="89" t="s">
        <v>1068</v>
      </c>
      <c r="T56" s="89" t="s">
        <v>932</v>
      </c>
      <c r="U56" s="89" t="s">
        <v>933</v>
      </c>
      <c r="V56" s="89">
        <v>3125</v>
      </c>
      <c r="W56" s="89" t="s">
        <v>908</v>
      </c>
      <c r="X56" s="89">
        <v>0.49166660000000001</v>
      </c>
      <c r="Y56" s="89">
        <v>0.25</v>
      </c>
      <c r="Z56" s="119">
        <v>-55927.075750000004</v>
      </c>
      <c r="AA56" s="89">
        <v>4.3020827500000003</v>
      </c>
      <c r="AB56" s="117">
        <f>_xlfn.XLOOKUP(I56,'rubros_id_opex '!A:A,'rubros_id_opex '!B:B)</f>
        <v>7</v>
      </c>
      <c r="AC56" s="89" t="str">
        <f>_xlfn.XLOOKUP(AB56,'rubros_unicos'!B:B,'rubros_unicos'!A:A)</f>
        <v>GASTOS OPERATIVOS</v>
      </c>
    </row>
    <row r="57" spans="1:29" x14ac:dyDescent="0.3">
      <c r="A57" s="92" vm="31">
        <v>46046</v>
      </c>
      <c r="B57" s="89" t="s">
        <v>940</v>
      </c>
      <c r="C57" s="89" t="s">
        <v>1088</v>
      </c>
      <c r="D57" s="89">
        <v>-455000</v>
      </c>
      <c r="E57" s="89" t="s">
        <v>1089</v>
      </c>
      <c r="F57" s="89">
        <v>35</v>
      </c>
      <c r="G57" s="89">
        <v>10743.8</v>
      </c>
      <c r="H57" s="89" t="s">
        <v>931</v>
      </c>
      <c r="I57" s="89" t="s">
        <v>1000</v>
      </c>
      <c r="J57" s="89" t="s">
        <v>148</v>
      </c>
      <c r="K57" s="89" t="s">
        <v>469</v>
      </c>
      <c r="L57" s="89" t="str">
        <f t="shared" si="1"/>
        <v>DIRECTO</v>
      </c>
      <c r="M57" s="89" t="s">
        <v>1066</v>
      </c>
      <c r="N57" s="89" t="s">
        <v>94</v>
      </c>
      <c r="O57" s="89" vm="2">
        <v>0</v>
      </c>
      <c r="P57" s="89" vm="2">
        <v>0</v>
      </c>
      <c r="Q57" s="89" t="s">
        <v>1001</v>
      </c>
      <c r="R57" s="89" t="s">
        <v>1067</v>
      </c>
      <c r="S57" s="89" t="s">
        <v>1068</v>
      </c>
      <c r="T57" s="89" t="s">
        <v>932</v>
      </c>
      <c r="U57" s="89" t="s">
        <v>933</v>
      </c>
      <c r="V57" s="89">
        <v>3125</v>
      </c>
      <c r="W57" s="89" t="s">
        <v>910</v>
      </c>
      <c r="X57" s="89">
        <v>0.49166660000000001</v>
      </c>
      <c r="Y57" s="89">
        <v>0.25</v>
      </c>
      <c r="Z57" s="119">
        <v>-55927.075750000004</v>
      </c>
      <c r="AA57" s="89">
        <v>4.3020827500000003</v>
      </c>
      <c r="AB57" s="117">
        <f>_xlfn.XLOOKUP(I57,'rubros_id_opex '!A:A,'rubros_id_opex '!B:B)</f>
        <v>7</v>
      </c>
      <c r="AC57" s="89" t="str">
        <f>_xlfn.XLOOKUP(AB57,'rubros_unicos'!B:B,'rubros_unicos'!A:A)</f>
        <v>GASTOS OPERATIVOS</v>
      </c>
    </row>
    <row r="58" spans="1:29" x14ac:dyDescent="0.3">
      <c r="A58" s="92" vm="31">
        <v>46046</v>
      </c>
      <c r="B58" s="89" t="s">
        <v>940</v>
      </c>
      <c r="C58" s="89" t="s">
        <v>1088</v>
      </c>
      <c r="D58" s="89">
        <v>-455000</v>
      </c>
      <c r="E58" s="89" t="s">
        <v>1089</v>
      </c>
      <c r="F58" s="89">
        <v>35</v>
      </c>
      <c r="G58" s="89">
        <v>10743.8</v>
      </c>
      <c r="H58" s="89" t="s">
        <v>931</v>
      </c>
      <c r="I58" s="89" t="s">
        <v>1000</v>
      </c>
      <c r="J58" s="89" t="s">
        <v>148</v>
      </c>
      <c r="K58" s="89" t="s">
        <v>469</v>
      </c>
      <c r="L58" s="89" t="str">
        <f t="shared" si="1"/>
        <v>DIRECTO</v>
      </c>
      <c r="M58" s="89" t="s">
        <v>1066</v>
      </c>
      <c r="N58" s="89" t="s">
        <v>94</v>
      </c>
      <c r="O58" s="89" vm="2">
        <v>0</v>
      </c>
      <c r="P58" s="89" vm="2">
        <v>0</v>
      </c>
      <c r="Q58" s="89" t="s">
        <v>1001</v>
      </c>
      <c r="R58" s="89" t="s">
        <v>1067</v>
      </c>
      <c r="S58" s="89" t="s">
        <v>1068</v>
      </c>
      <c r="T58" s="89" t="s">
        <v>932</v>
      </c>
      <c r="U58" s="89" t="s">
        <v>933</v>
      </c>
      <c r="V58" s="89">
        <v>3125</v>
      </c>
      <c r="W58" s="89" t="s">
        <v>912</v>
      </c>
      <c r="X58" s="89">
        <v>0.49166660000000001</v>
      </c>
      <c r="Y58" s="89">
        <v>0.25</v>
      </c>
      <c r="Z58" s="119">
        <v>-55927.075750000004</v>
      </c>
      <c r="AA58" s="89">
        <v>4.3020827500000003</v>
      </c>
      <c r="AB58" s="117">
        <f>_xlfn.XLOOKUP(I58,'rubros_id_opex '!A:A,'rubros_id_opex '!B:B)</f>
        <v>7</v>
      </c>
      <c r="AC58" s="89" t="str">
        <f>_xlfn.XLOOKUP(AB58,'rubros_unicos'!B:B,'rubros_unicos'!A:A)</f>
        <v>GASTOS OPERATIVOS</v>
      </c>
    </row>
    <row r="59" spans="1:29" x14ac:dyDescent="0.3">
      <c r="A59" s="92" vm="32">
        <v>46042</v>
      </c>
      <c r="B59" s="89" t="s">
        <v>940</v>
      </c>
      <c r="C59" s="89" t="s">
        <v>1090</v>
      </c>
      <c r="D59" s="89">
        <v>-1105000</v>
      </c>
      <c r="E59" s="89" t="s">
        <v>1091</v>
      </c>
      <c r="F59" s="89">
        <v>85</v>
      </c>
      <c r="G59" s="89">
        <v>10743.8</v>
      </c>
      <c r="H59" s="89" t="s">
        <v>931</v>
      </c>
      <c r="I59" s="89" t="s">
        <v>1000</v>
      </c>
      <c r="J59" s="89" t="s">
        <v>148</v>
      </c>
      <c r="K59" s="89" t="s">
        <v>469</v>
      </c>
      <c r="L59" s="89" t="str">
        <f t="shared" si="1"/>
        <v>DIRECTO</v>
      </c>
      <c r="M59" s="89" t="s">
        <v>1066</v>
      </c>
      <c r="N59" s="89" t="s">
        <v>94</v>
      </c>
      <c r="O59" s="89" vm="2">
        <v>0</v>
      </c>
      <c r="P59" s="89" vm="2">
        <v>0</v>
      </c>
      <c r="Q59" s="89" t="s">
        <v>1001</v>
      </c>
      <c r="R59" s="89" t="s">
        <v>1067</v>
      </c>
      <c r="S59" s="89" t="s">
        <v>1068</v>
      </c>
      <c r="T59" s="89" t="s">
        <v>932</v>
      </c>
      <c r="U59" s="89" t="s">
        <v>933</v>
      </c>
      <c r="V59" s="89">
        <v>2925</v>
      </c>
      <c r="W59" s="89" t="s">
        <v>934</v>
      </c>
      <c r="X59" s="89">
        <v>0.49166665999999998</v>
      </c>
      <c r="Y59" s="89">
        <v>0.25</v>
      </c>
      <c r="Z59" s="119">
        <v>-135822.91482499999</v>
      </c>
      <c r="AA59" s="89">
        <v>10.447916525</v>
      </c>
      <c r="AB59" s="117">
        <f>_xlfn.XLOOKUP(I59,'rubros_id_opex '!A:A,'rubros_id_opex '!B:B)</f>
        <v>7</v>
      </c>
      <c r="AC59" s="89" t="str">
        <f>_xlfn.XLOOKUP(AB59,'rubros_unicos'!B:B,'rubros_unicos'!A:A)</f>
        <v>GASTOS OPERATIVOS</v>
      </c>
    </row>
    <row r="60" spans="1:29" x14ac:dyDescent="0.3">
      <c r="A60" s="92" vm="32">
        <v>46042</v>
      </c>
      <c r="B60" s="89" t="s">
        <v>940</v>
      </c>
      <c r="C60" s="89" t="s">
        <v>1090</v>
      </c>
      <c r="D60" s="89">
        <v>-1105000</v>
      </c>
      <c r="E60" s="89" t="s">
        <v>1091</v>
      </c>
      <c r="F60" s="89">
        <v>85</v>
      </c>
      <c r="G60" s="89">
        <v>10743.8</v>
      </c>
      <c r="H60" s="89" t="s">
        <v>931</v>
      </c>
      <c r="I60" s="89" t="s">
        <v>1000</v>
      </c>
      <c r="J60" s="89" t="s">
        <v>148</v>
      </c>
      <c r="K60" s="89" t="s">
        <v>469</v>
      </c>
      <c r="L60" s="89" t="str">
        <f t="shared" si="1"/>
        <v>DIRECTO</v>
      </c>
      <c r="M60" s="89" t="s">
        <v>1066</v>
      </c>
      <c r="N60" s="89" t="s">
        <v>94</v>
      </c>
      <c r="O60" s="89" vm="2">
        <v>0</v>
      </c>
      <c r="P60" s="89" vm="2">
        <v>0</v>
      </c>
      <c r="Q60" s="89" t="s">
        <v>1001</v>
      </c>
      <c r="R60" s="89" t="s">
        <v>1067</v>
      </c>
      <c r="S60" s="89" t="s">
        <v>1068</v>
      </c>
      <c r="T60" s="89" t="s">
        <v>932</v>
      </c>
      <c r="U60" s="89" t="s">
        <v>933</v>
      </c>
      <c r="V60" s="89">
        <v>2925</v>
      </c>
      <c r="W60" s="89" t="s">
        <v>908</v>
      </c>
      <c r="X60" s="89">
        <v>0.49166665999999998</v>
      </c>
      <c r="Y60" s="89">
        <v>0.25</v>
      </c>
      <c r="Z60" s="119">
        <v>-135822.91482499999</v>
      </c>
      <c r="AA60" s="89">
        <v>10.447916525</v>
      </c>
      <c r="AB60" s="117">
        <f>_xlfn.XLOOKUP(I60,'rubros_id_opex '!A:A,'rubros_id_opex '!B:B)</f>
        <v>7</v>
      </c>
      <c r="AC60" s="89" t="str">
        <f>_xlfn.XLOOKUP(AB60,'rubros_unicos'!B:B,'rubros_unicos'!A:A)</f>
        <v>GASTOS OPERATIVOS</v>
      </c>
    </row>
    <row r="61" spans="1:29" x14ac:dyDescent="0.3">
      <c r="A61" s="92" vm="32">
        <v>46042</v>
      </c>
      <c r="B61" s="89" t="s">
        <v>940</v>
      </c>
      <c r="C61" s="89" t="s">
        <v>1090</v>
      </c>
      <c r="D61" s="89">
        <v>-1105000</v>
      </c>
      <c r="E61" s="89" t="s">
        <v>1091</v>
      </c>
      <c r="F61" s="89">
        <v>85</v>
      </c>
      <c r="G61" s="89">
        <v>10743.8</v>
      </c>
      <c r="H61" s="89" t="s">
        <v>931</v>
      </c>
      <c r="I61" s="89" t="s">
        <v>1000</v>
      </c>
      <c r="J61" s="89" t="s">
        <v>148</v>
      </c>
      <c r="K61" s="89" t="s">
        <v>469</v>
      </c>
      <c r="L61" s="89" t="str">
        <f t="shared" si="1"/>
        <v>DIRECTO</v>
      </c>
      <c r="M61" s="89" t="s">
        <v>1066</v>
      </c>
      <c r="N61" s="89" t="s">
        <v>94</v>
      </c>
      <c r="O61" s="89" vm="2">
        <v>0</v>
      </c>
      <c r="P61" s="89" vm="2">
        <v>0</v>
      </c>
      <c r="Q61" s="89" t="s">
        <v>1001</v>
      </c>
      <c r="R61" s="89" t="s">
        <v>1067</v>
      </c>
      <c r="S61" s="89" t="s">
        <v>1068</v>
      </c>
      <c r="T61" s="89" t="s">
        <v>932</v>
      </c>
      <c r="U61" s="89" t="s">
        <v>933</v>
      </c>
      <c r="V61" s="89">
        <v>2925</v>
      </c>
      <c r="W61" s="89" t="s">
        <v>910</v>
      </c>
      <c r="X61" s="89">
        <v>0.49166665999999998</v>
      </c>
      <c r="Y61" s="89">
        <v>0.25</v>
      </c>
      <c r="Z61" s="119">
        <v>-135822.91482499999</v>
      </c>
      <c r="AA61" s="89">
        <v>10.447916525</v>
      </c>
      <c r="AB61" s="117">
        <f>_xlfn.XLOOKUP(I61,'rubros_id_opex '!A:A,'rubros_id_opex '!B:B)</f>
        <v>7</v>
      </c>
      <c r="AC61" s="89" t="str">
        <f>_xlfn.XLOOKUP(AB61,'rubros_unicos'!B:B,'rubros_unicos'!A:A)</f>
        <v>GASTOS OPERATIVOS</v>
      </c>
    </row>
    <row r="62" spans="1:29" x14ac:dyDescent="0.3">
      <c r="A62" s="92" vm="32">
        <v>46042</v>
      </c>
      <c r="B62" s="89" t="s">
        <v>940</v>
      </c>
      <c r="C62" s="89" t="s">
        <v>1090</v>
      </c>
      <c r="D62" s="89">
        <v>-1105000</v>
      </c>
      <c r="E62" s="89" t="s">
        <v>1091</v>
      </c>
      <c r="F62" s="89">
        <v>85</v>
      </c>
      <c r="G62" s="89">
        <v>10743.8</v>
      </c>
      <c r="H62" s="89" t="s">
        <v>931</v>
      </c>
      <c r="I62" s="89" t="s">
        <v>1000</v>
      </c>
      <c r="J62" s="89" t="s">
        <v>148</v>
      </c>
      <c r="K62" s="89" t="s">
        <v>469</v>
      </c>
      <c r="L62" s="89" t="str">
        <f t="shared" si="1"/>
        <v>DIRECTO</v>
      </c>
      <c r="M62" s="89" t="s">
        <v>1066</v>
      </c>
      <c r="N62" s="89" t="s">
        <v>94</v>
      </c>
      <c r="O62" s="89" vm="2">
        <v>0</v>
      </c>
      <c r="P62" s="89" vm="2">
        <v>0</v>
      </c>
      <c r="Q62" s="89" t="s">
        <v>1001</v>
      </c>
      <c r="R62" s="89" t="s">
        <v>1067</v>
      </c>
      <c r="S62" s="89" t="s">
        <v>1068</v>
      </c>
      <c r="T62" s="89" t="s">
        <v>932</v>
      </c>
      <c r="U62" s="89" t="s">
        <v>933</v>
      </c>
      <c r="V62" s="89">
        <v>2925</v>
      </c>
      <c r="W62" s="89" t="s">
        <v>912</v>
      </c>
      <c r="X62" s="89">
        <v>0.49166665999999998</v>
      </c>
      <c r="Y62" s="89">
        <v>0.25</v>
      </c>
      <c r="Z62" s="119">
        <v>-135822.91482499999</v>
      </c>
      <c r="AA62" s="89">
        <v>10.447916525</v>
      </c>
      <c r="AB62" s="117">
        <f>_xlfn.XLOOKUP(I62,'rubros_id_opex '!A:A,'rubros_id_opex '!B:B)</f>
        <v>7</v>
      </c>
      <c r="AC62" s="89" t="str">
        <f>_xlfn.XLOOKUP(AB62,'rubros_unicos'!B:B,'rubros_unicos'!A:A)</f>
        <v>GASTOS OPERATIVOS</v>
      </c>
    </row>
    <row r="63" spans="1:29" x14ac:dyDescent="0.3">
      <c r="A63" s="92" vm="32">
        <v>46042</v>
      </c>
      <c r="B63" s="89" t="s">
        <v>940</v>
      </c>
      <c r="C63" s="89" t="s">
        <v>1090</v>
      </c>
      <c r="D63" s="89">
        <v>-1105000</v>
      </c>
      <c r="E63" s="89" t="s">
        <v>1091</v>
      </c>
      <c r="F63" s="89">
        <v>85</v>
      </c>
      <c r="G63" s="89">
        <v>10743.8</v>
      </c>
      <c r="H63" s="89" t="s">
        <v>931</v>
      </c>
      <c r="I63" s="89" t="s">
        <v>1000</v>
      </c>
      <c r="J63" s="89" t="s">
        <v>148</v>
      </c>
      <c r="K63" s="89" t="s">
        <v>469</v>
      </c>
      <c r="L63" s="89" t="str">
        <f t="shared" si="1"/>
        <v>DIRECTO</v>
      </c>
      <c r="M63" s="89" t="s">
        <v>1066</v>
      </c>
      <c r="N63" s="89" t="s">
        <v>94</v>
      </c>
      <c r="O63" s="89" vm="2">
        <v>0</v>
      </c>
      <c r="P63" s="89" vm="2">
        <v>0</v>
      </c>
      <c r="Q63" s="89" t="s">
        <v>1001</v>
      </c>
      <c r="R63" s="89" t="s">
        <v>1067</v>
      </c>
      <c r="S63" s="89" t="s">
        <v>1068</v>
      </c>
      <c r="T63" s="89" t="s">
        <v>932</v>
      </c>
      <c r="U63" s="89" t="s">
        <v>933</v>
      </c>
      <c r="V63" s="89">
        <v>3125</v>
      </c>
      <c r="W63" s="89" t="s">
        <v>934</v>
      </c>
      <c r="X63" s="89">
        <v>0.49166660000000001</v>
      </c>
      <c r="Y63" s="89">
        <v>0.25</v>
      </c>
      <c r="Z63" s="119">
        <v>-135822.89825</v>
      </c>
      <c r="AA63" s="89">
        <v>10.447915249999999</v>
      </c>
      <c r="AB63" s="117">
        <f>_xlfn.XLOOKUP(I63,'rubros_id_opex '!A:A,'rubros_id_opex '!B:B)</f>
        <v>7</v>
      </c>
      <c r="AC63" s="89" t="str">
        <f>_xlfn.XLOOKUP(AB63,'rubros_unicos'!B:B,'rubros_unicos'!A:A)</f>
        <v>GASTOS OPERATIVOS</v>
      </c>
    </row>
    <row r="64" spans="1:29" x14ac:dyDescent="0.3">
      <c r="A64" s="92" vm="32">
        <v>46042</v>
      </c>
      <c r="B64" s="89" t="s">
        <v>940</v>
      </c>
      <c r="C64" s="89" t="s">
        <v>1090</v>
      </c>
      <c r="D64" s="89">
        <v>-1105000</v>
      </c>
      <c r="E64" s="89" t="s">
        <v>1091</v>
      </c>
      <c r="F64" s="89">
        <v>85</v>
      </c>
      <c r="G64" s="89">
        <v>10743.8</v>
      </c>
      <c r="H64" s="89" t="s">
        <v>931</v>
      </c>
      <c r="I64" s="89" t="s">
        <v>1000</v>
      </c>
      <c r="J64" s="89" t="s">
        <v>148</v>
      </c>
      <c r="K64" s="89" t="s">
        <v>469</v>
      </c>
      <c r="L64" s="89" t="str">
        <f t="shared" si="1"/>
        <v>DIRECTO</v>
      </c>
      <c r="M64" s="89" t="s">
        <v>1066</v>
      </c>
      <c r="N64" s="89" t="s">
        <v>94</v>
      </c>
      <c r="O64" s="89" vm="2">
        <v>0</v>
      </c>
      <c r="P64" s="89" vm="2">
        <v>0</v>
      </c>
      <c r="Q64" s="89" t="s">
        <v>1001</v>
      </c>
      <c r="R64" s="89" t="s">
        <v>1067</v>
      </c>
      <c r="S64" s="89" t="s">
        <v>1068</v>
      </c>
      <c r="T64" s="89" t="s">
        <v>932</v>
      </c>
      <c r="U64" s="89" t="s">
        <v>933</v>
      </c>
      <c r="V64" s="89">
        <v>3125</v>
      </c>
      <c r="W64" s="89" t="s">
        <v>908</v>
      </c>
      <c r="X64" s="89">
        <v>0.49166660000000001</v>
      </c>
      <c r="Y64" s="89">
        <v>0.25</v>
      </c>
      <c r="Z64" s="119">
        <v>-135822.89825</v>
      </c>
      <c r="AA64" s="89">
        <v>10.447915249999999</v>
      </c>
      <c r="AB64" s="117">
        <f>_xlfn.XLOOKUP(I64,'rubros_id_opex '!A:A,'rubros_id_opex '!B:B)</f>
        <v>7</v>
      </c>
      <c r="AC64" s="89" t="str">
        <f>_xlfn.XLOOKUP(AB64,'rubros_unicos'!B:B,'rubros_unicos'!A:A)</f>
        <v>GASTOS OPERATIVOS</v>
      </c>
    </row>
    <row r="65" spans="1:29" x14ac:dyDescent="0.3">
      <c r="A65" s="92" vm="32">
        <v>46042</v>
      </c>
      <c r="B65" s="89" t="s">
        <v>940</v>
      </c>
      <c r="C65" s="89" t="s">
        <v>1090</v>
      </c>
      <c r="D65" s="89">
        <v>-1105000</v>
      </c>
      <c r="E65" s="89" t="s">
        <v>1091</v>
      </c>
      <c r="F65" s="89">
        <v>85</v>
      </c>
      <c r="G65" s="89">
        <v>10743.8</v>
      </c>
      <c r="H65" s="89" t="s">
        <v>931</v>
      </c>
      <c r="I65" s="89" t="s">
        <v>1000</v>
      </c>
      <c r="J65" s="89" t="s">
        <v>148</v>
      </c>
      <c r="K65" s="89" t="s">
        <v>469</v>
      </c>
      <c r="L65" s="89" t="str">
        <f t="shared" si="1"/>
        <v>DIRECTO</v>
      </c>
      <c r="M65" s="89" t="s">
        <v>1066</v>
      </c>
      <c r="N65" s="89" t="s">
        <v>94</v>
      </c>
      <c r="O65" s="89" vm="2">
        <v>0</v>
      </c>
      <c r="P65" s="89" vm="2">
        <v>0</v>
      </c>
      <c r="Q65" s="89" t="s">
        <v>1001</v>
      </c>
      <c r="R65" s="89" t="s">
        <v>1067</v>
      </c>
      <c r="S65" s="89" t="s">
        <v>1068</v>
      </c>
      <c r="T65" s="89" t="s">
        <v>932</v>
      </c>
      <c r="U65" s="89" t="s">
        <v>933</v>
      </c>
      <c r="V65" s="89">
        <v>3125</v>
      </c>
      <c r="W65" s="89" t="s">
        <v>910</v>
      </c>
      <c r="X65" s="89">
        <v>0.49166660000000001</v>
      </c>
      <c r="Y65" s="89">
        <v>0.25</v>
      </c>
      <c r="Z65" s="119">
        <v>-135822.89825</v>
      </c>
      <c r="AA65" s="89">
        <v>10.447915249999999</v>
      </c>
      <c r="AB65" s="117">
        <f>_xlfn.XLOOKUP(I65,'rubros_id_opex '!A:A,'rubros_id_opex '!B:B)</f>
        <v>7</v>
      </c>
      <c r="AC65" s="89" t="str">
        <f>_xlfn.XLOOKUP(AB65,'rubros_unicos'!B:B,'rubros_unicos'!A:A)</f>
        <v>GASTOS OPERATIVOS</v>
      </c>
    </row>
    <row r="66" spans="1:29" x14ac:dyDescent="0.3">
      <c r="A66" s="92" vm="32">
        <v>46042</v>
      </c>
      <c r="B66" s="89" t="s">
        <v>940</v>
      </c>
      <c r="C66" s="89" t="s">
        <v>1090</v>
      </c>
      <c r="D66" s="89">
        <v>-1105000</v>
      </c>
      <c r="E66" s="89" t="s">
        <v>1091</v>
      </c>
      <c r="F66" s="89">
        <v>85</v>
      </c>
      <c r="G66" s="89">
        <v>10743.8</v>
      </c>
      <c r="H66" s="89" t="s">
        <v>931</v>
      </c>
      <c r="I66" s="89" t="s">
        <v>1000</v>
      </c>
      <c r="J66" s="89" t="s">
        <v>148</v>
      </c>
      <c r="K66" s="89" t="s">
        <v>469</v>
      </c>
      <c r="L66" s="89" t="str">
        <f t="shared" si="1"/>
        <v>DIRECTO</v>
      </c>
      <c r="M66" s="89" t="s">
        <v>1066</v>
      </c>
      <c r="N66" s="89" t="s">
        <v>94</v>
      </c>
      <c r="O66" s="89" vm="2">
        <v>0</v>
      </c>
      <c r="P66" s="89" vm="2">
        <v>0</v>
      </c>
      <c r="Q66" s="89" t="s">
        <v>1001</v>
      </c>
      <c r="R66" s="89" t="s">
        <v>1067</v>
      </c>
      <c r="S66" s="89" t="s">
        <v>1068</v>
      </c>
      <c r="T66" s="89" t="s">
        <v>932</v>
      </c>
      <c r="U66" s="89" t="s">
        <v>933</v>
      </c>
      <c r="V66" s="89">
        <v>3125</v>
      </c>
      <c r="W66" s="89" t="s">
        <v>912</v>
      </c>
      <c r="X66" s="89">
        <v>0.49166660000000001</v>
      </c>
      <c r="Y66" s="89">
        <v>0.25</v>
      </c>
      <c r="Z66" s="119">
        <v>-135822.89825</v>
      </c>
      <c r="AA66" s="89">
        <v>10.447915249999999</v>
      </c>
      <c r="AB66" s="117">
        <f>_xlfn.XLOOKUP(I66,'rubros_id_opex '!A:A,'rubros_id_opex '!B:B)</f>
        <v>7</v>
      </c>
      <c r="AC66" s="89" t="str">
        <f>_xlfn.XLOOKUP(AB66,'rubros_unicos'!B:B,'rubros_unicos'!A:A)</f>
        <v>GASTOS OPERATIVOS</v>
      </c>
    </row>
    <row r="67" spans="1:29" x14ac:dyDescent="0.3">
      <c r="A67" s="92" vm="33">
        <v>46039</v>
      </c>
      <c r="B67" s="89" t="s">
        <v>940</v>
      </c>
      <c r="C67" s="89" t="s">
        <v>1092</v>
      </c>
      <c r="D67" s="89">
        <v>-390000</v>
      </c>
      <c r="E67" s="89" t="s">
        <v>1093</v>
      </c>
      <c r="F67" s="89">
        <v>30</v>
      </c>
      <c r="G67" s="89">
        <v>10743.8</v>
      </c>
      <c r="H67" s="89" t="s">
        <v>931</v>
      </c>
      <c r="I67" s="89" t="s">
        <v>1000</v>
      </c>
      <c r="J67" s="89" t="s">
        <v>148</v>
      </c>
      <c r="K67" s="89" t="s">
        <v>469</v>
      </c>
      <c r="L67" s="89" t="str">
        <f t="shared" ref="L67:L130" si="14">IF(K67="variable","DIRECTO","INDIRECTO")</f>
        <v>DIRECTO</v>
      </c>
      <c r="M67" s="89" t="s">
        <v>1066</v>
      </c>
      <c r="N67" s="89" t="s">
        <v>94</v>
      </c>
      <c r="O67" s="89" vm="2">
        <v>0</v>
      </c>
      <c r="P67" s="89" vm="2">
        <v>0</v>
      </c>
      <c r="Q67" s="89" t="s">
        <v>1001</v>
      </c>
      <c r="R67" s="89" t="s">
        <v>1067</v>
      </c>
      <c r="S67" s="89" t="s">
        <v>1068</v>
      </c>
      <c r="T67" s="89" t="s">
        <v>932</v>
      </c>
      <c r="U67" s="89" t="s">
        <v>933</v>
      </c>
      <c r="V67" s="89">
        <v>2925</v>
      </c>
      <c r="W67" s="89" t="s">
        <v>934</v>
      </c>
      <c r="X67" s="89">
        <v>0.49166665999999998</v>
      </c>
      <c r="Y67" s="89">
        <v>0.25</v>
      </c>
      <c r="Z67" s="119">
        <v>-47937.499349999998</v>
      </c>
      <c r="AA67" s="89">
        <v>3.6874999499999999</v>
      </c>
      <c r="AB67" s="117">
        <f>_xlfn.XLOOKUP(I67,'rubros_id_opex '!A:A,'rubros_id_opex '!B:B)</f>
        <v>7</v>
      </c>
      <c r="AC67" s="89" t="str">
        <f>_xlfn.XLOOKUP(AB67,'rubros_unicos'!B:B,'rubros_unicos'!A:A)</f>
        <v>GASTOS OPERATIVOS</v>
      </c>
    </row>
    <row r="68" spans="1:29" x14ac:dyDescent="0.3">
      <c r="A68" s="92" vm="33">
        <v>46039</v>
      </c>
      <c r="B68" s="89" t="s">
        <v>940</v>
      </c>
      <c r="C68" s="89" t="s">
        <v>1092</v>
      </c>
      <c r="D68" s="89">
        <v>-390000</v>
      </c>
      <c r="E68" s="89" t="s">
        <v>1093</v>
      </c>
      <c r="F68" s="89">
        <v>30</v>
      </c>
      <c r="G68" s="89">
        <v>10743.8</v>
      </c>
      <c r="H68" s="89" t="s">
        <v>931</v>
      </c>
      <c r="I68" s="89" t="s">
        <v>1000</v>
      </c>
      <c r="J68" s="89" t="s">
        <v>148</v>
      </c>
      <c r="K68" s="89" t="s">
        <v>469</v>
      </c>
      <c r="L68" s="89" t="str">
        <f t="shared" si="14"/>
        <v>DIRECTO</v>
      </c>
      <c r="M68" s="89" t="s">
        <v>1066</v>
      </c>
      <c r="N68" s="89" t="s">
        <v>94</v>
      </c>
      <c r="O68" s="89" vm="2">
        <v>0</v>
      </c>
      <c r="P68" s="89" vm="2">
        <v>0</v>
      </c>
      <c r="Q68" s="89" t="s">
        <v>1001</v>
      </c>
      <c r="R68" s="89" t="s">
        <v>1067</v>
      </c>
      <c r="S68" s="89" t="s">
        <v>1068</v>
      </c>
      <c r="T68" s="89" t="s">
        <v>932</v>
      </c>
      <c r="U68" s="89" t="s">
        <v>933</v>
      </c>
      <c r="V68" s="89">
        <v>2925</v>
      </c>
      <c r="W68" s="89" t="s">
        <v>908</v>
      </c>
      <c r="X68" s="89">
        <v>0.49166665999999998</v>
      </c>
      <c r="Y68" s="89">
        <v>0.25</v>
      </c>
      <c r="Z68" s="119">
        <v>-47937.499349999998</v>
      </c>
      <c r="AA68" s="89">
        <v>3.6874999499999999</v>
      </c>
      <c r="AB68" s="117">
        <f>_xlfn.XLOOKUP(I68,'rubros_id_opex '!A:A,'rubros_id_opex '!B:B)</f>
        <v>7</v>
      </c>
      <c r="AC68" s="89" t="str">
        <f>_xlfn.XLOOKUP(AB68,'rubros_unicos'!B:B,'rubros_unicos'!A:A)</f>
        <v>GASTOS OPERATIVOS</v>
      </c>
    </row>
    <row r="69" spans="1:29" x14ac:dyDescent="0.3">
      <c r="A69" s="92" vm="33">
        <v>46039</v>
      </c>
      <c r="B69" s="89" t="s">
        <v>940</v>
      </c>
      <c r="C69" s="89" t="s">
        <v>1092</v>
      </c>
      <c r="D69" s="89">
        <v>-390000</v>
      </c>
      <c r="E69" s="89" t="s">
        <v>1093</v>
      </c>
      <c r="F69" s="89">
        <v>30</v>
      </c>
      <c r="G69" s="89">
        <v>10743.8</v>
      </c>
      <c r="H69" s="89" t="s">
        <v>931</v>
      </c>
      <c r="I69" s="89" t="s">
        <v>1000</v>
      </c>
      <c r="J69" s="89" t="s">
        <v>148</v>
      </c>
      <c r="K69" s="89" t="s">
        <v>469</v>
      </c>
      <c r="L69" s="89" t="str">
        <f t="shared" si="14"/>
        <v>DIRECTO</v>
      </c>
      <c r="M69" s="89" t="s">
        <v>1066</v>
      </c>
      <c r="N69" s="89" t="s">
        <v>94</v>
      </c>
      <c r="O69" s="89" vm="2">
        <v>0</v>
      </c>
      <c r="P69" s="89" vm="2">
        <v>0</v>
      </c>
      <c r="Q69" s="89" t="s">
        <v>1001</v>
      </c>
      <c r="R69" s="89" t="s">
        <v>1067</v>
      </c>
      <c r="S69" s="89" t="s">
        <v>1068</v>
      </c>
      <c r="T69" s="89" t="s">
        <v>932</v>
      </c>
      <c r="U69" s="89" t="s">
        <v>933</v>
      </c>
      <c r="V69" s="89">
        <v>2925</v>
      </c>
      <c r="W69" s="89" t="s">
        <v>910</v>
      </c>
      <c r="X69" s="89">
        <v>0.49166665999999998</v>
      </c>
      <c r="Y69" s="89">
        <v>0.25</v>
      </c>
      <c r="Z69" s="119">
        <v>-47937.499349999998</v>
      </c>
      <c r="AA69" s="89">
        <v>3.6874999499999999</v>
      </c>
      <c r="AB69" s="117">
        <f>_xlfn.XLOOKUP(I69,'rubros_id_opex '!A:A,'rubros_id_opex '!B:B)</f>
        <v>7</v>
      </c>
      <c r="AC69" s="89" t="str">
        <f>_xlfn.XLOOKUP(AB69,'rubros_unicos'!B:B,'rubros_unicos'!A:A)</f>
        <v>GASTOS OPERATIVOS</v>
      </c>
    </row>
    <row r="70" spans="1:29" x14ac:dyDescent="0.3">
      <c r="A70" s="92" vm="33">
        <v>46039</v>
      </c>
      <c r="B70" s="89" t="s">
        <v>940</v>
      </c>
      <c r="C70" s="89" t="s">
        <v>1092</v>
      </c>
      <c r="D70" s="89">
        <v>-390000</v>
      </c>
      <c r="E70" s="89" t="s">
        <v>1093</v>
      </c>
      <c r="F70" s="89">
        <v>30</v>
      </c>
      <c r="G70" s="89">
        <v>10743.8</v>
      </c>
      <c r="H70" s="89" t="s">
        <v>931</v>
      </c>
      <c r="I70" s="89" t="s">
        <v>1000</v>
      </c>
      <c r="J70" s="89" t="s">
        <v>148</v>
      </c>
      <c r="K70" s="89" t="s">
        <v>469</v>
      </c>
      <c r="L70" s="89" t="str">
        <f t="shared" si="14"/>
        <v>DIRECTO</v>
      </c>
      <c r="M70" s="89" t="s">
        <v>1066</v>
      </c>
      <c r="N70" s="89" t="s">
        <v>94</v>
      </c>
      <c r="O70" s="89" vm="2">
        <v>0</v>
      </c>
      <c r="P70" s="89" vm="2">
        <v>0</v>
      </c>
      <c r="Q70" s="89" t="s">
        <v>1001</v>
      </c>
      <c r="R70" s="89" t="s">
        <v>1067</v>
      </c>
      <c r="S70" s="89" t="s">
        <v>1068</v>
      </c>
      <c r="T70" s="89" t="s">
        <v>932</v>
      </c>
      <c r="U70" s="89" t="s">
        <v>933</v>
      </c>
      <c r="V70" s="89">
        <v>2925</v>
      </c>
      <c r="W70" s="89" t="s">
        <v>912</v>
      </c>
      <c r="X70" s="89">
        <v>0.49166665999999998</v>
      </c>
      <c r="Y70" s="89">
        <v>0.25</v>
      </c>
      <c r="Z70" s="119">
        <v>-47937.499349999998</v>
      </c>
      <c r="AA70" s="89">
        <v>3.6874999499999999</v>
      </c>
      <c r="AB70" s="117">
        <f>_xlfn.XLOOKUP(I70,'rubros_id_opex '!A:A,'rubros_id_opex '!B:B)</f>
        <v>7</v>
      </c>
      <c r="AC70" s="89" t="str">
        <f>_xlfn.XLOOKUP(AB70,'rubros_unicos'!B:B,'rubros_unicos'!A:A)</f>
        <v>GASTOS OPERATIVOS</v>
      </c>
    </row>
    <row r="71" spans="1:29" x14ac:dyDescent="0.3">
      <c r="A71" s="92" vm="33">
        <v>46039</v>
      </c>
      <c r="B71" s="89" t="s">
        <v>940</v>
      </c>
      <c r="C71" s="89" t="s">
        <v>1092</v>
      </c>
      <c r="D71" s="89">
        <v>-390000</v>
      </c>
      <c r="E71" s="89" t="s">
        <v>1093</v>
      </c>
      <c r="F71" s="89">
        <v>30</v>
      </c>
      <c r="G71" s="89">
        <v>10743.8</v>
      </c>
      <c r="H71" s="89" t="s">
        <v>931</v>
      </c>
      <c r="I71" s="89" t="s">
        <v>1000</v>
      </c>
      <c r="J71" s="89" t="s">
        <v>148</v>
      </c>
      <c r="K71" s="89" t="s">
        <v>469</v>
      </c>
      <c r="L71" s="89" t="str">
        <f t="shared" si="14"/>
        <v>DIRECTO</v>
      </c>
      <c r="M71" s="89" t="s">
        <v>1066</v>
      </c>
      <c r="N71" s="89" t="s">
        <v>94</v>
      </c>
      <c r="O71" s="89" vm="2">
        <v>0</v>
      </c>
      <c r="P71" s="89" vm="2">
        <v>0</v>
      </c>
      <c r="Q71" s="89" t="s">
        <v>1001</v>
      </c>
      <c r="R71" s="89" t="s">
        <v>1067</v>
      </c>
      <c r="S71" s="89" t="s">
        <v>1068</v>
      </c>
      <c r="T71" s="89" t="s">
        <v>932</v>
      </c>
      <c r="U71" s="89" t="s">
        <v>933</v>
      </c>
      <c r="V71" s="89">
        <v>3125</v>
      </c>
      <c r="W71" s="89" t="s">
        <v>934</v>
      </c>
      <c r="X71" s="89">
        <v>0.49166660000000001</v>
      </c>
      <c r="Y71" s="89">
        <v>0.25</v>
      </c>
      <c r="Z71" s="119">
        <v>-47937.493500000004</v>
      </c>
      <c r="AA71" s="89">
        <v>3.6874994999999999</v>
      </c>
      <c r="AB71" s="117">
        <f>_xlfn.XLOOKUP(I71,'rubros_id_opex '!A:A,'rubros_id_opex '!B:B)</f>
        <v>7</v>
      </c>
      <c r="AC71" s="89" t="str">
        <f>_xlfn.XLOOKUP(AB71,'rubros_unicos'!B:B,'rubros_unicos'!A:A)</f>
        <v>GASTOS OPERATIVOS</v>
      </c>
    </row>
    <row r="72" spans="1:29" x14ac:dyDescent="0.3">
      <c r="A72" s="92" vm="33">
        <v>46039</v>
      </c>
      <c r="B72" s="89" t="s">
        <v>940</v>
      </c>
      <c r="C72" s="89" t="s">
        <v>1092</v>
      </c>
      <c r="D72" s="89">
        <v>-390000</v>
      </c>
      <c r="E72" s="89" t="s">
        <v>1093</v>
      </c>
      <c r="F72" s="89">
        <v>30</v>
      </c>
      <c r="G72" s="89">
        <v>10743.8</v>
      </c>
      <c r="H72" s="89" t="s">
        <v>931</v>
      </c>
      <c r="I72" s="89" t="s">
        <v>1000</v>
      </c>
      <c r="J72" s="89" t="s">
        <v>148</v>
      </c>
      <c r="K72" s="89" t="s">
        <v>469</v>
      </c>
      <c r="L72" s="89" t="str">
        <f t="shared" si="14"/>
        <v>DIRECTO</v>
      </c>
      <c r="M72" s="89" t="s">
        <v>1066</v>
      </c>
      <c r="N72" s="89" t="s">
        <v>94</v>
      </c>
      <c r="O72" s="89" vm="2">
        <v>0</v>
      </c>
      <c r="P72" s="89" vm="2">
        <v>0</v>
      </c>
      <c r="Q72" s="89" t="s">
        <v>1001</v>
      </c>
      <c r="R72" s="89" t="s">
        <v>1067</v>
      </c>
      <c r="S72" s="89" t="s">
        <v>1068</v>
      </c>
      <c r="T72" s="89" t="s">
        <v>932</v>
      </c>
      <c r="U72" s="89" t="s">
        <v>933</v>
      </c>
      <c r="V72" s="89">
        <v>3125</v>
      </c>
      <c r="W72" s="89" t="s">
        <v>908</v>
      </c>
      <c r="X72" s="89">
        <v>0.49166660000000001</v>
      </c>
      <c r="Y72" s="89">
        <v>0.25</v>
      </c>
      <c r="Z72" s="119">
        <v>-47937.493500000004</v>
      </c>
      <c r="AA72" s="89">
        <v>3.6874994999999999</v>
      </c>
      <c r="AB72" s="117">
        <f>_xlfn.XLOOKUP(I72,'rubros_id_opex '!A:A,'rubros_id_opex '!B:B)</f>
        <v>7</v>
      </c>
      <c r="AC72" s="89" t="str">
        <f>_xlfn.XLOOKUP(AB72,'rubros_unicos'!B:B,'rubros_unicos'!A:A)</f>
        <v>GASTOS OPERATIVOS</v>
      </c>
    </row>
    <row r="73" spans="1:29" x14ac:dyDescent="0.3">
      <c r="A73" s="92" vm="33">
        <v>46039</v>
      </c>
      <c r="B73" s="89" t="s">
        <v>940</v>
      </c>
      <c r="C73" s="89" t="s">
        <v>1092</v>
      </c>
      <c r="D73" s="89">
        <v>-390000</v>
      </c>
      <c r="E73" s="89" t="s">
        <v>1093</v>
      </c>
      <c r="F73" s="89">
        <v>30</v>
      </c>
      <c r="G73" s="89">
        <v>10743.8</v>
      </c>
      <c r="H73" s="89" t="s">
        <v>931</v>
      </c>
      <c r="I73" s="89" t="s">
        <v>1000</v>
      </c>
      <c r="J73" s="89" t="s">
        <v>148</v>
      </c>
      <c r="K73" s="89" t="s">
        <v>469</v>
      </c>
      <c r="L73" s="89" t="str">
        <f t="shared" si="14"/>
        <v>DIRECTO</v>
      </c>
      <c r="M73" s="89" t="s">
        <v>1066</v>
      </c>
      <c r="N73" s="89" t="s">
        <v>94</v>
      </c>
      <c r="O73" s="89" vm="2">
        <v>0</v>
      </c>
      <c r="P73" s="89" vm="2">
        <v>0</v>
      </c>
      <c r="Q73" s="89" t="s">
        <v>1001</v>
      </c>
      <c r="R73" s="89" t="s">
        <v>1067</v>
      </c>
      <c r="S73" s="89" t="s">
        <v>1068</v>
      </c>
      <c r="T73" s="89" t="s">
        <v>932</v>
      </c>
      <c r="U73" s="89" t="s">
        <v>933</v>
      </c>
      <c r="V73" s="89">
        <v>3125</v>
      </c>
      <c r="W73" s="89" t="s">
        <v>910</v>
      </c>
      <c r="X73" s="89">
        <v>0.49166660000000001</v>
      </c>
      <c r="Y73" s="89">
        <v>0.25</v>
      </c>
      <c r="Z73" s="119">
        <v>-47937.493500000004</v>
      </c>
      <c r="AA73" s="89">
        <v>3.6874994999999999</v>
      </c>
      <c r="AB73" s="117">
        <f>_xlfn.XLOOKUP(I73,'rubros_id_opex '!A:A,'rubros_id_opex '!B:B)</f>
        <v>7</v>
      </c>
      <c r="AC73" s="89" t="str">
        <f>_xlfn.XLOOKUP(AB73,'rubros_unicos'!B:B,'rubros_unicos'!A:A)</f>
        <v>GASTOS OPERATIVOS</v>
      </c>
    </row>
    <row r="74" spans="1:29" x14ac:dyDescent="0.3">
      <c r="A74" s="92" vm="33">
        <v>46039</v>
      </c>
      <c r="B74" s="89" t="s">
        <v>940</v>
      </c>
      <c r="C74" s="89" t="s">
        <v>1092</v>
      </c>
      <c r="D74" s="89">
        <v>-390000</v>
      </c>
      <c r="E74" s="89" t="s">
        <v>1093</v>
      </c>
      <c r="F74" s="89">
        <v>30</v>
      </c>
      <c r="G74" s="89">
        <v>10743.8</v>
      </c>
      <c r="H74" s="89" t="s">
        <v>931</v>
      </c>
      <c r="I74" s="89" t="s">
        <v>1000</v>
      </c>
      <c r="J74" s="89" t="s">
        <v>148</v>
      </c>
      <c r="K74" s="89" t="s">
        <v>469</v>
      </c>
      <c r="L74" s="89" t="str">
        <f t="shared" si="14"/>
        <v>DIRECTO</v>
      </c>
      <c r="M74" s="89" t="s">
        <v>1066</v>
      </c>
      <c r="N74" s="89" t="s">
        <v>94</v>
      </c>
      <c r="O74" s="89" vm="2">
        <v>0</v>
      </c>
      <c r="P74" s="89" vm="2">
        <v>0</v>
      </c>
      <c r="Q74" s="89" t="s">
        <v>1001</v>
      </c>
      <c r="R74" s="89" t="s">
        <v>1067</v>
      </c>
      <c r="S74" s="89" t="s">
        <v>1068</v>
      </c>
      <c r="T74" s="89" t="s">
        <v>932</v>
      </c>
      <c r="U74" s="89" t="s">
        <v>933</v>
      </c>
      <c r="V74" s="89">
        <v>3125</v>
      </c>
      <c r="W74" s="89" t="s">
        <v>912</v>
      </c>
      <c r="X74" s="89">
        <v>0.49166660000000001</v>
      </c>
      <c r="Y74" s="89">
        <v>0.25</v>
      </c>
      <c r="Z74" s="119">
        <v>-47937.493500000004</v>
      </c>
      <c r="AA74" s="89">
        <v>3.6874994999999999</v>
      </c>
      <c r="AB74" s="117">
        <f>_xlfn.XLOOKUP(I74,'rubros_id_opex '!A:A,'rubros_id_opex '!B:B)</f>
        <v>7</v>
      </c>
      <c r="AC74" s="89" t="str">
        <f>_xlfn.XLOOKUP(AB74,'rubros_unicos'!B:B,'rubros_unicos'!A:A)</f>
        <v>GASTOS OPERATIVOS</v>
      </c>
    </row>
    <row r="75" spans="1:29" x14ac:dyDescent="0.3">
      <c r="A75" s="92" vm="34">
        <v>46035</v>
      </c>
      <c r="B75" s="89" t="s">
        <v>940</v>
      </c>
      <c r="C75" s="89" t="s">
        <v>1094</v>
      </c>
      <c r="D75" s="89">
        <v>-1170000</v>
      </c>
      <c r="E75" s="89" t="s">
        <v>1095</v>
      </c>
      <c r="F75" s="89">
        <v>90</v>
      </c>
      <c r="G75" s="89">
        <v>10743.8</v>
      </c>
      <c r="H75" s="89" t="s">
        <v>931</v>
      </c>
      <c r="I75" s="89" t="s">
        <v>1000</v>
      </c>
      <c r="J75" s="89" t="s">
        <v>148</v>
      </c>
      <c r="K75" s="89" t="s">
        <v>469</v>
      </c>
      <c r="L75" s="89" t="str">
        <f t="shared" si="14"/>
        <v>DIRECTO</v>
      </c>
      <c r="M75" s="89" t="s">
        <v>1066</v>
      </c>
      <c r="N75" s="89" t="s">
        <v>94</v>
      </c>
      <c r="O75" s="89" vm="2">
        <v>0</v>
      </c>
      <c r="P75" s="89" vm="2">
        <v>0</v>
      </c>
      <c r="Q75" s="89" t="s">
        <v>1001</v>
      </c>
      <c r="R75" s="89" t="s">
        <v>1067</v>
      </c>
      <c r="S75" s="89" t="s">
        <v>1068</v>
      </c>
      <c r="T75" s="89" t="s">
        <v>932</v>
      </c>
      <c r="U75" s="89" t="s">
        <v>933</v>
      </c>
      <c r="V75" s="89">
        <v>2925</v>
      </c>
      <c r="W75" s="89" t="s">
        <v>934</v>
      </c>
      <c r="X75" s="89">
        <v>0.49166665999999998</v>
      </c>
      <c r="Y75" s="89">
        <v>0.25</v>
      </c>
      <c r="Z75" s="119">
        <v>-143812.49804999999</v>
      </c>
      <c r="AA75" s="89">
        <v>11.06249985</v>
      </c>
      <c r="AB75" s="117">
        <f>_xlfn.XLOOKUP(I75,'rubros_id_opex '!A:A,'rubros_id_opex '!B:B)</f>
        <v>7</v>
      </c>
      <c r="AC75" s="89" t="str">
        <f>_xlfn.XLOOKUP(AB75,'rubros_unicos'!B:B,'rubros_unicos'!A:A)</f>
        <v>GASTOS OPERATIVOS</v>
      </c>
    </row>
    <row r="76" spans="1:29" x14ac:dyDescent="0.3">
      <c r="A76" s="92" vm="34">
        <v>46035</v>
      </c>
      <c r="B76" s="89" t="s">
        <v>940</v>
      </c>
      <c r="C76" s="89" t="s">
        <v>1094</v>
      </c>
      <c r="D76" s="89">
        <v>-1170000</v>
      </c>
      <c r="E76" s="89" t="s">
        <v>1095</v>
      </c>
      <c r="F76" s="89">
        <v>90</v>
      </c>
      <c r="G76" s="89">
        <v>10743.8</v>
      </c>
      <c r="H76" s="89" t="s">
        <v>931</v>
      </c>
      <c r="I76" s="89" t="s">
        <v>1000</v>
      </c>
      <c r="J76" s="89" t="s">
        <v>148</v>
      </c>
      <c r="K76" s="89" t="s">
        <v>469</v>
      </c>
      <c r="L76" s="89" t="str">
        <f t="shared" si="14"/>
        <v>DIRECTO</v>
      </c>
      <c r="M76" s="89" t="s">
        <v>1066</v>
      </c>
      <c r="N76" s="89" t="s">
        <v>94</v>
      </c>
      <c r="O76" s="89" vm="2">
        <v>0</v>
      </c>
      <c r="P76" s="89" vm="2">
        <v>0</v>
      </c>
      <c r="Q76" s="89" t="s">
        <v>1001</v>
      </c>
      <c r="R76" s="89" t="s">
        <v>1067</v>
      </c>
      <c r="S76" s="89" t="s">
        <v>1068</v>
      </c>
      <c r="T76" s="89" t="s">
        <v>932</v>
      </c>
      <c r="U76" s="89" t="s">
        <v>933</v>
      </c>
      <c r="V76" s="89">
        <v>2925</v>
      </c>
      <c r="W76" s="89" t="s">
        <v>908</v>
      </c>
      <c r="X76" s="89">
        <v>0.49166665999999998</v>
      </c>
      <c r="Y76" s="89">
        <v>0.25</v>
      </c>
      <c r="Z76" s="119">
        <v>-143812.49804999999</v>
      </c>
      <c r="AA76" s="89">
        <v>11.06249985</v>
      </c>
      <c r="AB76" s="117">
        <f>_xlfn.XLOOKUP(I76,'rubros_id_opex '!A:A,'rubros_id_opex '!B:B)</f>
        <v>7</v>
      </c>
      <c r="AC76" s="89" t="str">
        <f>_xlfn.XLOOKUP(AB76,'rubros_unicos'!B:B,'rubros_unicos'!A:A)</f>
        <v>GASTOS OPERATIVOS</v>
      </c>
    </row>
    <row r="77" spans="1:29" x14ac:dyDescent="0.3">
      <c r="A77" s="92" vm="34">
        <v>46035</v>
      </c>
      <c r="B77" s="89" t="s">
        <v>940</v>
      </c>
      <c r="C77" s="89" t="s">
        <v>1094</v>
      </c>
      <c r="D77" s="89">
        <v>-1170000</v>
      </c>
      <c r="E77" s="89" t="s">
        <v>1095</v>
      </c>
      <c r="F77" s="89">
        <v>90</v>
      </c>
      <c r="G77" s="89">
        <v>10743.8</v>
      </c>
      <c r="H77" s="89" t="s">
        <v>931</v>
      </c>
      <c r="I77" s="89" t="s">
        <v>1000</v>
      </c>
      <c r="J77" s="89" t="s">
        <v>148</v>
      </c>
      <c r="K77" s="89" t="s">
        <v>469</v>
      </c>
      <c r="L77" s="89" t="str">
        <f t="shared" si="14"/>
        <v>DIRECTO</v>
      </c>
      <c r="M77" s="89" t="s">
        <v>1066</v>
      </c>
      <c r="N77" s="89" t="s">
        <v>94</v>
      </c>
      <c r="O77" s="89" vm="2">
        <v>0</v>
      </c>
      <c r="P77" s="89" vm="2">
        <v>0</v>
      </c>
      <c r="Q77" s="89" t="s">
        <v>1001</v>
      </c>
      <c r="R77" s="89" t="s">
        <v>1067</v>
      </c>
      <c r="S77" s="89" t="s">
        <v>1068</v>
      </c>
      <c r="T77" s="89" t="s">
        <v>932</v>
      </c>
      <c r="U77" s="89" t="s">
        <v>933</v>
      </c>
      <c r="V77" s="89">
        <v>2925</v>
      </c>
      <c r="W77" s="89" t="s">
        <v>910</v>
      </c>
      <c r="X77" s="89">
        <v>0.49166665999999998</v>
      </c>
      <c r="Y77" s="89">
        <v>0.25</v>
      </c>
      <c r="Z77" s="119">
        <v>-143812.49804999999</v>
      </c>
      <c r="AA77" s="89">
        <v>11.06249985</v>
      </c>
      <c r="AB77" s="117">
        <f>_xlfn.XLOOKUP(I77,'rubros_id_opex '!A:A,'rubros_id_opex '!B:B)</f>
        <v>7</v>
      </c>
      <c r="AC77" s="89" t="str">
        <f>_xlfn.XLOOKUP(AB77,'rubros_unicos'!B:B,'rubros_unicos'!A:A)</f>
        <v>GASTOS OPERATIVOS</v>
      </c>
    </row>
    <row r="78" spans="1:29" x14ac:dyDescent="0.3">
      <c r="A78" s="92" vm="34">
        <v>46035</v>
      </c>
      <c r="B78" s="89" t="s">
        <v>940</v>
      </c>
      <c r="C78" s="89" t="s">
        <v>1094</v>
      </c>
      <c r="D78" s="89">
        <v>-1170000</v>
      </c>
      <c r="E78" s="89" t="s">
        <v>1095</v>
      </c>
      <c r="F78" s="89">
        <v>90</v>
      </c>
      <c r="G78" s="89">
        <v>10743.8</v>
      </c>
      <c r="H78" s="89" t="s">
        <v>931</v>
      </c>
      <c r="I78" s="89" t="s">
        <v>1000</v>
      </c>
      <c r="J78" s="89" t="s">
        <v>148</v>
      </c>
      <c r="K78" s="89" t="s">
        <v>469</v>
      </c>
      <c r="L78" s="89" t="str">
        <f t="shared" si="14"/>
        <v>DIRECTO</v>
      </c>
      <c r="M78" s="89" t="s">
        <v>1066</v>
      </c>
      <c r="N78" s="89" t="s">
        <v>94</v>
      </c>
      <c r="O78" s="89" vm="2">
        <v>0</v>
      </c>
      <c r="P78" s="89" vm="2">
        <v>0</v>
      </c>
      <c r="Q78" s="89" t="s">
        <v>1001</v>
      </c>
      <c r="R78" s="89" t="s">
        <v>1067</v>
      </c>
      <c r="S78" s="89" t="s">
        <v>1068</v>
      </c>
      <c r="T78" s="89" t="s">
        <v>932</v>
      </c>
      <c r="U78" s="89" t="s">
        <v>933</v>
      </c>
      <c r="V78" s="89">
        <v>2925</v>
      </c>
      <c r="W78" s="89" t="s">
        <v>912</v>
      </c>
      <c r="X78" s="89">
        <v>0.49166665999999998</v>
      </c>
      <c r="Y78" s="89">
        <v>0.25</v>
      </c>
      <c r="Z78" s="119">
        <v>-143812.49804999999</v>
      </c>
      <c r="AA78" s="89">
        <v>11.06249985</v>
      </c>
      <c r="AB78" s="117">
        <f>_xlfn.XLOOKUP(I78,'rubros_id_opex '!A:A,'rubros_id_opex '!B:B)</f>
        <v>7</v>
      </c>
      <c r="AC78" s="89" t="str">
        <f>_xlfn.XLOOKUP(AB78,'rubros_unicos'!B:B,'rubros_unicos'!A:A)</f>
        <v>GASTOS OPERATIVOS</v>
      </c>
    </row>
    <row r="79" spans="1:29" x14ac:dyDescent="0.3">
      <c r="A79" s="92" vm="34">
        <v>46035</v>
      </c>
      <c r="B79" s="89" t="s">
        <v>940</v>
      </c>
      <c r="C79" s="89" t="s">
        <v>1094</v>
      </c>
      <c r="D79" s="89">
        <v>-1170000</v>
      </c>
      <c r="E79" s="89" t="s">
        <v>1095</v>
      </c>
      <c r="F79" s="89">
        <v>90</v>
      </c>
      <c r="G79" s="89">
        <v>10743.8</v>
      </c>
      <c r="H79" s="89" t="s">
        <v>931</v>
      </c>
      <c r="I79" s="89" t="s">
        <v>1000</v>
      </c>
      <c r="J79" s="89" t="s">
        <v>148</v>
      </c>
      <c r="K79" s="89" t="s">
        <v>469</v>
      </c>
      <c r="L79" s="89" t="str">
        <f t="shared" si="14"/>
        <v>DIRECTO</v>
      </c>
      <c r="M79" s="89" t="s">
        <v>1066</v>
      </c>
      <c r="N79" s="89" t="s">
        <v>94</v>
      </c>
      <c r="O79" s="89" vm="2">
        <v>0</v>
      </c>
      <c r="P79" s="89" vm="2">
        <v>0</v>
      </c>
      <c r="Q79" s="89" t="s">
        <v>1001</v>
      </c>
      <c r="R79" s="89" t="s">
        <v>1067</v>
      </c>
      <c r="S79" s="89" t="s">
        <v>1068</v>
      </c>
      <c r="T79" s="89" t="s">
        <v>932</v>
      </c>
      <c r="U79" s="89" t="s">
        <v>933</v>
      </c>
      <c r="V79" s="89">
        <v>3125</v>
      </c>
      <c r="W79" s="89" t="s">
        <v>934</v>
      </c>
      <c r="X79" s="89">
        <v>0.49166660000000001</v>
      </c>
      <c r="Y79" s="89">
        <v>0.25</v>
      </c>
      <c r="Z79" s="119">
        <v>-143812.48050000001</v>
      </c>
      <c r="AA79" s="89">
        <v>11.0624985</v>
      </c>
      <c r="AB79" s="117">
        <f>_xlfn.XLOOKUP(I79,'rubros_id_opex '!A:A,'rubros_id_opex '!B:B)</f>
        <v>7</v>
      </c>
      <c r="AC79" s="89" t="str">
        <f>_xlfn.XLOOKUP(AB79,'rubros_unicos'!B:B,'rubros_unicos'!A:A)</f>
        <v>GASTOS OPERATIVOS</v>
      </c>
    </row>
    <row r="80" spans="1:29" x14ac:dyDescent="0.3">
      <c r="A80" s="92" vm="34">
        <v>46035</v>
      </c>
      <c r="B80" s="89" t="s">
        <v>940</v>
      </c>
      <c r="C80" s="89" t="s">
        <v>1094</v>
      </c>
      <c r="D80" s="89">
        <v>-1170000</v>
      </c>
      <c r="E80" s="89" t="s">
        <v>1095</v>
      </c>
      <c r="F80" s="89">
        <v>90</v>
      </c>
      <c r="G80" s="89">
        <v>10743.8</v>
      </c>
      <c r="H80" s="89" t="s">
        <v>931</v>
      </c>
      <c r="I80" s="89" t="s">
        <v>1000</v>
      </c>
      <c r="J80" s="89" t="s">
        <v>148</v>
      </c>
      <c r="K80" s="89" t="s">
        <v>469</v>
      </c>
      <c r="L80" s="89" t="str">
        <f t="shared" si="14"/>
        <v>DIRECTO</v>
      </c>
      <c r="M80" s="89" t="s">
        <v>1066</v>
      </c>
      <c r="N80" s="89" t="s">
        <v>94</v>
      </c>
      <c r="O80" s="89" vm="2">
        <v>0</v>
      </c>
      <c r="P80" s="89" vm="2">
        <v>0</v>
      </c>
      <c r="Q80" s="89" t="s">
        <v>1001</v>
      </c>
      <c r="R80" s="89" t="s">
        <v>1067</v>
      </c>
      <c r="S80" s="89" t="s">
        <v>1068</v>
      </c>
      <c r="T80" s="89" t="s">
        <v>932</v>
      </c>
      <c r="U80" s="89" t="s">
        <v>933</v>
      </c>
      <c r="V80" s="89">
        <v>3125</v>
      </c>
      <c r="W80" s="89" t="s">
        <v>908</v>
      </c>
      <c r="X80" s="89">
        <v>0.49166660000000001</v>
      </c>
      <c r="Y80" s="89">
        <v>0.25</v>
      </c>
      <c r="Z80" s="119">
        <v>-143812.48050000001</v>
      </c>
      <c r="AA80" s="89">
        <v>11.0624985</v>
      </c>
      <c r="AB80" s="117">
        <f>_xlfn.XLOOKUP(I80,'rubros_id_opex '!A:A,'rubros_id_opex '!B:B)</f>
        <v>7</v>
      </c>
      <c r="AC80" s="89" t="str">
        <f>_xlfn.XLOOKUP(AB80,'rubros_unicos'!B:B,'rubros_unicos'!A:A)</f>
        <v>GASTOS OPERATIVOS</v>
      </c>
    </row>
    <row r="81" spans="1:29" x14ac:dyDescent="0.3">
      <c r="A81" s="92" vm="34">
        <v>46035</v>
      </c>
      <c r="B81" s="89" t="s">
        <v>940</v>
      </c>
      <c r="C81" s="89" t="s">
        <v>1094</v>
      </c>
      <c r="D81" s="89">
        <v>-1170000</v>
      </c>
      <c r="E81" s="89" t="s">
        <v>1095</v>
      </c>
      <c r="F81" s="89">
        <v>90</v>
      </c>
      <c r="G81" s="89">
        <v>10743.8</v>
      </c>
      <c r="H81" s="89" t="s">
        <v>931</v>
      </c>
      <c r="I81" s="89" t="s">
        <v>1000</v>
      </c>
      <c r="J81" s="89" t="s">
        <v>148</v>
      </c>
      <c r="K81" s="89" t="s">
        <v>469</v>
      </c>
      <c r="L81" s="89" t="str">
        <f t="shared" si="14"/>
        <v>DIRECTO</v>
      </c>
      <c r="M81" s="89" t="s">
        <v>1066</v>
      </c>
      <c r="N81" s="89" t="s">
        <v>94</v>
      </c>
      <c r="O81" s="89" vm="2">
        <v>0</v>
      </c>
      <c r="P81" s="89" vm="2">
        <v>0</v>
      </c>
      <c r="Q81" s="89" t="s">
        <v>1001</v>
      </c>
      <c r="R81" s="89" t="s">
        <v>1067</v>
      </c>
      <c r="S81" s="89" t="s">
        <v>1068</v>
      </c>
      <c r="T81" s="89" t="s">
        <v>932</v>
      </c>
      <c r="U81" s="89" t="s">
        <v>933</v>
      </c>
      <c r="V81" s="89">
        <v>3125</v>
      </c>
      <c r="W81" s="89" t="s">
        <v>910</v>
      </c>
      <c r="X81" s="89">
        <v>0.49166660000000001</v>
      </c>
      <c r="Y81" s="89">
        <v>0.25</v>
      </c>
      <c r="Z81" s="119">
        <v>-143812.48050000001</v>
      </c>
      <c r="AA81" s="89">
        <v>11.0624985</v>
      </c>
      <c r="AB81" s="117">
        <f>_xlfn.XLOOKUP(I81,'rubros_id_opex '!A:A,'rubros_id_opex '!B:B)</f>
        <v>7</v>
      </c>
      <c r="AC81" s="89" t="str">
        <f>_xlfn.XLOOKUP(AB81,'rubros_unicos'!B:B,'rubros_unicos'!A:A)</f>
        <v>GASTOS OPERATIVOS</v>
      </c>
    </row>
    <row r="82" spans="1:29" x14ac:dyDescent="0.3">
      <c r="A82" s="92" vm="34">
        <v>46035</v>
      </c>
      <c r="B82" s="89" t="s">
        <v>940</v>
      </c>
      <c r="C82" s="89" t="s">
        <v>1094</v>
      </c>
      <c r="D82" s="89">
        <v>-1170000</v>
      </c>
      <c r="E82" s="89" t="s">
        <v>1095</v>
      </c>
      <c r="F82" s="89">
        <v>90</v>
      </c>
      <c r="G82" s="89">
        <v>10743.8</v>
      </c>
      <c r="H82" s="89" t="s">
        <v>931</v>
      </c>
      <c r="I82" s="89" t="s">
        <v>1000</v>
      </c>
      <c r="J82" s="89" t="s">
        <v>148</v>
      </c>
      <c r="K82" s="89" t="s">
        <v>469</v>
      </c>
      <c r="L82" s="89" t="str">
        <f t="shared" si="14"/>
        <v>DIRECTO</v>
      </c>
      <c r="M82" s="89" t="s">
        <v>1066</v>
      </c>
      <c r="N82" s="89" t="s">
        <v>94</v>
      </c>
      <c r="O82" s="89" vm="2">
        <v>0</v>
      </c>
      <c r="P82" s="89" vm="2">
        <v>0</v>
      </c>
      <c r="Q82" s="89" t="s">
        <v>1001</v>
      </c>
      <c r="R82" s="89" t="s">
        <v>1067</v>
      </c>
      <c r="S82" s="89" t="s">
        <v>1068</v>
      </c>
      <c r="T82" s="89" t="s">
        <v>932</v>
      </c>
      <c r="U82" s="89" t="s">
        <v>933</v>
      </c>
      <c r="V82" s="89">
        <v>3125</v>
      </c>
      <c r="W82" s="89" t="s">
        <v>912</v>
      </c>
      <c r="X82" s="89">
        <v>0.49166660000000001</v>
      </c>
      <c r="Y82" s="89">
        <v>0.25</v>
      </c>
      <c r="Z82" s="119">
        <v>-143812.48050000001</v>
      </c>
      <c r="AA82" s="89">
        <v>11.0624985</v>
      </c>
      <c r="AB82" s="117">
        <f>_xlfn.XLOOKUP(I82,'rubros_id_opex '!A:A,'rubros_id_opex '!B:B)</f>
        <v>7</v>
      </c>
      <c r="AC82" s="89" t="str">
        <f>_xlfn.XLOOKUP(AB82,'rubros_unicos'!B:B,'rubros_unicos'!A:A)</f>
        <v>GASTOS OPERATIVOS</v>
      </c>
    </row>
    <row r="83" spans="1:29" x14ac:dyDescent="0.3">
      <c r="A83" s="92" vm="35">
        <v>46031</v>
      </c>
      <c r="B83" s="89" t="s">
        <v>940</v>
      </c>
      <c r="C83" s="89" t="s">
        <v>1096</v>
      </c>
      <c r="D83" s="89">
        <v>-390000</v>
      </c>
      <c r="E83" s="89" t="s">
        <v>1097</v>
      </c>
      <c r="F83" s="89">
        <v>30</v>
      </c>
      <c r="G83" s="89">
        <v>10743.8</v>
      </c>
      <c r="H83" s="89" t="s">
        <v>931</v>
      </c>
      <c r="I83" s="89" t="s">
        <v>1000</v>
      </c>
      <c r="J83" s="89" t="s">
        <v>148</v>
      </c>
      <c r="K83" s="89" t="s">
        <v>469</v>
      </c>
      <c r="L83" s="89" t="str">
        <f t="shared" si="14"/>
        <v>DIRECTO</v>
      </c>
      <c r="M83" s="89" t="s">
        <v>1066</v>
      </c>
      <c r="N83" s="89" t="s">
        <v>94</v>
      </c>
      <c r="O83" s="89" vm="2">
        <v>0</v>
      </c>
      <c r="P83" s="89" vm="2">
        <v>0</v>
      </c>
      <c r="Q83" s="89" t="s">
        <v>1001</v>
      </c>
      <c r="R83" s="89" t="s">
        <v>1067</v>
      </c>
      <c r="S83" s="89" t="s">
        <v>1068</v>
      </c>
      <c r="T83" s="89" t="s">
        <v>932</v>
      </c>
      <c r="U83" s="89" t="s">
        <v>933</v>
      </c>
      <c r="V83" s="89">
        <v>2925</v>
      </c>
      <c r="W83" s="89" t="s">
        <v>934</v>
      </c>
      <c r="X83" s="89">
        <v>0.49166665999999998</v>
      </c>
      <c r="Y83" s="89">
        <v>0.25</v>
      </c>
      <c r="Z83" s="119">
        <v>-47937.499349999998</v>
      </c>
      <c r="AA83" s="89">
        <v>3.6874999499999999</v>
      </c>
      <c r="AB83" s="117">
        <f>_xlfn.XLOOKUP(I83,'rubros_id_opex '!A:A,'rubros_id_opex '!B:B)</f>
        <v>7</v>
      </c>
      <c r="AC83" s="89" t="str">
        <f>_xlfn.XLOOKUP(AB83,'rubros_unicos'!B:B,'rubros_unicos'!A:A)</f>
        <v>GASTOS OPERATIVOS</v>
      </c>
    </row>
    <row r="84" spans="1:29" x14ac:dyDescent="0.3">
      <c r="A84" s="92" vm="35">
        <v>46031</v>
      </c>
      <c r="B84" s="89" t="s">
        <v>940</v>
      </c>
      <c r="C84" s="89" t="s">
        <v>1096</v>
      </c>
      <c r="D84" s="89">
        <v>-390000</v>
      </c>
      <c r="E84" s="89" t="s">
        <v>1097</v>
      </c>
      <c r="F84" s="89">
        <v>30</v>
      </c>
      <c r="G84" s="89">
        <v>10743.8</v>
      </c>
      <c r="H84" s="89" t="s">
        <v>931</v>
      </c>
      <c r="I84" s="89" t="s">
        <v>1000</v>
      </c>
      <c r="J84" s="89" t="s">
        <v>148</v>
      </c>
      <c r="K84" s="89" t="s">
        <v>469</v>
      </c>
      <c r="L84" s="89" t="str">
        <f t="shared" si="14"/>
        <v>DIRECTO</v>
      </c>
      <c r="M84" s="89" t="s">
        <v>1066</v>
      </c>
      <c r="N84" s="89" t="s">
        <v>94</v>
      </c>
      <c r="O84" s="89" vm="2">
        <v>0</v>
      </c>
      <c r="P84" s="89" vm="2">
        <v>0</v>
      </c>
      <c r="Q84" s="89" t="s">
        <v>1001</v>
      </c>
      <c r="R84" s="89" t="s">
        <v>1067</v>
      </c>
      <c r="S84" s="89" t="s">
        <v>1068</v>
      </c>
      <c r="T84" s="89" t="s">
        <v>932</v>
      </c>
      <c r="U84" s="89" t="s">
        <v>933</v>
      </c>
      <c r="V84" s="89">
        <v>2925</v>
      </c>
      <c r="W84" s="89" t="s">
        <v>908</v>
      </c>
      <c r="X84" s="89">
        <v>0.49166665999999998</v>
      </c>
      <c r="Y84" s="89">
        <v>0.25</v>
      </c>
      <c r="Z84" s="119">
        <v>-47937.499349999998</v>
      </c>
      <c r="AA84" s="89">
        <v>3.6874999499999999</v>
      </c>
      <c r="AB84" s="117">
        <f>_xlfn.XLOOKUP(I84,'rubros_id_opex '!A:A,'rubros_id_opex '!B:B)</f>
        <v>7</v>
      </c>
      <c r="AC84" s="89" t="str">
        <f>_xlfn.XLOOKUP(AB84,'rubros_unicos'!B:B,'rubros_unicos'!A:A)</f>
        <v>GASTOS OPERATIVOS</v>
      </c>
    </row>
    <row r="85" spans="1:29" x14ac:dyDescent="0.3">
      <c r="A85" s="92" vm="35">
        <v>46031</v>
      </c>
      <c r="B85" s="89" t="s">
        <v>940</v>
      </c>
      <c r="C85" s="89" t="s">
        <v>1096</v>
      </c>
      <c r="D85" s="89">
        <v>-390000</v>
      </c>
      <c r="E85" s="89" t="s">
        <v>1097</v>
      </c>
      <c r="F85" s="89">
        <v>30</v>
      </c>
      <c r="G85" s="89">
        <v>10743.8</v>
      </c>
      <c r="H85" s="89" t="s">
        <v>931</v>
      </c>
      <c r="I85" s="89" t="s">
        <v>1000</v>
      </c>
      <c r="J85" s="89" t="s">
        <v>148</v>
      </c>
      <c r="K85" s="89" t="s">
        <v>469</v>
      </c>
      <c r="L85" s="89" t="str">
        <f t="shared" si="14"/>
        <v>DIRECTO</v>
      </c>
      <c r="M85" s="89" t="s">
        <v>1066</v>
      </c>
      <c r="N85" s="89" t="s">
        <v>94</v>
      </c>
      <c r="O85" s="89" vm="2">
        <v>0</v>
      </c>
      <c r="P85" s="89" vm="2">
        <v>0</v>
      </c>
      <c r="Q85" s="89" t="s">
        <v>1001</v>
      </c>
      <c r="R85" s="89" t="s">
        <v>1067</v>
      </c>
      <c r="S85" s="89" t="s">
        <v>1068</v>
      </c>
      <c r="T85" s="89" t="s">
        <v>932</v>
      </c>
      <c r="U85" s="89" t="s">
        <v>933</v>
      </c>
      <c r="V85" s="89">
        <v>2925</v>
      </c>
      <c r="W85" s="89" t="s">
        <v>910</v>
      </c>
      <c r="X85" s="89">
        <v>0.49166665999999998</v>
      </c>
      <c r="Y85" s="89">
        <v>0.25</v>
      </c>
      <c r="Z85" s="119">
        <v>-47937.499349999998</v>
      </c>
      <c r="AA85" s="89">
        <v>3.6874999499999999</v>
      </c>
      <c r="AB85" s="117">
        <f>_xlfn.XLOOKUP(I85,'rubros_id_opex '!A:A,'rubros_id_opex '!B:B)</f>
        <v>7</v>
      </c>
      <c r="AC85" s="89" t="str">
        <f>_xlfn.XLOOKUP(AB85,'rubros_unicos'!B:B,'rubros_unicos'!A:A)</f>
        <v>GASTOS OPERATIVOS</v>
      </c>
    </row>
    <row r="86" spans="1:29" x14ac:dyDescent="0.3">
      <c r="A86" s="92" vm="35">
        <v>46031</v>
      </c>
      <c r="B86" s="89" t="s">
        <v>940</v>
      </c>
      <c r="C86" s="89" t="s">
        <v>1096</v>
      </c>
      <c r="D86" s="89">
        <v>-390000</v>
      </c>
      <c r="E86" s="89" t="s">
        <v>1097</v>
      </c>
      <c r="F86" s="89">
        <v>30</v>
      </c>
      <c r="G86" s="89">
        <v>10743.8</v>
      </c>
      <c r="H86" s="89" t="s">
        <v>931</v>
      </c>
      <c r="I86" s="89" t="s">
        <v>1000</v>
      </c>
      <c r="J86" s="89" t="s">
        <v>148</v>
      </c>
      <c r="K86" s="89" t="s">
        <v>469</v>
      </c>
      <c r="L86" s="89" t="str">
        <f t="shared" si="14"/>
        <v>DIRECTO</v>
      </c>
      <c r="M86" s="89" t="s">
        <v>1066</v>
      </c>
      <c r="N86" s="89" t="s">
        <v>94</v>
      </c>
      <c r="O86" s="89" vm="2">
        <v>0</v>
      </c>
      <c r="P86" s="89" vm="2">
        <v>0</v>
      </c>
      <c r="Q86" s="89" t="s">
        <v>1001</v>
      </c>
      <c r="R86" s="89" t="s">
        <v>1067</v>
      </c>
      <c r="S86" s="89" t="s">
        <v>1068</v>
      </c>
      <c r="T86" s="89" t="s">
        <v>932</v>
      </c>
      <c r="U86" s="89" t="s">
        <v>933</v>
      </c>
      <c r="V86" s="89">
        <v>2925</v>
      </c>
      <c r="W86" s="89" t="s">
        <v>912</v>
      </c>
      <c r="X86" s="89">
        <v>0.49166665999999998</v>
      </c>
      <c r="Y86" s="89">
        <v>0.25</v>
      </c>
      <c r="Z86" s="119">
        <v>-47937.499349999998</v>
      </c>
      <c r="AA86" s="89">
        <v>3.6874999499999999</v>
      </c>
      <c r="AB86" s="117">
        <f>_xlfn.XLOOKUP(I86,'rubros_id_opex '!A:A,'rubros_id_opex '!B:B)</f>
        <v>7</v>
      </c>
      <c r="AC86" s="89" t="str">
        <f>_xlfn.XLOOKUP(AB86,'rubros_unicos'!B:B,'rubros_unicos'!A:A)</f>
        <v>GASTOS OPERATIVOS</v>
      </c>
    </row>
    <row r="87" spans="1:29" x14ac:dyDescent="0.3">
      <c r="A87" s="92" vm="35">
        <v>46031</v>
      </c>
      <c r="B87" s="89" t="s">
        <v>940</v>
      </c>
      <c r="C87" s="89" t="s">
        <v>1096</v>
      </c>
      <c r="D87" s="89">
        <v>-390000</v>
      </c>
      <c r="E87" s="89" t="s">
        <v>1097</v>
      </c>
      <c r="F87" s="89">
        <v>30</v>
      </c>
      <c r="G87" s="89">
        <v>10743.8</v>
      </c>
      <c r="H87" s="89" t="s">
        <v>931</v>
      </c>
      <c r="I87" s="89" t="s">
        <v>1000</v>
      </c>
      <c r="J87" s="89" t="s">
        <v>148</v>
      </c>
      <c r="K87" s="89" t="s">
        <v>469</v>
      </c>
      <c r="L87" s="89" t="str">
        <f t="shared" si="14"/>
        <v>DIRECTO</v>
      </c>
      <c r="M87" s="89" t="s">
        <v>1066</v>
      </c>
      <c r="N87" s="89" t="s">
        <v>94</v>
      </c>
      <c r="O87" s="89" vm="2">
        <v>0</v>
      </c>
      <c r="P87" s="89" vm="2">
        <v>0</v>
      </c>
      <c r="Q87" s="89" t="s">
        <v>1001</v>
      </c>
      <c r="R87" s="89" t="s">
        <v>1067</v>
      </c>
      <c r="S87" s="89" t="s">
        <v>1068</v>
      </c>
      <c r="T87" s="89" t="s">
        <v>932</v>
      </c>
      <c r="U87" s="89" t="s">
        <v>933</v>
      </c>
      <c r="V87" s="89">
        <v>3125</v>
      </c>
      <c r="W87" s="89" t="s">
        <v>934</v>
      </c>
      <c r="X87" s="89">
        <v>0.49166660000000001</v>
      </c>
      <c r="Y87" s="89">
        <v>0.25</v>
      </c>
      <c r="Z87" s="119">
        <v>-47937.493500000004</v>
      </c>
      <c r="AA87" s="89">
        <v>3.6874994999999999</v>
      </c>
      <c r="AB87" s="117">
        <f>_xlfn.XLOOKUP(I87,'rubros_id_opex '!A:A,'rubros_id_opex '!B:B)</f>
        <v>7</v>
      </c>
      <c r="AC87" s="89" t="str">
        <f>_xlfn.XLOOKUP(AB87,'rubros_unicos'!B:B,'rubros_unicos'!A:A)</f>
        <v>GASTOS OPERATIVOS</v>
      </c>
    </row>
    <row r="88" spans="1:29" x14ac:dyDescent="0.3">
      <c r="A88" s="92" vm="35">
        <v>46031</v>
      </c>
      <c r="B88" s="89" t="s">
        <v>940</v>
      </c>
      <c r="C88" s="89" t="s">
        <v>1096</v>
      </c>
      <c r="D88" s="89">
        <v>-390000</v>
      </c>
      <c r="E88" s="89" t="s">
        <v>1097</v>
      </c>
      <c r="F88" s="89">
        <v>30</v>
      </c>
      <c r="G88" s="89">
        <v>10743.8</v>
      </c>
      <c r="H88" s="89" t="s">
        <v>931</v>
      </c>
      <c r="I88" s="89" t="s">
        <v>1000</v>
      </c>
      <c r="J88" s="89" t="s">
        <v>148</v>
      </c>
      <c r="K88" s="89" t="s">
        <v>469</v>
      </c>
      <c r="L88" s="89" t="str">
        <f t="shared" si="14"/>
        <v>DIRECTO</v>
      </c>
      <c r="M88" s="89" t="s">
        <v>1066</v>
      </c>
      <c r="N88" s="89" t="s">
        <v>94</v>
      </c>
      <c r="O88" s="89" vm="2">
        <v>0</v>
      </c>
      <c r="P88" s="89" vm="2">
        <v>0</v>
      </c>
      <c r="Q88" s="89" t="s">
        <v>1001</v>
      </c>
      <c r="R88" s="89" t="s">
        <v>1067</v>
      </c>
      <c r="S88" s="89" t="s">
        <v>1068</v>
      </c>
      <c r="T88" s="89" t="s">
        <v>932</v>
      </c>
      <c r="U88" s="89" t="s">
        <v>933</v>
      </c>
      <c r="V88" s="89">
        <v>3125</v>
      </c>
      <c r="W88" s="89" t="s">
        <v>908</v>
      </c>
      <c r="X88" s="89">
        <v>0.49166660000000001</v>
      </c>
      <c r="Y88" s="89">
        <v>0.25</v>
      </c>
      <c r="Z88" s="119">
        <v>-47937.493500000004</v>
      </c>
      <c r="AA88" s="89">
        <v>3.6874994999999999</v>
      </c>
      <c r="AB88" s="117">
        <f>_xlfn.XLOOKUP(I88,'rubros_id_opex '!A:A,'rubros_id_opex '!B:B)</f>
        <v>7</v>
      </c>
      <c r="AC88" s="89" t="str">
        <f>_xlfn.XLOOKUP(AB88,'rubros_unicos'!B:B,'rubros_unicos'!A:A)</f>
        <v>GASTOS OPERATIVOS</v>
      </c>
    </row>
    <row r="89" spans="1:29" x14ac:dyDescent="0.3">
      <c r="A89" s="92" vm="35">
        <v>46031</v>
      </c>
      <c r="B89" s="89" t="s">
        <v>940</v>
      </c>
      <c r="C89" s="89" t="s">
        <v>1096</v>
      </c>
      <c r="D89" s="89">
        <v>-390000</v>
      </c>
      <c r="E89" s="89" t="s">
        <v>1097</v>
      </c>
      <c r="F89" s="89">
        <v>30</v>
      </c>
      <c r="G89" s="89">
        <v>10743.8</v>
      </c>
      <c r="H89" s="89" t="s">
        <v>931</v>
      </c>
      <c r="I89" s="89" t="s">
        <v>1000</v>
      </c>
      <c r="J89" s="89" t="s">
        <v>148</v>
      </c>
      <c r="K89" s="89" t="s">
        <v>469</v>
      </c>
      <c r="L89" s="89" t="str">
        <f t="shared" si="14"/>
        <v>DIRECTO</v>
      </c>
      <c r="M89" s="89" t="s">
        <v>1066</v>
      </c>
      <c r="N89" s="89" t="s">
        <v>94</v>
      </c>
      <c r="O89" s="89" vm="2">
        <v>0</v>
      </c>
      <c r="P89" s="89" vm="2">
        <v>0</v>
      </c>
      <c r="Q89" s="89" t="s">
        <v>1001</v>
      </c>
      <c r="R89" s="89" t="s">
        <v>1067</v>
      </c>
      <c r="S89" s="89" t="s">
        <v>1068</v>
      </c>
      <c r="T89" s="89" t="s">
        <v>932</v>
      </c>
      <c r="U89" s="89" t="s">
        <v>933</v>
      </c>
      <c r="V89" s="89">
        <v>3125</v>
      </c>
      <c r="W89" s="89" t="s">
        <v>910</v>
      </c>
      <c r="X89" s="89">
        <v>0.49166660000000001</v>
      </c>
      <c r="Y89" s="89">
        <v>0.25</v>
      </c>
      <c r="Z89" s="119">
        <v>-47937.493500000004</v>
      </c>
      <c r="AA89" s="89">
        <v>3.6874994999999999</v>
      </c>
      <c r="AB89" s="117">
        <f>_xlfn.XLOOKUP(I89,'rubros_id_opex '!A:A,'rubros_id_opex '!B:B)</f>
        <v>7</v>
      </c>
      <c r="AC89" s="89" t="str">
        <f>_xlfn.XLOOKUP(AB89,'rubros_unicos'!B:B,'rubros_unicos'!A:A)</f>
        <v>GASTOS OPERATIVOS</v>
      </c>
    </row>
    <row r="90" spans="1:29" x14ac:dyDescent="0.3">
      <c r="A90" s="92" vm="35">
        <v>46031</v>
      </c>
      <c r="B90" s="89" t="s">
        <v>940</v>
      </c>
      <c r="C90" s="89" t="s">
        <v>1096</v>
      </c>
      <c r="D90" s="89">
        <v>-390000</v>
      </c>
      <c r="E90" s="89" t="s">
        <v>1097</v>
      </c>
      <c r="F90" s="89">
        <v>30</v>
      </c>
      <c r="G90" s="89">
        <v>10743.8</v>
      </c>
      <c r="H90" s="89" t="s">
        <v>931</v>
      </c>
      <c r="I90" s="89" t="s">
        <v>1000</v>
      </c>
      <c r="J90" s="89" t="s">
        <v>148</v>
      </c>
      <c r="K90" s="89" t="s">
        <v>469</v>
      </c>
      <c r="L90" s="89" t="str">
        <f t="shared" si="14"/>
        <v>DIRECTO</v>
      </c>
      <c r="M90" s="89" t="s">
        <v>1066</v>
      </c>
      <c r="N90" s="89" t="s">
        <v>94</v>
      </c>
      <c r="O90" s="89" vm="2">
        <v>0</v>
      </c>
      <c r="P90" s="89" vm="2">
        <v>0</v>
      </c>
      <c r="Q90" s="89" t="s">
        <v>1001</v>
      </c>
      <c r="R90" s="89" t="s">
        <v>1067</v>
      </c>
      <c r="S90" s="89" t="s">
        <v>1068</v>
      </c>
      <c r="T90" s="89" t="s">
        <v>932</v>
      </c>
      <c r="U90" s="89" t="s">
        <v>933</v>
      </c>
      <c r="V90" s="89">
        <v>3125</v>
      </c>
      <c r="W90" s="89" t="s">
        <v>912</v>
      </c>
      <c r="X90" s="89">
        <v>0.49166660000000001</v>
      </c>
      <c r="Y90" s="89">
        <v>0.25</v>
      </c>
      <c r="Z90" s="119">
        <v>-47937.493500000004</v>
      </c>
      <c r="AA90" s="89">
        <v>3.6874994999999999</v>
      </c>
      <c r="AB90" s="117">
        <f>_xlfn.XLOOKUP(I90,'rubros_id_opex '!A:A,'rubros_id_opex '!B:B)</f>
        <v>7</v>
      </c>
      <c r="AC90" s="89" t="str">
        <f>_xlfn.XLOOKUP(AB90,'rubros_unicos'!B:B,'rubros_unicos'!A:A)</f>
        <v>GASTOS OPERATIVOS</v>
      </c>
    </row>
    <row r="91" spans="1:29" x14ac:dyDescent="0.3">
      <c r="A91" s="92" vm="36">
        <v>46029</v>
      </c>
      <c r="B91" s="89" t="s">
        <v>940</v>
      </c>
      <c r="C91" s="89" t="s">
        <v>1098</v>
      </c>
      <c r="D91" s="89">
        <v>-260000</v>
      </c>
      <c r="E91" s="89" t="s">
        <v>1099</v>
      </c>
      <c r="F91" s="89">
        <v>20</v>
      </c>
      <c r="G91" s="89">
        <v>10743.8</v>
      </c>
      <c r="H91" s="89" t="s">
        <v>931</v>
      </c>
      <c r="I91" s="89" t="s">
        <v>1000</v>
      </c>
      <c r="J91" s="89" t="s">
        <v>148</v>
      </c>
      <c r="K91" s="89" t="s">
        <v>469</v>
      </c>
      <c r="L91" s="89" t="str">
        <f t="shared" si="14"/>
        <v>DIRECTO</v>
      </c>
      <c r="M91" s="89" t="s">
        <v>1066</v>
      </c>
      <c r="N91" s="89" t="s">
        <v>94</v>
      </c>
      <c r="O91" s="89" vm="2">
        <v>0</v>
      </c>
      <c r="P91" s="89" vm="2">
        <v>0</v>
      </c>
      <c r="Q91" s="89" t="s">
        <v>1001</v>
      </c>
      <c r="R91" s="89" t="s">
        <v>1067</v>
      </c>
      <c r="S91" s="89" t="s">
        <v>1068</v>
      </c>
      <c r="T91" s="89" t="s">
        <v>932</v>
      </c>
      <c r="U91" s="89" t="s">
        <v>933</v>
      </c>
      <c r="V91" s="89">
        <v>2925</v>
      </c>
      <c r="W91" s="89" t="s">
        <v>934</v>
      </c>
      <c r="X91" s="89">
        <v>0.49166665999999998</v>
      </c>
      <c r="Y91" s="89">
        <v>0.25</v>
      </c>
      <c r="Z91" s="119">
        <v>-31958.332899999998</v>
      </c>
      <c r="AA91" s="89">
        <v>2.4583333000000001</v>
      </c>
      <c r="AB91" s="117">
        <f>_xlfn.XLOOKUP(I91,'rubros_id_opex '!A:A,'rubros_id_opex '!B:B)</f>
        <v>7</v>
      </c>
      <c r="AC91" s="89" t="str">
        <f>_xlfn.XLOOKUP(AB91,'rubros_unicos'!B:B,'rubros_unicos'!A:A)</f>
        <v>GASTOS OPERATIVOS</v>
      </c>
    </row>
    <row r="92" spans="1:29" x14ac:dyDescent="0.3">
      <c r="A92" s="92" vm="36">
        <v>46029</v>
      </c>
      <c r="B92" s="89" t="s">
        <v>940</v>
      </c>
      <c r="C92" s="89" t="s">
        <v>1098</v>
      </c>
      <c r="D92" s="89">
        <v>-260000</v>
      </c>
      <c r="E92" s="89" t="s">
        <v>1099</v>
      </c>
      <c r="F92" s="89">
        <v>20</v>
      </c>
      <c r="G92" s="89">
        <v>10743.8</v>
      </c>
      <c r="H92" s="89" t="s">
        <v>931</v>
      </c>
      <c r="I92" s="89" t="s">
        <v>1000</v>
      </c>
      <c r="J92" s="89" t="s">
        <v>148</v>
      </c>
      <c r="K92" s="89" t="s">
        <v>469</v>
      </c>
      <c r="L92" s="89" t="str">
        <f t="shared" si="14"/>
        <v>DIRECTO</v>
      </c>
      <c r="M92" s="89" t="s">
        <v>1066</v>
      </c>
      <c r="N92" s="89" t="s">
        <v>94</v>
      </c>
      <c r="O92" s="89" vm="2">
        <v>0</v>
      </c>
      <c r="P92" s="89" vm="2">
        <v>0</v>
      </c>
      <c r="Q92" s="89" t="s">
        <v>1001</v>
      </c>
      <c r="R92" s="89" t="s">
        <v>1067</v>
      </c>
      <c r="S92" s="89" t="s">
        <v>1068</v>
      </c>
      <c r="T92" s="89" t="s">
        <v>932</v>
      </c>
      <c r="U92" s="89" t="s">
        <v>933</v>
      </c>
      <c r="V92" s="89">
        <v>2925</v>
      </c>
      <c r="W92" s="89" t="s">
        <v>908</v>
      </c>
      <c r="X92" s="89">
        <v>0.49166665999999998</v>
      </c>
      <c r="Y92" s="89">
        <v>0.25</v>
      </c>
      <c r="Z92" s="119">
        <v>-31958.332899999998</v>
      </c>
      <c r="AA92" s="89">
        <v>2.4583333000000001</v>
      </c>
      <c r="AB92" s="117">
        <f>_xlfn.XLOOKUP(I92,'rubros_id_opex '!A:A,'rubros_id_opex '!B:B)</f>
        <v>7</v>
      </c>
      <c r="AC92" s="89" t="str">
        <f>_xlfn.XLOOKUP(AB92,'rubros_unicos'!B:B,'rubros_unicos'!A:A)</f>
        <v>GASTOS OPERATIVOS</v>
      </c>
    </row>
    <row r="93" spans="1:29" x14ac:dyDescent="0.3">
      <c r="A93" s="92" vm="36">
        <v>46029</v>
      </c>
      <c r="B93" s="89" t="s">
        <v>940</v>
      </c>
      <c r="C93" s="89" t="s">
        <v>1098</v>
      </c>
      <c r="D93" s="89">
        <v>-260000</v>
      </c>
      <c r="E93" s="89" t="s">
        <v>1099</v>
      </c>
      <c r="F93" s="89">
        <v>20</v>
      </c>
      <c r="G93" s="89">
        <v>10743.8</v>
      </c>
      <c r="H93" s="89" t="s">
        <v>931</v>
      </c>
      <c r="I93" s="89" t="s">
        <v>1000</v>
      </c>
      <c r="J93" s="89" t="s">
        <v>148</v>
      </c>
      <c r="K93" s="89" t="s">
        <v>469</v>
      </c>
      <c r="L93" s="89" t="str">
        <f t="shared" si="14"/>
        <v>DIRECTO</v>
      </c>
      <c r="M93" s="89" t="s">
        <v>1066</v>
      </c>
      <c r="N93" s="89" t="s">
        <v>94</v>
      </c>
      <c r="O93" s="89" vm="2">
        <v>0</v>
      </c>
      <c r="P93" s="89" vm="2">
        <v>0</v>
      </c>
      <c r="Q93" s="89" t="s">
        <v>1001</v>
      </c>
      <c r="R93" s="89" t="s">
        <v>1067</v>
      </c>
      <c r="S93" s="89" t="s">
        <v>1068</v>
      </c>
      <c r="T93" s="89" t="s">
        <v>932</v>
      </c>
      <c r="U93" s="89" t="s">
        <v>933</v>
      </c>
      <c r="V93" s="89">
        <v>2925</v>
      </c>
      <c r="W93" s="89" t="s">
        <v>910</v>
      </c>
      <c r="X93" s="89">
        <v>0.49166665999999998</v>
      </c>
      <c r="Y93" s="89">
        <v>0.25</v>
      </c>
      <c r="Z93" s="119">
        <v>-31958.332899999998</v>
      </c>
      <c r="AA93" s="89">
        <v>2.4583333000000001</v>
      </c>
      <c r="AB93" s="117">
        <f>_xlfn.XLOOKUP(I93,'rubros_id_opex '!A:A,'rubros_id_opex '!B:B)</f>
        <v>7</v>
      </c>
      <c r="AC93" s="89" t="str">
        <f>_xlfn.XLOOKUP(AB93,'rubros_unicos'!B:B,'rubros_unicos'!A:A)</f>
        <v>GASTOS OPERATIVOS</v>
      </c>
    </row>
    <row r="94" spans="1:29" x14ac:dyDescent="0.3">
      <c r="A94" s="92" vm="36">
        <v>46029</v>
      </c>
      <c r="B94" s="89" t="s">
        <v>940</v>
      </c>
      <c r="C94" s="89" t="s">
        <v>1098</v>
      </c>
      <c r="D94" s="89">
        <v>-260000</v>
      </c>
      <c r="E94" s="89" t="s">
        <v>1099</v>
      </c>
      <c r="F94" s="89">
        <v>20</v>
      </c>
      <c r="G94" s="89">
        <v>10743.8</v>
      </c>
      <c r="H94" s="89" t="s">
        <v>931</v>
      </c>
      <c r="I94" s="89" t="s">
        <v>1000</v>
      </c>
      <c r="J94" s="89" t="s">
        <v>148</v>
      </c>
      <c r="K94" s="89" t="s">
        <v>469</v>
      </c>
      <c r="L94" s="89" t="str">
        <f t="shared" si="14"/>
        <v>DIRECTO</v>
      </c>
      <c r="M94" s="89" t="s">
        <v>1066</v>
      </c>
      <c r="N94" s="89" t="s">
        <v>94</v>
      </c>
      <c r="O94" s="89" vm="2">
        <v>0</v>
      </c>
      <c r="P94" s="89" vm="2">
        <v>0</v>
      </c>
      <c r="Q94" s="89" t="s">
        <v>1001</v>
      </c>
      <c r="R94" s="89" t="s">
        <v>1067</v>
      </c>
      <c r="S94" s="89" t="s">
        <v>1068</v>
      </c>
      <c r="T94" s="89" t="s">
        <v>932</v>
      </c>
      <c r="U94" s="89" t="s">
        <v>933</v>
      </c>
      <c r="V94" s="89">
        <v>2925</v>
      </c>
      <c r="W94" s="89" t="s">
        <v>912</v>
      </c>
      <c r="X94" s="89">
        <v>0.49166665999999998</v>
      </c>
      <c r="Y94" s="89">
        <v>0.25</v>
      </c>
      <c r="Z94" s="119">
        <v>-31958.332899999998</v>
      </c>
      <c r="AA94" s="89">
        <v>2.4583333000000001</v>
      </c>
      <c r="AB94" s="117">
        <f>_xlfn.XLOOKUP(I94,'rubros_id_opex '!A:A,'rubros_id_opex '!B:B)</f>
        <v>7</v>
      </c>
      <c r="AC94" s="89" t="str">
        <f>_xlfn.XLOOKUP(AB94,'rubros_unicos'!B:B,'rubros_unicos'!A:A)</f>
        <v>GASTOS OPERATIVOS</v>
      </c>
    </row>
    <row r="95" spans="1:29" x14ac:dyDescent="0.3">
      <c r="A95" s="92" vm="36">
        <v>46029</v>
      </c>
      <c r="B95" s="89" t="s">
        <v>940</v>
      </c>
      <c r="C95" s="89" t="s">
        <v>1098</v>
      </c>
      <c r="D95" s="89">
        <v>-260000</v>
      </c>
      <c r="E95" s="89" t="s">
        <v>1099</v>
      </c>
      <c r="F95" s="89">
        <v>20</v>
      </c>
      <c r="G95" s="89">
        <v>10743.8</v>
      </c>
      <c r="H95" s="89" t="s">
        <v>931</v>
      </c>
      <c r="I95" s="89" t="s">
        <v>1000</v>
      </c>
      <c r="J95" s="89" t="s">
        <v>148</v>
      </c>
      <c r="K95" s="89" t="s">
        <v>469</v>
      </c>
      <c r="L95" s="89" t="str">
        <f t="shared" si="14"/>
        <v>DIRECTO</v>
      </c>
      <c r="M95" s="89" t="s">
        <v>1066</v>
      </c>
      <c r="N95" s="89" t="s">
        <v>94</v>
      </c>
      <c r="O95" s="89" vm="2">
        <v>0</v>
      </c>
      <c r="P95" s="89" vm="2">
        <v>0</v>
      </c>
      <c r="Q95" s="89" t="s">
        <v>1001</v>
      </c>
      <c r="R95" s="89" t="s">
        <v>1067</v>
      </c>
      <c r="S95" s="89" t="s">
        <v>1068</v>
      </c>
      <c r="T95" s="89" t="s">
        <v>932</v>
      </c>
      <c r="U95" s="89" t="s">
        <v>933</v>
      </c>
      <c r="V95" s="89">
        <v>3125</v>
      </c>
      <c r="W95" s="89" t="s">
        <v>934</v>
      </c>
      <c r="X95" s="89">
        <v>0.49166660000000001</v>
      </c>
      <c r="Y95" s="89">
        <v>0.25</v>
      </c>
      <c r="Z95" s="119">
        <v>-31958.329000000002</v>
      </c>
      <c r="AA95" s="89">
        <v>2.4583330000000001</v>
      </c>
      <c r="AB95" s="117">
        <f>_xlfn.XLOOKUP(I95,'rubros_id_opex '!A:A,'rubros_id_opex '!B:B)</f>
        <v>7</v>
      </c>
      <c r="AC95" s="89" t="str">
        <f>_xlfn.XLOOKUP(AB95,'rubros_unicos'!B:B,'rubros_unicos'!A:A)</f>
        <v>GASTOS OPERATIVOS</v>
      </c>
    </row>
    <row r="96" spans="1:29" x14ac:dyDescent="0.3">
      <c r="A96" s="92" vm="36">
        <v>46029</v>
      </c>
      <c r="B96" s="89" t="s">
        <v>940</v>
      </c>
      <c r="C96" s="89" t="s">
        <v>1098</v>
      </c>
      <c r="D96" s="89">
        <v>-260000</v>
      </c>
      <c r="E96" s="89" t="s">
        <v>1099</v>
      </c>
      <c r="F96" s="89">
        <v>20</v>
      </c>
      <c r="G96" s="89">
        <v>10743.8</v>
      </c>
      <c r="H96" s="89" t="s">
        <v>931</v>
      </c>
      <c r="I96" s="89" t="s">
        <v>1000</v>
      </c>
      <c r="J96" s="89" t="s">
        <v>148</v>
      </c>
      <c r="K96" s="89" t="s">
        <v>469</v>
      </c>
      <c r="L96" s="89" t="str">
        <f t="shared" si="14"/>
        <v>DIRECTO</v>
      </c>
      <c r="M96" s="89" t="s">
        <v>1066</v>
      </c>
      <c r="N96" s="89" t="s">
        <v>94</v>
      </c>
      <c r="O96" s="89" vm="2">
        <v>0</v>
      </c>
      <c r="P96" s="89" vm="2">
        <v>0</v>
      </c>
      <c r="Q96" s="89" t="s">
        <v>1001</v>
      </c>
      <c r="R96" s="89" t="s">
        <v>1067</v>
      </c>
      <c r="S96" s="89" t="s">
        <v>1068</v>
      </c>
      <c r="T96" s="89" t="s">
        <v>932</v>
      </c>
      <c r="U96" s="89" t="s">
        <v>933</v>
      </c>
      <c r="V96" s="89">
        <v>3125</v>
      </c>
      <c r="W96" s="89" t="s">
        <v>908</v>
      </c>
      <c r="X96" s="89">
        <v>0.49166660000000001</v>
      </c>
      <c r="Y96" s="89">
        <v>0.25</v>
      </c>
      <c r="Z96" s="119">
        <v>-31958.329000000002</v>
      </c>
      <c r="AA96" s="89">
        <v>2.4583330000000001</v>
      </c>
      <c r="AB96" s="117">
        <f>_xlfn.XLOOKUP(I96,'rubros_id_opex '!A:A,'rubros_id_opex '!B:B)</f>
        <v>7</v>
      </c>
      <c r="AC96" s="89" t="str">
        <f>_xlfn.XLOOKUP(AB96,'rubros_unicos'!B:B,'rubros_unicos'!A:A)</f>
        <v>GASTOS OPERATIVOS</v>
      </c>
    </row>
    <row r="97" spans="1:29" x14ac:dyDescent="0.3">
      <c r="A97" s="92" vm="36">
        <v>46029</v>
      </c>
      <c r="B97" s="89" t="s">
        <v>940</v>
      </c>
      <c r="C97" s="89" t="s">
        <v>1098</v>
      </c>
      <c r="D97" s="89">
        <v>-260000</v>
      </c>
      <c r="E97" s="89" t="s">
        <v>1099</v>
      </c>
      <c r="F97" s="89">
        <v>20</v>
      </c>
      <c r="G97" s="89">
        <v>10743.8</v>
      </c>
      <c r="H97" s="89" t="s">
        <v>931</v>
      </c>
      <c r="I97" s="89" t="s">
        <v>1000</v>
      </c>
      <c r="J97" s="89" t="s">
        <v>148</v>
      </c>
      <c r="K97" s="89" t="s">
        <v>469</v>
      </c>
      <c r="L97" s="89" t="str">
        <f t="shared" si="14"/>
        <v>DIRECTO</v>
      </c>
      <c r="M97" s="89" t="s">
        <v>1066</v>
      </c>
      <c r="N97" s="89" t="s">
        <v>94</v>
      </c>
      <c r="O97" s="89" vm="2">
        <v>0</v>
      </c>
      <c r="P97" s="89" vm="2">
        <v>0</v>
      </c>
      <c r="Q97" s="89" t="s">
        <v>1001</v>
      </c>
      <c r="R97" s="89" t="s">
        <v>1067</v>
      </c>
      <c r="S97" s="89" t="s">
        <v>1068</v>
      </c>
      <c r="T97" s="89" t="s">
        <v>932</v>
      </c>
      <c r="U97" s="89" t="s">
        <v>933</v>
      </c>
      <c r="V97" s="89">
        <v>3125</v>
      </c>
      <c r="W97" s="89" t="s">
        <v>910</v>
      </c>
      <c r="X97" s="89">
        <v>0.49166660000000001</v>
      </c>
      <c r="Y97" s="89">
        <v>0.25</v>
      </c>
      <c r="Z97" s="119">
        <v>-31958.329000000002</v>
      </c>
      <c r="AA97" s="89">
        <v>2.4583330000000001</v>
      </c>
      <c r="AB97" s="117">
        <f>_xlfn.XLOOKUP(I97,'rubros_id_opex '!A:A,'rubros_id_opex '!B:B)</f>
        <v>7</v>
      </c>
      <c r="AC97" s="89" t="str">
        <f>_xlfn.XLOOKUP(AB97,'rubros_unicos'!B:B,'rubros_unicos'!A:A)</f>
        <v>GASTOS OPERATIVOS</v>
      </c>
    </row>
    <row r="98" spans="1:29" x14ac:dyDescent="0.3">
      <c r="A98" s="92" vm="36">
        <v>46029</v>
      </c>
      <c r="B98" s="89" t="s">
        <v>940</v>
      </c>
      <c r="C98" s="89" t="s">
        <v>1098</v>
      </c>
      <c r="D98" s="89">
        <v>-260000</v>
      </c>
      <c r="E98" s="89" t="s">
        <v>1099</v>
      </c>
      <c r="F98" s="89">
        <v>20</v>
      </c>
      <c r="G98" s="89">
        <v>10743.8</v>
      </c>
      <c r="H98" s="89" t="s">
        <v>931</v>
      </c>
      <c r="I98" s="89" t="s">
        <v>1000</v>
      </c>
      <c r="J98" s="89" t="s">
        <v>148</v>
      </c>
      <c r="K98" s="89" t="s">
        <v>469</v>
      </c>
      <c r="L98" s="89" t="str">
        <f t="shared" si="14"/>
        <v>DIRECTO</v>
      </c>
      <c r="M98" s="89" t="s">
        <v>1066</v>
      </c>
      <c r="N98" s="89" t="s">
        <v>94</v>
      </c>
      <c r="O98" s="89" vm="2">
        <v>0</v>
      </c>
      <c r="P98" s="89" vm="2">
        <v>0</v>
      </c>
      <c r="Q98" s="89" t="s">
        <v>1001</v>
      </c>
      <c r="R98" s="89" t="s">
        <v>1067</v>
      </c>
      <c r="S98" s="89" t="s">
        <v>1068</v>
      </c>
      <c r="T98" s="89" t="s">
        <v>932</v>
      </c>
      <c r="U98" s="89" t="s">
        <v>933</v>
      </c>
      <c r="V98" s="89">
        <v>3125</v>
      </c>
      <c r="W98" s="89" t="s">
        <v>912</v>
      </c>
      <c r="X98" s="89">
        <v>0.49166660000000001</v>
      </c>
      <c r="Y98" s="89">
        <v>0.25</v>
      </c>
      <c r="Z98" s="119">
        <v>-31958.329000000002</v>
      </c>
      <c r="AA98" s="89">
        <v>2.4583330000000001</v>
      </c>
      <c r="AB98" s="117">
        <f>_xlfn.XLOOKUP(I98,'rubros_id_opex '!A:A,'rubros_id_opex '!B:B)</f>
        <v>7</v>
      </c>
      <c r="AC98" s="89" t="str">
        <f>_xlfn.XLOOKUP(AB98,'rubros_unicos'!B:B,'rubros_unicos'!A:A)</f>
        <v>GASTOS OPERATIVOS</v>
      </c>
    </row>
    <row r="99" spans="1:29" x14ac:dyDescent="0.3">
      <c r="A99" s="92" vm="37">
        <v>46028</v>
      </c>
      <c r="B99" s="89" t="s">
        <v>940</v>
      </c>
      <c r="C99" s="89" t="s">
        <v>1100</v>
      </c>
      <c r="D99" s="89">
        <v>-910000</v>
      </c>
      <c r="E99" s="89" t="s">
        <v>1101</v>
      </c>
      <c r="F99" s="89">
        <v>70</v>
      </c>
      <c r="G99" s="89">
        <v>10743.8</v>
      </c>
      <c r="H99" s="89" t="s">
        <v>931</v>
      </c>
      <c r="I99" s="89" t="s">
        <v>1000</v>
      </c>
      <c r="J99" s="89" t="s">
        <v>148</v>
      </c>
      <c r="K99" s="89" t="s">
        <v>469</v>
      </c>
      <c r="L99" s="89" t="str">
        <f t="shared" si="14"/>
        <v>DIRECTO</v>
      </c>
      <c r="M99" s="89" t="s">
        <v>1066</v>
      </c>
      <c r="N99" s="89" t="s">
        <v>94</v>
      </c>
      <c r="O99" s="89" vm="2">
        <v>0</v>
      </c>
      <c r="P99" s="89" vm="2">
        <v>0</v>
      </c>
      <c r="Q99" s="89" t="s">
        <v>1001</v>
      </c>
      <c r="R99" s="89" t="s">
        <v>1067</v>
      </c>
      <c r="S99" s="89" t="s">
        <v>1068</v>
      </c>
      <c r="T99" s="89" t="s">
        <v>932</v>
      </c>
      <c r="U99" s="89" t="s">
        <v>933</v>
      </c>
      <c r="V99" s="89">
        <v>2925</v>
      </c>
      <c r="W99" s="89" t="s">
        <v>934</v>
      </c>
      <c r="X99" s="89">
        <v>0.49166665999999998</v>
      </c>
      <c r="Y99" s="89">
        <v>0.25</v>
      </c>
      <c r="Z99" s="119">
        <v>-111854.16515</v>
      </c>
      <c r="AA99" s="89">
        <v>8.6041665500000004</v>
      </c>
      <c r="AB99" s="117">
        <f>_xlfn.XLOOKUP(I99,'rubros_id_opex '!A:A,'rubros_id_opex '!B:B)</f>
        <v>7</v>
      </c>
      <c r="AC99" s="89" t="str">
        <f>_xlfn.XLOOKUP(AB99,'rubros_unicos'!B:B,'rubros_unicos'!A:A)</f>
        <v>GASTOS OPERATIVOS</v>
      </c>
    </row>
    <row r="100" spans="1:29" x14ac:dyDescent="0.3">
      <c r="A100" s="92" vm="37">
        <v>46028</v>
      </c>
      <c r="B100" s="89" t="s">
        <v>940</v>
      </c>
      <c r="C100" s="89" t="s">
        <v>1100</v>
      </c>
      <c r="D100" s="89">
        <v>-910000</v>
      </c>
      <c r="E100" s="89" t="s">
        <v>1101</v>
      </c>
      <c r="F100" s="89">
        <v>70</v>
      </c>
      <c r="G100" s="89">
        <v>10743.8</v>
      </c>
      <c r="H100" s="89" t="s">
        <v>931</v>
      </c>
      <c r="I100" s="89" t="s">
        <v>1000</v>
      </c>
      <c r="J100" s="89" t="s">
        <v>148</v>
      </c>
      <c r="K100" s="89" t="s">
        <v>469</v>
      </c>
      <c r="L100" s="89" t="str">
        <f t="shared" si="14"/>
        <v>DIRECTO</v>
      </c>
      <c r="M100" s="89" t="s">
        <v>1066</v>
      </c>
      <c r="N100" s="89" t="s">
        <v>94</v>
      </c>
      <c r="O100" s="89" vm="2">
        <v>0</v>
      </c>
      <c r="P100" s="89" vm="2">
        <v>0</v>
      </c>
      <c r="Q100" s="89" t="s">
        <v>1001</v>
      </c>
      <c r="R100" s="89" t="s">
        <v>1067</v>
      </c>
      <c r="S100" s="89" t="s">
        <v>1068</v>
      </c>
      <c r="T100" s="89" t="s">
        <v>932</v>
      </c>
      <c r="U100" s="89" t="s">
        <v>933</v>
      </c>
      <c r="V100" s="89">
        <v>2925</v>
      </c>
      <c r="W100" s="89" t="s">
        <v>908</v>
      </c>
      <c r="X100" s="89">
        <v>0.49166665999999998</v>
      </c>
      <c r="Y100" s="89">
        <v>0.25</v>
      </c>
      <c r="Z100" s="119">
        <v>-111854.16515</v>
      </c>
      <c r="AA100" s="89">
        <v>8.6041665500000004</v>
      </c>
      <c r="AB100" s="117">
        <f>_xlfn.XLOOKUP(I100,'rubros_id_opex '!A:A,'rubros_id_opex '!B:B)</f>
        <v>7</v>
      </c>
      <c r="AC100" s="89" t="str">
        <f>_xlfn.XLOOKUP(AB100,'rubros_unicos'!B:B,'rubros_unicos'!A:A)</f>
        <v>GASTOS OPERATIVOS</v>
      </c>
    </row>
    <row r="101" spans="1:29" x14ac:dyDescent="0.3">
      <c r="A101" s="92" vm="37">
        <v>46028</v>
      </c>
      <c r="B101" s="89" t="s">
        <v>940</v>
      </c>
      <c r="C101" s="89" t="s">
        <v>1100</v>
      </c>
      <c r="D101" s="89">
        <v>-910000</v>
      </c>
      <c r="E101" s="89" t="s">
        <v>1101</v>
      </c>
      <c r="F101" s="89">
        <v>70</v>
      </c>
      <c r="G101" s="89">
        <v>10743.8</v>
      </c>
      <c r="H101" s="89" t="s">
        <v>931</v>
      </c>
      <c r="I101" s="89" t="s">
        <v>1000</v>
      </c>
      <c r="J101" s="89" t="s">
        <v>148</v>
      </c>
      <c r="K101" s="89" t="s">
        <v>469</v>
      </c>
      <c r="L101" s="89" t="str">
        <f t="shared" si="14"/>
        <v>DIRECTO</v>
      </c>
      <c r="M101" s="89" t="s">
        <v>1066</v>
      </c>
      <c r="N101" s="89" t="s">
        <v>94</v>
      </c>
      <c r="O101" s="89" vm="2">
        <v>0</v>
      </c>
      <c r="P101" s="89" vm="2">
        <v>0</v>
      </c>
      <c r="Q101" s="89" t="s">
        <v>1001</v>
      </c>
      <c r="R101" s="89" t="s">
        <v>1067</v>
      </c>
      <c r="S101" s="89" t="s">
        <v>1068</v>
      </c>
      <c r="T101" s="89" t="s">
        <v>932</v>
      </c>
      <c r="U101" s="89" t="s">
        <v>933</v>
      </c>
      <c r="V101" s="89">
        <v>2925</v>
      </c>
      <c r="W101" s="89" t="s">
        <v>910</v>
      </c>
      <c r="X101" s="89">
        <v>0.49166665999999998</v>
      </c>
      <c r="Y101" s="89">
        <v>0.25</v>
      </c>
      <c r="Z101" s="119">
        <v>-111854.16515</v>
      </c>
      <c r="AA101" s="89">
        <v>8.6041665500000004</v>
      </c>
      <c r="AB101" s="117">
        <f>_xlfn.XLOOKUP(I101,'rubros_id_opex '!A:A,'rubros_id_opex '!B:B)</f>
        <v>7</v>
      </c>
      <c r="AC101" s="89" t="str">
        <f>_xlfn.XLOOKUP(AB101,'rubros_unicos'!B:B,'rubros_unicos'!A:A)</f>
        <v>GASTOS OPERATIVOS</v>
      </c>
    </row>
    <row r="102" spans="1:29" x14ac:dyDescent="0.3">
      <c r="A102" s="92" vm="37">
        <v>46028</v>
      </c>
      <c r="B102" s="89" t="s">
        <v>940</v>
      </c>
      <c r="C102" s="89" t="s">
        <v>1100</v>
      </c>
      <c r="D102" s="89">
        <v>-910000</v>
      </c>
      <c r="E102" s="89" t="s">
        <v>1101</v>
      </c>
      <c r="F102" s="89">
        <v>70</v>
      </c>
      <c r="G102" s="89">
        <v>10743.8</v>
      </c>
      <c r="H102" s="89" t="s">
        <v>931</v>
      </c>
      <c r="I102" s="89" t="s">
        <v>1000</v>
      </c>
      <c r="J102" s="89" t="s">
        <v>148</v>
      </c>
      <c r="K102" s="89" t="s">
        <v>469</v>
      </c>
      <c r="L102" s="89" t="str">
        <f t="shared" si="14"/>
        <v>DIRECTO</v>
      </c>
      <c r="M102" s="89" t="s">
        <v>1066</v>
      </c>
      <c r="N102" s="89" t="s">
        <v>94</v>
      </c>
      <c r="O102" s="89" vm="2">
        <v>0</v>
      </c>
      <c r="P102" s="89" vm="2">
        <v>0</v>
      </c>
      <c r="Q102" s="89" t="s">
        <v>1001</v>
      </c>
      <c r="R102" s="89" t="s">
        <v>1067</v>
      </c>
      <c r="S102" s="89" t="s">
        <v>1068</v>
      </c>
      <c r="T102" s="89" t="s">
        <v>932</v>
      </c>
      <c r="U102" s="89" t="s">
        <v>933</v>
      </c>
      <c r="V102" s="89">
        <v>2925</v>
      </c>
      <c r="W102" s="89" t="s">
        <v>912</v>
      </c>
      <c r="X102" s="89">
        <v>0.49166665999999998</v>
      </c>
      <c r="Y102" s="89">
        <v>0.25</v>
      </c>
      <c r="Z102" s="119">
        <v>-111854.16515</v>
      </c>
      <c r="AA102" s="89">
        <v>8.6041665500000004</v>
      </c>
      <c r="AB102" s="117">
        <f>_xlfn.XLOOKUP(I102,'rubros_id_opex '!A:A,'rubros_id_opex '!B:B)</f>
        <v>7</v>
      </c>
      <c r="AC102" s="89" t="str">
        <f>_xlfn.XLOOKUP(AB102,'rubros_unicos'!B:B,'rubros_unicos'!A:A)</f>
        <v>GASTOS OPERATIVOS</v>
      </c>
    </row>
    <row r="103" spans="1:29" x14ac:dyDescent="0.3">
      <c r="A103" s="92" vm="37">
        <v>46028</v>
      </c>
      <c r="B103" s="89" t="s">
        <v>940</v>
      </c>
      <c r="C103" s="89" t="s">
        <v>1100</v>
      </c>
      <c r="D103" s="89">
        <v>-910000</v>
      </c>
      <c r="E103" s="89" t="s">
        <v>1101</v>
      </c>
      <c r="F103" s="89">
        <v>70</v>
      </c>
      <c r="G103" s="89">
        <v>10743.8</v>
      </c>
      <c r="H103" s="89" t="s">
        <v>931</v>
      </c>
      <c r="I103" s="89" t="s">
        <v>1000</v>
      </c>
      <c r="J103" s="89" t="s">
        <v>148</v>
      </c>
      <c r="K103" s="89" t="s">
        <v>469</v>
      </c>
      <c r="L103" s="89" t="str">
        <f t="shared" si="14"/>
        <v>DIRECTO</v>
      </c>
      <c r="M103" s="89" t="s">
        <v>1066</v>
      </c>
      <c r="N103" s="89" t="s">
        <v>94</v>
      </c>
      <c r="O103" s="89" vm="2">
        <v>0</v>
      </c>
      <c r="P103" s="89" vm="2">
        <v>0</v>
      </c>
      <c r="Q103" s="89" t="s">
        <v>1001</v>
      </c>
      <c r="R103" s="89" t="s">
        <v>1067</v>
      </c>
      <c r="S103" s="89" t="s">
        <v>1068</v>
      </c>
      <c r="T103" s="89" t="s">
        <v>932</v>
      </c>
      <c r="U103" s="89" t="s">
        <v>933</v>
      </c>
      <c r="V103" s="89">
        <v>3125</v>
      </c>
      <c r="W103" s="89" t="s">
        <v>934</v>
      </c>
      <c r="X103" s="89">
        <v>0.49166660000000001</v>
      </c>
      <c r="Y103" s="89">
        <v>0.25</v>
      </c>
      <c r="Z103" s="119">
        <v>-111854.15150000001</v>
      </c>
      <c r="AA103" s="89">
        <v>8.6041655000000006</v>
      </c>
      <c r="AB103" s="117">
        <f>_xlfn.XLOOKUP(I103,'rubros_id_opex '!A:A,'rubros_id_opex '!B:B)</f>
        <v>7</v>
      </c>
      <c r="AC103" s="89" t="str">
        <f>_xlfn.XLOOKUP(AB103,'rubros_unicos'!B:B,'rubros_unicos'!A:A)</f>
        <v>GASTOS OPERATIVOS</v>
      </c>
    </row>
    <row r="104" spans="1:29" x14ac:dyDescent="0.3">
      <c r="A104" s="92" vm="37">
        <v>46028</v>
      </c>
      <c r="B104" s="89" t="s">
        <v>940</v>
      </c>
      <c r="C104" s="89" t="s">
        <v>1100</v>
      </c>
      <c r="D104" s="89">
        <v>-910000</v>
      </c>
      <c r="E104" s="89" t="s">
        <v>1101</v>
      </c>
      <c r="F104" s="89">
        <v>70</v>
      </c>
      <c r="G104" s="89">
        <v>10743.8</v>
      </c>
      <c r="H104" s="89" t="s">
        <v>931</v>
      </c>
      <c r="I104" s="89" t="s">
        <v>1000</v>
      </c>
      <c r="J104" s="89" t="s">
        <v>148</v>
      </c>
      <c r="K104" s="89" t="s">
        <v>469</v>
      </c>
      <c r="L104" s="89" t="str">
        <f t="shared" si="14"/>
        <v>DIRECTO</v>
      </c>
      <c r="M104" s="89" t="s">
        <v>1066</v>
      </c>
      <c r="N104" s="89" t="s">
        <v>94</v>
      </c>
      <c r="O104" s="89" vm="2">
        <v>0</v>
      </c>
      <c r="P104" s="89" vm="2">
        <v>0</v>
      </c>
      <c r="Q104" s="89" t="s">
        <v>1001</v>
      </c>
      <c r="R104" s="89" t="s">
        <v>1067</v>
      </c>
      <c r="S104" s="89" t="s">
        <v>1068</v>
      </c>
      <c r="T104" s="89" t="s">
        <v>932</v>
      </c>
      <c r="U104" s="89" t="s">
        <v>933</v>
      </c>
      <c r="V104" s="89">
        <v>3125</v>
      </c>
      <c r="W104" s="89" t="s">
        <v>908</v>
      </c>
      <c r="X104" s="89">
        <v>0.49166660000000001</v>
      </c>
      <c r="Y104" s="89">
        <v>0.25</v>
      </c>
      <c r="Z104" s="119">
        <v>-111854.15150000001</v>
      </c>
      <c r="AA104" s="89">
        <v>8.6041655000000006</v>
      </c>
      <c r="AB104" s="117">
        <f>_xlfn.XLOOKUP(I104,'rubros_id_opex '!A:A,'rubros_id_opex '!B:B)</f>
        <v>7</v>
      </c>
      <c r="AC104" s="89" t="str">
        <f>_xlfn.XLOOKUP(AB104,'rubros_unicos'!B:B,'rubros_unicos'!A:A)</f>
        <v>GASTOS OPERATIVOS</v>
      </c>
    </row>
    <row r="105" spans="1:29" x14ac:dyDescent="0.3">
      <c r="A105" s="92" vm="37">
        <v>46028</v>
      </c>
      <c r="B105" s="89" t="s">
        <v>940</v>
      </c>
      <c r="C105" s="89" t="s">
        <v>1100</v>
      </c>
      <c r="D105" s="89">
        <v>-910000</v>
      </c>
      <c r="E105" s="89" t="s">
        <v>1101</v>
      </c>
      <c r="F105" s="89">
        <v>70</v>
      </c>
      <c r="G105" s="89">
        <v>10743.8</v>
      </c>
      <c r="H105" s="89" t="s">
        <v>931</v>
      </c>
      <c r="I105" s="89" t="s">
        <v>1000</v>
      </c>
      <c r="J105" s="89" t="s">
        <v>148</v>
      </c>
      <c r="K105" s="89" t="s">
        <v>469</v>
      </c>
      <c r="L105" s="89" t="str">
        <f t="shared" si="14"/>
        <v>DIRECTO</v>
      </c>
      <c r="M105" s="89" t="s">
        <v>1066</v>
      </c>
      <c r="N105" s="89" t="s">
        <v>94</v>
      </c>
      <c r="O105" s="89" vm="2">
        <v>0</v>
      </c>
      <c r="P105" s="89" vm="2">
        <v>0</v>
      </c>
      <c r="Q105" s="89" t="s">
        <v>1001</v>
      </c>
      <c r="R105" s="89" t="s">
        <v>1067</v>
      </c>
      <c r="S105" s="89" t="s">
        <v>1068</v>
      </c>
      <c r="T105" s="89" t="s">
        <v>932</v>
      </c>
      <c r="U105" s="89" t="s">
        <v>933</v>
      </c>
      <c r="V105" s="89">
        <v>3125</v>
      </c>
      <c r="W105" s="89" t="s">
        <v>910</v>
      </c>
      <c r="X105" s="89">
        <v>0.49166660000000001</v>
      </c>
      <c r="Y105" s="89">
        <v>0.25</v>
      </c>
      <c r="Z105" s="119">
        <v>-111854.15150000001</v>
      </c>
      <c r="AA105" s="89">
        <v>8.6041655000000006</v>
      </c>
      <c r="AB105" s="117">
        <f>_xlfn.XLOOKUP(I105,'rubros_id_opex '!A:A,'rubros_id_opex '!B:B)</f>
        <v>7</v>
      </c>
      <c r="AC105" s="89" t="str">
        <f>_xlfn.XLOOKUP(AB105,'rubros_unicos'!B:B,'rubros_unicos'!A:A)</f>
        <v>GASTOS OPERATIVOS</v>
      </c>
    </row>
    <row r="106" spans="1:29" x14ac:dyDescent="0.3">
      <c r="A106" s="92" vm="37">
        <v>46028</v>
      </c>
      <c r="B106" s="89" t="s">
        <v>940</v>
      </c>
      <c r="C106" s="89" t="s">
        <v>1100</v>
      </c>
      <c r="D106" s="89">
        <v>-910000</v>
      </c>
      <c r="E106" s="89" t="s">
        <v>1101</v>
      </c>
      <c r="F106" s="89">
        <v>70</v>
      </c>
      <c r="G106" s="89">
        <v>10743.8</v>
      </c>
      <c r="H106" s="89" t="s">
        <v>931</v>
      </c>
      <c r="I106" s="89" t="s">
        <v>1000</v>
      </c>
      <c r="J106" s="89" t="s">
        <v>148</v>
      </c>
      <c r="K106" s="89" t="s">
        <v>469</v>
      </c>
      <c r="L106" s="89" t="str">
        <f t="shared" si="14"/>
        <v>DIRECTO</v>
      </c>
      <c r="M106" s="89" t="s">
        <v>1066</v>
      </c>
      <c r="N106" s="89" t="s">
        <v>94</v>
      </c>
      <c r="O106" s="89" vm="2">
        <v>0</v>
      </c>
      <c r="P106" s="89" vm="2">
        <v>0</v>
      </c>
      <c r="Q106" s="89" t="s">
        <v>1001</v>
      </c>
      <c r="R106" s="89" t="s">
        <v>1067</v>
      </c>
      <c r="S106" s="89" t="s">
        <v>1068</v>
      </c>
      <c r="T106" s="89" t="s">
        <v>932</v>
      </c>
      <c r="U106" s="89" t="s">
        <v>933</v>
      </c>
      <c r="V106" s="89">
        <v>3125</v>
      </c>
      <c r="W106" s="89" t="s">
        <v>912</v>
      </c>
      <c r="X106" s="89">
        <v>0.49166660000000001</v>
      </c>
      <c r="Y106" s="89">
        <v>0.25</v>
      </c>
      <c r="Z106" s="119">
        <v>-111854.15150000001</v>
      </c>
      <c r="AA106" s="89">
        <v>8.6041655000000006</v>
      </c>
      <c r="AB106" s="117">
        <f>_xlfn.XLOOKUP(I106,'rubros_id_opex '!A:A,'rubros_id_opex '!B:B)</f>
        <v>7</v>
      </c>
      <c r="AC106" s="89" t="str">
        <f>_xlfn.XLOOKUP(AB106,'rubros_unicos'!B:B,'rubros_unicos'!A:A)</f>
        <v>GASTOS OPERATIVOS</v>
      </c>
    </row>
    <row r="107" spans="1:29" x14ac:dyDescent="0.3">
      <c r="A107" s="92" vm="38">
        <v>46025</v>
      </c>
      <c r="B107" s="89" t="s">
        <v>940</v>
      </c>
      <c r="C107" s="89" t="s">
        <v>1102</v>
      </c>
      <c r="D107" s="89">
        <v>-715000.01</v>
      </c>
      <c r="E107" s="89" t="s">
        <v>1103</v>
      </c>
      <c r="F107" s="89">
        <v>55</v>
      </c>
      <c r="G107" s="89">
        <v>10743.8</v>
      </c>
      <c r="H107" s="89" t="s">
        <v>931</v>
      </c>
      <c r="I107" s="89" t="s">
        <v>1000</v>
      </c>
      <c r="J107" s="89" t="s">
        <v>148</v>
      </c>
      <c r="K107" s="89" t="s">
        <v>469</v>
      </c>
      <c r="L107" s="89" t="str">
        <f t="shared" si="14"/>
        <v>DIRECTO</v>
      </c>
      <c r="M107" s="89" t="s">
        <v>1066</v>
      </c>
      <c r="N107" s="89" t="s">
        <v>94</v>
      </c>
      <c r="O107" s="89" vm="2">
        <v>0</v>
      </c>
      <c r="P107" s="89" vm="2">
        <v>0</v>
      </c>
      <c r="Q107" s="89" t="s">
        <v>1001</v>
      </c>
      <c r="R107" s="89" t="s">
        <v>1067</v>
      </c>
      <c r="S107" s="89" t="s">
        <v>1068</v>
      </c>
      <c r="T107" s="89" t="s">
        <v>932</v>
      </c>
      <c r="U107" s="89" t="s">
        <v>933</v>
      </c>
      <c r="V107" s="89">
        <v>2925</v>
      </c>
      <c r="W107" s="89" t="s">
        <v>934</v>
      </c>
      <c r="X107" s="89">
        <v>0.49166665999999998</v>
      </c>
      <c r="Y107" s="89">
        <v>0.25</v>
      </c>
      <c r="Z107" s="119">
        <v>-87885.416704166651</v>
      </c>
      <c r="AA107" s="89">
        <v>6.7604165749999998</v>
      </c>
      <c r="AB107" s="117">
        <f>_xlfn.XLOOKUP(I107,'rubros_id_opex '!A:A,'rubros_id_opex '!B:B)</f>
        <v>7</v>
      </c>
      <c r="AC107" s="89" t="str">
        <f>_xlfn.XLOOKUP(AB107,'rubros_unicos'!B:B,'rubros_unicos'!A:A)</f>
        <v>GASTOS OPERATIVOS</v>
      </c>
    </row>
    <row r="108" spans="1:29" x14ac:dyDescent="0.3">
      <c r="A108" s="92" vm="38">
        <v>46025</v>
      </c>
      <c r="B108" s="89" t="s">
        <v>940</v>
      </c>
      <c r="C108" s="89" t="s">
        <v>1102</v>
      </c>
      <c r="D108" s="89">
        <v>-715000.01</v>
      </c>
      <c r="E108" s="89" t="s">
        <v>1103</v>
      </c>
      <c r="F108" s="89">
        <v>55</v>
      </c>
      <c r="G108" s="89">
        <v>10743.8</v>
      </c>
      <c r="H108" s="89" t="s">
        <v>931</v>
      </c>
      <c r="I108" s="89" t="s">
        <v>1000</v>
      </c>
      <c r="J108" s="89" t="s">
        <v>148</v>
      </c>
      <c r="K108" s="89" t="s">
        <v>469</v>
      </c>
      <c r="L108" s="89" t="str">
        <f t="shared" si="14"/>
        <v>DIRECTO</v>
      </c>
      <c r="M108" s="89" t="s">
        <v>1066</v>
      </c>
      <c r="N108" s="89" t="s">
        <v>94</v>
      </c>
      <c r="O108" s="89" vm="2">
        <v>0</v>
      </c>
      <c r="P108" s="89" vm="2">
        <v>0</v>
      </c>
      <c r="Q108" s="89" t="s">
        <v>1001</v>
      </c>
      <c r="R108" s="89" t="s">
        <v>1067</v>
      </c>
      <c r="S108" s="89" t="s">
        <v>1068</v>
      </c>
      <c r="T108" s="89" t="s">
        <v>932</v>
      </c>
      <c r="U108" s="89" t="s">
        <v>933</v>
      </c>
      <c r="V108" s="89">
        <v>2925</v>
      </c>
      <c r="W108" s="89" t="s">
        <v>908</v>
      </c>
      <c r="X108" s="89">
        <v>0.49166665999999998</v>
      </c>
      <c r="Y108" s="89">
        <v>0.25</v>
      </c>
      <c r="Z108" s="119">
        <v>-87885.416704166651</v>
      </c>
      <c r="AA108" s="89">
        <v>6.7604165749999998</v>
      </c>
      <c r="AB108" s="117">
        <f>_xlfn.XLOOKUP(I108,'rubros_id_opex '!A:A,'rubros_id_opex '!B:B)</f>
        <v>7</v>
      </c>
      <c r="AC108" s="89" t="str">
        <f>_xlfn.XLOOKUP(AB108,'rubros_unicos'!B:B,'rubros_unicos'!A:A)</f>
        <v>GASTOS OPERATIVOS</v>
      </c>
    </row>
    <row r="109" spans="1:29" x14ac:dyDescent="0.3">
      <c r="A109" s="92" vm="38">
        <v>46025</v>
      </c>
      <c r="B109" s="89" t="s">
        <v>940</v>
      </c>
      <c r="C109" s="89" t="s">
        <v>1102</v>
      </c>
      <c r="D109" s="89">
        <v>-715000.01</v>
      </c>
      <c r="E109" s="89" t="s">
        <v>1103</v>
      </c>
      <c r="F109" s="89">
        <v>55</v>
      </c>
      <c r="G109" s="89">
        <v>10743.8</v>
      </c>
      <c r="H109" s="89" t="s">
        <v>931</v>
      </c>
      <c r="I109" s="89" t="s">
        <v>1000</v>
      </c>
      <c r="J109" s="89" t="s">
        <v>148</v>
      </c>
      <c r="K109" s="89" t="s">
        <v>469</v>
      </c>
      <c r="L109" s="89" t="str">
        <f t="shared" si="14"/>
        <v>DIRECTO</v>
      </c>
      <c r="M109" s="89" t="s">
        <v>1066</v>
      </c>
      <c r="N109" s="89" t="s">
        <v>94</v>
      </c>
      <c r="O109" s="89" vm="2">
        <v>0</v>
      </c>
      <c r="P109" s="89" vm="2">
        <v>0</v>
      </c>
      <c r="Q109" s="89" t="s">
        <v>1001</v>
      </c>
      <c r="R109" s="89" t="s">
        <v>1067</v>
      </c>
      <c r="S109" s="89" t="s">
        <v>1068</v>
      </c>
      <c r="T109" s="89" t="s">
        <v>932</v>
      </c>
      <c r="U109" s="89" t="s">
        <v>933</v>
      </c>
      <c r="V109" s="89">
        <v>2925</v>
      </c>
      <c r="W109" s="89" t="s">
        <v>910</v>
      </c>
      <c r="X109" s="89">
        <v>0.49166665999999998</v>
      </c>
      <c r="Y109" s="89">
        <v>0.25</v>
      </c>
      <c r="Z109" s="119">
        <v>-87885.416704166651</v>
      </c>
      <c r="AA109" s="89">
        <v>6.7604165749999998</v>
      </c>
      <c r="AB109" s="117">
        <f>_xlfn.XLOOKUP(I109,'rubros_id_opex '!A:A,'rubros_id_opex '!B:B)</f>
        <v>7</v>
      </c>
      <c r="AC109" s="89" t="str">
        <f>_xlfn.XLOOKUP(AB109,'rubros_unicos'!B:B,'rubros_unicos'!A:A)</f>
        <v>GASTOS OPERATIVOS</v>
      </c>
    </row>
    <row r="110" spans="1:29" x14ac:dyDescent="0.3">
      <c r="A110" s="92" vm="38">
        <v>46025</v>
      </c>
      <c r="B110" s="89" t="s">
        <v>940</v>
      </c>
      <c r="C110" s="89" t="s">
        <v>1102</v>
      </c>
      <c r="D110" s="89">
        <v>-715000.01</v>
      </c>
      <c r="E110" s="89" t="s">
        <v>1103</v>
      </c>
      <c r="F110" s="89">
        <v>55</v>
      </c>
      <c r="G110" s="89">
        <v>10743.8</v>
      </c>
      <c r="H110" s="89" t="s">
        <v>931</v>
      </c>
      <c r="I110" s="89" t="s">
        <v>1000</v>
      </c>
      <c r="J110" s="89" t="s">
        <v>148</v>
      </c>
      <c r="K110" s="89" t="s">
        <v>469</v>
      </c>
      <c r="L110" s="89" t="str">
        <f t="shared" si="14"/>
        <v>DIRECTO</v>
      </c>
      <c r="M110" s="89" t="s">
        <v>1066</v>
      </c>
      <c r="N110" s="89" t="s">
        <v>94</v>
      </c>
      <c r="O110" s="89" vm="2">
        <v>0</v>
      </c>
      <c r="P110" s="89" vm="2">
        <v>0</v>
      </c>
      <c r="Q110" s="89" t="s">
        <v>1001</v>
      </c>
      <c r="R110" s="89" t="s">
        <v>1067</v>
      </c>
      <c r="S110" s="89" t="s">
        <v>1068</v>
      </c>
      <c r="T110" s="89" t="s">
        <v>932</v>
      </c>
      <c r="U110" s="89" t="s">
        <v>933</v>
      </c>
      <c r="V110" s="89">
        <v>2925</v>
      </c>
      <c r="W110" s="89" t="s">
        <v>912</v>
      </c>
      <c r="X110" s="89">
        <v>0.49166665999999998</v>
      </c>
      <c r="Y110" s="89">
        <v>0.25</v>
      </c>
      <c r="Z110" s="119">
        <v>-87885.416704166651</v>
      </c>
      <c r="AA110" s="89">
        <v>6.7604165749999998</v>
      </c>
      <c r="AB110" s="117">
        <f>_xlfn.XLOOKUP(I110,'rubros_id_opex '!A:A,'rubros_id_opex '!B:B)</f>
        <v>7</v>
      </c>
      <c r="AC110" s="89" t="str">
        <f>_xlfn.XLOOKUP(AB110,'rubros_unicos'!B:B,'rubros_unicos'!A:A)</f>
        <v>GASTOS OPERATIVOS</v>
      </c>
    </row>
    <row r="111" spans="1:29" x14ac:dyDescent="0.3">
      <c r="A111" s="92" vm="38">
        <v>46025</v>
      </c>
      <c r="B111" s="89" t="s">
        <v>940</v>
      </c>
      <c r="C111" s="89" t="s">
        <v>1102</v>
      </c>
      <c r="D111" s="89">
        <v>-715000.01</v>
      </c>
      <c r="E111" s="89" t="s">
        <v>1103</v>
      </c>
      <c r="F111" s="89">
        <v>55</v>
      </c>
      <c r="G111" s="89">
        <v>10743.8</v>
      </c>
      <c r="H111" s="89" t="s">
        <v>931</v>
      </c>
      <c r="I111" s="89" t="s">
        <v>1000</v>
      </c>
      <c r="J111" s="89" t="s">
        <v>148</v>
      </c>
      <c r="K111" s="89" t="s">
        <v>469</v>
      </c>
      <c r="L111" s="89" t="str">
        <f t="shared" si="14"/>
        <v>DIRECTO</v>
      </c>
      <c r="M111" s="89" t="s">
        <v>1066</v>
      </c>
      <c r="N111" s="89" t="s">
        <v>94</v>
      </c>
      <c r="O111" s="89" vm="2">
        <v>0</v>
      </c>
      <c r="P111" s="89" vm="2">
        <v>0</v>
      </c>
      <c r="Q111" s="89" t="s">
        <v>1001</v>
      </c>
      <c r="R111" s="89" t="s">
        <v>1067</v>
      </c>
      <c r="S111" s="89" t="s">
        <v>1068</v>
      </c>
      <c r="T111" s="89" t="s">
        <v>932</v>
      </c>
      <c r="U111" s="89" t="s">
        <v>933</v>
      </c>
      <c r="V111" s="89">
        <v>3125</v>
      </c>
      <c r="W111" s="89" t="s">
        <v>934</v>
      </c>
      <c r="X111" s="89">
        <v>0.49166660000000001</v>
      </c>
      <c r="Y111" s="89">
        <v>0.25</v>
      </c>
      <c r="Z111" s="119">
        <v>-87885.405979166506</v>
      </c>
      <c r="AA111" s="89">
        <v>6.7604157499999999</v>
      </c>
      <c r="AB111" s="117">
        <f>_xlfn.XLOOKUP(I111,'rubros_id_opex '!A:A,'rubros_id_opex '!B:B)</f>
        <v>7</v>
      </c>
      <c r="AC111" s="89" t="str">
        <f>_xlfn.XLOOKUP(AB111,'rubros_unicos'!B:B,'rubros_unicos'!A:A)</f>
        <v>GASTOS OPERATIVOS</v>
      </c>
    </row>
    <row r="112" spans="1:29" x14ac:dyDescent="0.3">
      <c r="A112" s="92" vm="38">
        <v>46025</v>
      </c>
      <c r="B112" s="89" t="s">
        <v>940</v>
      </c>
      <c r="C112" s="89" t="s">
        <v>1102</v>
      </c>
      <c r="D112" s="89">
        <v>-715000.01</v>
      </c>
      <c r="E112" s="89" t="s">
        <v>1103</v>
      </c>
      <c r="F112" s="89">
        <v>55</v>
      </c>
      <c r="G112" s="89">
        <v>10743.8</v>
      </c>
      <c r="H112" s="89" t="s">
        <v>931</v>
      </c>
      <c r="I112" s="89" t="s">
        <v>1000</v>
      </c>
      <c r="J112" s="89" t="s">
        <v>148</v>
      </c>
      <c r="K112" s="89" t="s">
        <v>469</v>
      </c>
      <c r="L112" s="89" t="str">
        <f t="shared" si="14"/>
        <v>DIRECTO</v>
      </c>
      <c r="M112" s="89" t="s">
        <v>1066</v>
      </c>
      <c r="N112" s="89" t="s">
        <v>94</v>
      </c>
      <c r="O112" s="89" vm="2">
        <v>0</v>
      </c>
      <c r="P112" s="89" vm="2">
        <v>0</v>
      </c>
      <c r="Q112" s="89" t="s">
        <v>1001</v>
      </c>
      <c r="R112" s="89" t="s">
        <v>1067</v>
      </c>
      <c r="S112" s="89" t="s">
        <v>1068</v>
      </c>
      <c r="T112" s="89" t="s">
        <v>932</v>
      </c>
      <c r="U112" s="89" t="s">
        <v>933</v>
      </c>
      <c r="V112" s="89">
        <v>3125</v>
      </c>
      <c r="W112" s="89" t="s">
        <v>908</v>
      </c>
      <c r="X112" s="89">
        <v>0.49166660000000001</v>
      </c>
      <c r="Y112" s="89">
        <v>0.25</v>
      </c>
      <c r="Z112" s="119">
        <v>-87885.405979166506</v>
      </c>
      <c r="AA112" s="89">
        <v>6.7604157499999999</v>
      </c>
      <c r="AB112" s="117">
        <f>_xlfn.XLOOKUP(I112,'rubros_id_opex '!A:A,'rubros_id_opex '!B:B)</f>
        <v>7</v>
      </c>
      <c r="AC112" s="89" t="str">
        <f>_xlfn.XLOOKUP(AB112,'rubros_unicos'!B:B,'rubros_unicos'!A:A)</f>
        <v>GASTOS OPERATIVOS</v>
      </c>
    </row>
    <row r="113" spans="1:29" x14ac:dyDescent="0.3">
      <c r="A113" s="92" vm="38">
        <v>46025</v>
      </c>
      <c r="B113" s="89" t="s">
        <v>940</v>
      </c>
      <c r="C113" s="89" t="s">
        <v>1102</v>
      </c>
      <c r="D113" s="89">
        <v>-715000.01</v>
      </c>
      <c r="E113" s="89" t="s">
        <v>1103</v>
      </c>
      <c r="F113" s="89">
        <v>55</v>
      </c>
      <c r="G113" s="89">
        <v>10743.8</v>
      </c>
      <c r="H113" s="89" t="s">
        <v>931</v>
      </c>
      <c r="I113" s="89" t="s">
        <v>1000</v>
      </c>
      <c r="J113" s="89" t="s">
        <v>148</v>
      </c>
      <c r="K113" s="89" t="s">
        <v>469</v>
      </c>
      <c r="L113" s="89" t="str">
        <f t="shared" si="14"/>
        <v>DIRECTO</v>
      </c>
      <c r="M113" s="89" t="s">
        <v>1066</v>
      </c>
      <c r="N113" s="89" t="s">
        <v>94</v>
      </c>
      <c r="O113" s="89" vm="2">
        <v>0</v>
      </c>
      <c r="P113" s="89" vm="2">
        <v>0</v>
      </c>
      <c r="Q113" s="89" t="s">
        <v>1001</v>
      </c>
      <c r="R113" s="89" t="s">
        <v>1067</v>
      </c>
      <c r="S113" s="89" t="s">
        <v>1068</v>
      </c>
      <c r="T113" s="89" t="s">
        <v>932</v>
      </c>
      <c r="U113" s="89" t="s">
        <v>933</v>
      </c>
      <c r="V113" s="89">
        <v>3125</v>
      </c>
      <c r="W113" s="89" t="s">
        <v>910</v>
      </c>
      <c r="X113" s="89">
        <v>0.49166660000000001</v>
      </c>
      <c r="Y113" s="89">
        <v>0.25</v>
      </c>
      <c r="Z113" s="119">
        <v>-87885.405979166506</v>
      </c>
      <c r="AA113" s="89">
        <v>6.7604157499999999</v>
      </c>
      <c r="AB113" s="117">
        <f>_xlfn.XLOOKUP(I113,'rubros_id_opex '!A:A,'rubros_id_opex '!B:B)</f>
        <v>7</v>
      </c>
      <c r="AC113" s="89" t="str">
        <f>_xlfn.XLOOKUP(AB113,'rubros_unicos'!B:B,'rubros_unicos'!A:A)</f>
        <v>GASTOS OPERATIVOS</v>
      </c>
    </row>
    <row r="114" spans="1:29" x14ac:dyDescent="0.3">
      <c r="A114" s="92" vm="38">
        <v>46025</v>
      </c>
      <c r="B114" s="89" t="s">
        <v>940</v>
      </c>
      <c r="C114" s="89" t="s">
        <v>1102</v>
      </c>
      <c r="D114" s="89">
        <v>-715000.01</v>
      </c>
      <c r="E114" s="89" t="s">
        <v>1103</v>
      </c>
      <c r="F114" s="89">
        <v>55</v>
      </c>
      <c r="G114" s="89">
        <v>10743.8</v>
      </c>
      <c r="H114" s="89" t="s">
        <v>931</v>
      </c>
      <c r="I114" s="89" t="s">
        <v>1000</v>
      </c>
      <c r="J114" s="89" t="s">
        <v>148</v>
      </c>
      <c r="K114" s="89" t="s">
        <v>469</v>
      </c>
      <c r="L114" s="89" t="str">
        <f t="shared" si="14"/>
        <v>DIRECTO</v>
      </c>
      <c r="M114" s="89" t="s">
        <v>1066</v>
      </c>
      <c r="N114" s="89" t="s">
        <v>94</v>
      </c>
      <c r="O114" s="89" vm="2">
        <v>0</v>
      </c>
      <c r="P114" s="89" vm="2">
        <v>0</v>
      </c>
      <c r="Q114" s="89" t="s">
        <v>1001</v>
      </c>
      <c r="R114" s="89" t="s">
        <v>1067</v>
      </c>
      <c r="S114" s="89" t="s">
        <v>1068</v>
      </c>
      <c r="T114" s="89" t="s">
        <v>932</v>
      </c>
      <c r="U114" s="89" t="s">
        <v>933</v>
      </c>
      <c r="V114" s="89">
        <v>3125</v>
      </c>
      <c r="W114" s="89" t="s">
        <v>912</v>
      </c>
      <c r="X114" s="89">
        <v>0.49166660000000001</v>
      </c>
      <c r="Y114" s="89">
        <v>0.25</v>
      </c>
      <c r="Z114" s="119">
        <v>-87885.405979166506</v>
      </c>
      <c r="AA114" s="89">
        <v>6.7604157499999999</v>
      </c>
      <c r="AB114" s="117">
        <f>_xlfn.XLOOKUP(I114,'rubros_id_opex '!A:A,'rubros_id_opex '!B:B)</f>
        <v>7</v>
      </c>
      <c r="AC114" s="89" t="str">
        <f>_xlfn.XLOOKUP(AB114,'rubros_unicos'!B:B,'rubros_unicos'!A:A)</f>
        <v>GASTOS OPERATIVOS</v>
      </c>
    </row>
    <row r="115" spans="1:29" x14ac:dyDescent="0.3">
      <c r="A115" s="92" vm="39">
        <v>46032</v>
      </c>
      <c r="B115" s="89" t="s">
        <v>941</v>
      </c>
      <c r="C115" s="89" t="s">
        <v>1104</v>
      </c>
      <c r="D115" s="89">
        <v>-4686256</v>
      </c>
      <c r="E115" s="89" t="s">
        <v>1105</v>
      </c>
      <c r="F115" s="89">
        <v>3000</v>
      </c>
      <c r="G115" s="89">
        <v>1500</v>
      </c>
      <c r="H115" s="89" t="s">
        <v>931</v>
      </c>
      <c r="I115" s="89" t="s">
        <v>1000</v>
      </c>
      <c r="J115" s="89" t="s">
        <v>148</v>
      </c>
      <c r="K115" s="89" t="s">
        <v>469</v>
      </c>
      <c r="L115" s="89" t="str">
        <f t="shared" si="14"/>
        <v>DIRECTO</v>
      </c>
      <c r="M115" s="89" t="s">
        <v>1066</v>
      </c>
      <c r="N115" s="89" t="s">
        <v>94</v>
      </c>
      <c r="O115" s="89" vm="2">
        <v>0</v>
      </c>
      <c r="P115" s="89" vm="2">
        <v>0</v>
      </c>
      <c r="Q115" s="89" t="s">
        <v>1001</v>
      </c>
      <c r="R115" s="89" t="s">
        <v>1067</v>
      </c>
      <c r="S115" s="89" t="s">
        <v>1068</v>
      </c>
      <c r="T115" s="89" t="s">
        <v>932</v>
      </c>
      <c r="U115" s="89" t="s">
        <v>933</v>
      </c>
      <c r="V115" s="89">
        <v>2925</v>
      </c>
      <c r="W115" s="89" t="s">
        <v>934</v>
      </c>
      <c r="X115" s="89">
        <v>0.49166665999999998</v>
      </c>
      <c r="Y115" s="89">
        <v>0.25</v>
      </c>
      <c r="Z115" s="119">
        <v>-576018.95885624003</v>
      </c>
      <c r="AA115" s="89">
        <v>368.74999499999996</v>
      </c>
      <c r="AB115" s="117">
        <f>_xlfn.XLOOKUP(I115,'rubros_id_opex '!A:A,'rubros_id_opex '!B:B)</f>
        <v>7</v>
      </c>
      <c r="AC115" s="89" t="str">
        <f>_xlfn.XLOOKUP(AB115,'rubros_unicos'!B:B,'rubros_unicos'!A:A)</f>
        <v>GASTOS OPERATIVOS</v>
      </c>
    </row>
    <row r="116" spans="1:29" x14ac:dyDescent="0.3">
      <c r="A116" s="92" vm="39">
        <v>46032</v>
      </c>
      <c r="B116" s="89" t="s">
        <v>941</v>
      </c>
      <c r="C116" s="89" t="s">
        <v>1104</v>
      </c>
      <c r="D116" s="89">
        <v>-4686256</v>
      </c>
      <c r="E116" s="89" t="s">
        <v>1105</v>
      </c>
      <c r="F116" s="89">
        <v>3000</v>
      </c>
      <c r="G116" s="89">
        <v>1500</v>
      </c>
      <c r="H116" s="89" t="s">
        <v>931</v>
      </c>
      <c r="I116" s="89" t="s">
        <v>1000</v>
      </c>
      <c r="J116" s="89" t="s">
        <v>148</v>
      </c>
      <c r="K116" s="89" t="s">
        <v>469</v>
      </c>
      <c r="L116" s="89" t="str">
        <f t="shared" si="14"/>
        <v>DIRECTO</v>
      </c>
      <c r="M116" s="89" t="s">
        <v>1066</v>
      </c>
      <c r="N116" s="89" t="s">
        <v>94</v>
      </c>
      <c r="O116" s="89" vm="2">
        <v>0</v>
      </c>
      <c r="P116" s="89" vm="2">
        <v>0</v>
      </c>
      <c r="Q116" s="89" t="s">
        <v>1001</v>
      </c>
      <c r="R116" s="89" t="s">
        <v>1067</v>
      </c>
      <c r="S116" s="89" t="s">
        <v>1068</v>
      </c>
      <c r="T116" s="89" t="s">
        <v>932</v>
      </c>
      <c r="U116" s="89" t="s">
        <v>933</v>
      </c>
      <c r="V116" s="89">
        <v>2925</v>
      </c>
      <c r="W116" s="89" t="s">
        <v>908</v>
      </c>
      <c r="X116" s="89">
        <v>0.49166665999999998</v>
      </c>
      <c r="Y116" s="89">
        <v>0.25</v>
      </c>
      <c r="Z116" s="119">
        <v>-576018.95885624003</v>
      </c>
      <c r="AA116" s="89">
        <v>368.74999499999996</v>
      </c>
      <c r="AB116" s="117">
        <f>_xlfn.XLOOKUP(I116,'rubros_id_opex '!A:A,'rubros_id_opex '!B:B)</f>
        <v>7</v>
      </c>
      <c r="AC116" s="89" t="str">
        <f>_xlfn.XLOOKUP(AB116,'rubros_unicos'!B:B,'rubros_unicos'!A:A)</f>
        <v>GASTOS OPERATIVOS</v>
      </c>
    </row>
    <row r="117" spans="1:29" x14ac:dyDescent="0.3">
      <c r="A117" s="92" vm="39">
        <v>46032</v>
      </c>
      <c r="B117" s="89" t="s">
        <v>941</v>
      </c>
      <c r="C117" s="89" t="s">
        <v>1104</v>
      </c>
      <c r="D117" s="89">
        <v>-4686256</v>
      </c>
      <c r="E117" s="89" t="s">
        <v>1105</v>
      </c>
      <c r="F117" s="89">
        <v>3000</v>
      </c>
      <c r="G117" s="89">
        <v>1500</v>
      </c>
      <c r="H117" s="89" t="s">
        <v>931</v>
      </c>
      <c r="I117" s="89" t="s">
        <v>1000</v>
      </c>
      <c r="J117" s="89" t="s">
        <v>148</v>
      </c>
      <c r="K117" s="89" t="s">
        <v>469</v>
      </c>
      <c r="L117" s="89" t="str">
        <f t="shared" si="14"/>
        <v>DIRECTO</v>
      </c>
      <c r="M117" s="89" t="s">
        <v>1066</v>
      </c>
      <c r="N117" s="89" t="s">
        <v>94</v>
      </c>
      <c r="O117" s="89" vm="2">
        <v>0</v>
      </c>
      <c r="P117" s="89" vm="2">
        <v>0</v>
      </c>
      <c r="Q117" s="89" t="s">
        <v>1001</v>
      </c>
      <c r="R117" s="89" t="s">
        <v>1067</v>
      </c>
      <c r="S117" s="89" t="s">
        <v>1068</v>
      </c>
      <c r="T117" s="89" t="s">
        <v>932</v>
      </c>
      <c r="U117" s="89" t="s">
        <v>933</v>
      </c>
      <c r="V117" s="89">
        <v>2925</v>
      </c>
      <c r="W117" s="89" t="s">
        <v>910</v>
      </c>
      <c r="X117" s="89">
        <v>0.49166665999999998</v>
      </c>
      <c r="Y117" s="89">
        <v>0.25</v>
      </c>
      <c r="Z117" s="119">
        <v>-576018.95885624003</v>
      </c>
      <c r="AA117" s="89">
        <v>368.74999499999996</v>
      </c>
      <c r="AB117" s="117">
        <f>_xlfn.XLOOKUP(I117,'rubros_id_opex '!A:A,'rubros_id_opex '!B:B)</f>
        <v>7</v>
      </c>
      <c r="AC117" s="89" t="str">
        <f>_xlfn.XLOOKUP(AB117,'rubros_unicos'!B:B,'rubros_unicos'!A:A)</f>
        <v>GASTOS OPERATIVOS</v>
      </c>
    </row>
    <row r="118" spans="1:29" x14ac:dyDescent="0.3">
      <c r="A118" s="92" vm="39">
        <v>46032</v>
      </c>
      <c r="B118" s="89" t="s">
        <v>941</v>
      </c>
      <c r="C118" s="89" t="s">
        <v>1104</v>
      </c>
      <c r="D118" s="89">
        <v>-4686256</v>
      </c>
      <c r="E118" s="89" t="s">
        <v>1105</v>
      </c>
      <c r="F118" s="89">
        <v>3000</v>
      </c>
      <c r="G118" s="89">
        <v>1500</v>
      </c>
      <c r="H118" s="89" t="s">
        <v>931</v>
      </c>
      <c r="I118" s="89" t="s">
        <v>1000</v>
      </c>
      <c r="J118" s="89" t="s">
        <v>148</v>
      </c>
      <c r="K118" s="89" t="s">
        <v>469</v>
      </c>
      <c r="L118" s="89" t="str">
        <f t="shared" si="14"/>
        <v>DIRECTO</v>
      </c>
      <c r="M118" s="89" t="s">
        <v>1066</v>
      </c>
      <c r="N118" s="89" t="s">
        <v>94</v>
      </c>
      <c r="O118" s="89" vm="2">
        <v>0</v>
      </c>
      <c r="P118" s="89" vm="2">
        <v>0</v>
      </c>
      <c r="Q118" s="89" t="s">
        <v>1001</v>
      </c>
      <c r="R118" s="89" t="s">
        <v>1067</v>
      </c>
      <c r="S118" s="89" t="s">
        <v>1068</v>
      </c>
      <c r="T118" s="89" t="s">
        <v>932</v>
      </c>
      <c r="U118" s="89" t="s">
        <v>933</v>
      </c>
      <c r="V118" s="89">
        <v>2925</v>
      </c>
      <c r="W118" s="89" t="s">
        <v>912</v>
      </c>
      <c r="X118" s="89">
        <v>0.49166665999999998</v>
      </c>
      <c r="Y118" s="89">
        <v>0.25</v>
      </c>
      <c r="Z118" s="119">
        <v>-576018.95885624003</v>
      </c>
      <c r="AA118" s="89">
        <v>368.74999499999996</v>
      </c>
      <c r="AB118" s="117">
        <f>_xlfn.XLOOKUP(I118,'rubros_id_opex '!A:A,'rubros_id_opex '!B:B)</f>
        <v>7</v>
      </c>
      <c r="AC118" s="89" t="str">
        <f>_xlfn.XLOOKUP(AB118,'rubros_unicos'!B:B,'rubros_unicos'!A:A)</f>
        <v>GASTOS OPERATIVOS</v>
      </c>
    </row>
    <row r="119" spans="1:29" x14ac:dyDescent="0.3">
      <c r="A119" s="92" vm="39">
        <v>46032</v>
      </c>
      <c r="B119" s="89" t="s">
        <v>941</v>
      </c>
      <c r="C119" s="89" t="s">
        <v>1104</v>
      </c>
      <c r="D119" s="89">
        <v>-4686256</v>
      </c>
      <c r="E119" s="89" t="s">
        <v>1105</v>
      </c>
      <c r="F119" s="89">
        <v>3000</v>
      </c>
      <c r="G119" s="89">
        <v>1500</v>
      </c>
      <c r="H119" s="89" t="s">
        <v>931</v>
      </c>
      <c r="I119" s="89" t="s">
        <v>1000</v>
      </c>
      <c r="J119" s="89" t="s">
        <v>148</v>
      </c>
      <c r="K119" s="89" t="s">
        <v>469</v>
      </c>
      <c r="L119" s="89" t="str">
        <f t="shared" si="14"/>
        <v>DIRECTO</v>
      </c>
      <c r="M119" s="89" t="s">
        <v>1066</v>
      </c>
      <c r="N119" s="89" t="s">
        <v>94</v>
      </c>
      <c r="O119" s="89" vm="2">
        <v>0</v>
      </c>
      <c r="P119" s="89" vm="2">
        <v>0</v>
      </c>
      <c r="Q119" s="89" t="s">
        <v>1001</v>
      </c>
      <c r="R119" s="89" t="s">
        <v>1067</v>
      </c>
      <c r="S119" s="89" t="s">
        <v>1068</v>
      </c>
      <c r="T119" s="89" t="s">
        <v>932</v>
      </c>
      <c r="U119" s="89" t="s">
        <v>933</v>
      </c>
      <c r="V119" s="89">
        <v>3125</v>
      </c>
      <c r="W119" s="89" t="s">
        <v>934</v>
      </c>
      <c r="X119" s="89">
        <v>0.49166660000000001</v>
      </c>
      <c r="Y119" s="89">
        <v>0.25</v>
      </c>
      <c r="Z119" s="119">
        <v>-576018.88856240001</v>
      </c>
      <c r="AA119" s="89">
        <v>368.74995000000001</v>
      </c>
      <c r="AB119" s="117">
        <f>_xlfn.XLOOKUP(I119,'rubros_id_opex '!A:A,'rubros_id_opex '!B:B)</f>
        <v>7</v>
      </c>
      <c r="AC119" s="89" t="str">
        <f>_xlfn.XLOOKUP(AB119,'rubros_unicos'!B:B,'rubros_unicos'!A:A)</f>
        <v>GASTOS OPERATIVOS</v>
      </c>
    </row>
    <row r="120" spans="1:29" x14ac:dyDescent="0.3">
      <c r="A120" s="92" vm="39">
        <v>46032</v>
      </c>
      <c r="B120" s="89" t="s">
        <v>941</v>
      </c>
      <c r="C120" s="89" t="s">
        <v>1104</v>
      </c>
      <c r="D120" s="89">
        <v>-4686256</v>
      </c>
      <c r="E120" s="89" t="s">
        <v>1105</v>
      </c>
      <c r="F120" s="89">
        <v>3000</v>
      </c>
      <c r="G120" s="89">
        <v>1500</v>
      </c>
      <c r="H120" s="89" t="s">
        <v>931</v>
      </c>
      <c r="I120" s="89" t="s">
        <v>1000</v>
      </c>
      <c r="J120" s="89" t="s">
        <v>148</v>
      </c>
      <c r="K120" s="89" t="s">
        <v>469</v>
      </c>
      <c r="L120" s="89" t="str">
        <f t="shared" si="14"/>
        <v>DIRECTO</v>
      </c>
      <c r="M120" s="89" t="s">
        <v>1066</v>
      </c>
      <c r="N120" s="89" t="s">
        <v>94</v>
      </c>
      <c r="O120" s="89" vm="2">
        <v>0</v>
      </c>
      <c r="P120" s="89" vm="2">
        <v>0</v>
      </c>
      <c r="Q120" s="89" t="s">
        <v>1001</v>
      </c>
      <c r="R120" s="89" t="s">
        <v>1067</v>
      </c>
      <c r="S120" s="89" t="s">
        <v>1068</v>
      </c>
      <c r="T120" s="89" t="s">
        <v>932</v>
      </c>
      <c r="U120" s="89" t="s">
        <v>933</v>
      </c>
      <c r="V120" s="89">
        <v>3125</v>
      </c>
      <c r="W120" s="89" t="s">
        <v>908</v>
      </c>
      <c r="X120" s="89">
        <v>0.49166660000000001</v>
      </c>
      <c r="Y120" s="89">
        <v>0.25</v>
      </c>
      <c r="Z120" s="119">
        <v>-576018.88856240001</v>
      </c>
      <c r="AA120" s="89">
        <v>368.74995000000001</v>
      </c>
      <c r="AB120" s="117">
        <f>_xlfn.XLOOKUP(I120,'rubros_id_opex '!A:A,'rubros_id_opex '!B:B)</f>
        <v>7</v>
      </c>
      <c r="AC120" s="89" t="str">
        <f>_xlfn.XLOOKUP(AB120,'rubros_unicos'!B:B,'rubros_unicos'!A:A)</f>
        <v>GASTOS OPERATIVOS</v>
      </c>
    </row>
    <row r="121" spans="1:29" x14ac:dyDescent="0.3">
      <c r="A121" s="92" vm="39">
        <v>46032</v>
      </c>
      <c r="B121" s="89" t="s">
        <v>941</v>
      </c>
      <c r="C121" s="89" t="s">
        <v>1104</v>
      </c>
      <c r="D121" s="89">
        <v>-4686256</v>
      </c>
      <c r="E121" s="89" t="s">
        <v>1105</v>
      </c>
      <c r="F121" s="89">
        <v>3000</v>
      </c>
      <c r="G121" s="89">
        <v>1500</v>
      </c>
      <c r="H121" s="89" t="s">
        <v>931</v>
      </c>
      <c r="I121" s="89" t="s">
        <v>1000</v>
      </c>
      <c r="J121" s="89" t="s">
        <v>148</v>
      </c>
      <c r="K121" s="89" t="s">
        <v>469</v>
      </c>
      <c r="L121" s="89" t="str">
        <f t="shared" si="14"/>
        <v>DIRECTO</v>
      </c>
      <c r="M121" s="89" t="s">
        <v>1066</v>
      </c>
      <c r="N121" s="89" t="s">
        <v>94</v>
      </c>
      <c r="O121" s="89" vm="2">
        <v>0</v>
      </c>
      <c r="P121" s="89" vm="2">
        <v>0</v>
      </c>
      <c r="Q121" s="89" t="s">
        <v>1001</v>
      </c>
      <c r="R121" s="89" t="s">
        <v>1067</v>
      </c>
      <c r="S121" s="89" t="s">
        <v>1068</v>
      </c>
      <c r="T121" s="89" t="s">
        <v>932</v>
      </c>
      <c r="U121" s="89" t="s">
        <v>933</v>
      </c>
      <c r="V121" s="89">
        <v>3125</v>
      </c>
      <c r="W121" s="89" t="s">
        <v>910</v>
      </c>
      <c r="X121" s="89">
        <v>0.49166660000000001</v>
      </c>
      <c r="Y121" s="89">
        <v>0.25</v>
      </c>
      <c r="Z121" s="119">
        <v>-576018.88856240001</v>
      </c>
      <c r="AA121" s="89">
        <v>368.74995000000001</v>
      </c>
      <c r="AB121" s="117">
        <f>_xlfn.XLOOKUP(I121,'rubros_id_opex '!A:A,'rubros_id_opex '!B:B)</f>
        <v>7</v>
      </c>
      <c r="AC121" s="89" t="str">
        <f>_xlfn.XLOOKUP(AB121,'rubros_unicos'!B:B,'rubros_unicos'!A:A)</f>
        <v>GASTOS OPERATIVOS</v>
      </c>
    </row>
    <row r="122" spans="1:29" x14ac:dyDescent="0.3">
      <c r="A122" s="92" vm="39">
        <v>46032</v>
      </c>
      <c r="B122" s="89" t="s">
        <v>941</v>
      </c>
      <c r="C122" s="89" t="s">
        <v>1104</v>
      </c>
      <c r="D122" s="89">
        <v>-4686256</v>
      </c>
      <c r="E122" s="89" t="s">
        <v>1105</v>
      </c>
      <c r="F122" s="89">
        <v>3000</v>
      </c>
      <c r="G122" s="89">
        <v>1500</v>
      </c>
      <c r="H122" s="89" t="s">
        <v>931</v>
      </c>
      <c r="I122" s="89" t="s">
        <v>1000</v>
      </c>
      <c r="J122" s="89" t="s">
        <v>148</v>
      </c>
      <c r="K122" s="89" t="s">
        <v>469</v>
      </c>
      <c r="L122" s="89" t="str">
        <f t="shared" si="14"/>
        <v>DIRECTO</v>
      </c>
      <c r="M122" s="89" t="s">
        <v>1066</v>
      </c>
      <c r="N122" s="89" t="s">
        <v>94</v>
      </c>
      <c r="O122" s="89" vm="2">
        <v>0</v>
      </c>
      <c r="P122" s="89" vm="2">
        <v>0</v>
      </c>
      <c r="Q122" s="89" t="s">
        <v>1001</v>
      </c>
      <c r="R122" s="89" t="s">
        <v>1067</v>
      </c>
      <c r="S122" s="89" t="s">
        <v>1068</v>
      </c>
      <c r="T122" s="89" t="s">
        <v>932</v>
      </c>
      <c r="U122" s="89" t="s">
        <v>933</v>
      </c>
      <c r="V122" s="89">
        <v>3125</v>
      </c>
      <c r="W122" s="89" t="s">
        <v>912</v>
      </c>
      <c r="X122" s="89">
        <v>0.49166660000000001</v>
      </c>
      <c r="Y122" s="89">
        <v>0.25</v>
      </c>
      <c r="Z122" s="119">
        <v>-576018.88856240001</v>
      </c>
      <c r="AA122" s="89">
        <v>368.74995000000001</v>
      </c>
      <c r="AB122" s="117">
        <f>_xlfn.XLOOKUP(I122,'rubros_id_opex '!A:A,'rubros_id_opex '!B:B)</f>
        <v>7</v>
      </c>
      <c r="AC122" s="89" t="str">
        <f>_xlfn.XLOOKUP(AB122,'rubros_unicos'!B:B,'rubros_unicos'!A:A)</f>
        <v>GASTOS OPERATIVOS</v>
      </c>
    </row>
    <row r="123" spans="1:29" x14ac:dyDescent="0.3">
      <c r="A123" s="92" vm="40">
        <v>46024</v>
      </c>
      <c r="B123" s="89" t="s">
        <v>937</v>
      </c>
      <c r="C123" s="89" t="s">
        <v>1110</v>
      </c>
      <c r="D123" s="89">
        <v>-62999</v>
      </c>
      <c r="E123" s="89" t="s">
        <v>1111</v>
      </c>
      <c r="F123" s="89">
        <v>1</v>
      </c>
      <c r="G123" s="89">
        <v>62999</v>
      </c>
      <c r="H123" s="89" t="s">
        <v>931</v>
      </c>
      <c r="I123" s="89" t="s">
        <v>1000</v>
      </c>
      <c r="J123" s="89" t="s">
        <v>148</v>
      </c>
      <c r="K123" s="89" t="s">
        <v>469</v>
      </c>
      <c r="L123" s="89" t="str">
        <f t="shared" si="14"/>
        <v>DIRECTO</v>
      </c>
      <c r="M123" s="89" t="s">
        <v>1066</v>
      </c>
      <c r="N123" s="89" t="s">
        <v>94</v>
      </c>
      <c r="O123" s="89" vm="2">
        <v>0</v>
      </c>
      <c r="P123" s="89" vm="2">
        <v>0</v>
      </c>
      <c r="Q123" s="89" t="s">
        <v>1001</v>
      </c>
      <c r="R123" s="89" t="s">
        <v>1067</v>
      </c>
      <c r="S123" s="89" t="s">
        <v>1068</v>
      </c>
      <c r="T123" s="89" t="s">
        <v>932</v>
      </c>
      <c r="U123" s="89" t="s">
        <v>933</v>
      </c>
      <c r="V123" s="89">
        <v>2925</v>
      </c>
      <c r="W123" s="89" t="s">
        <v>934</v>
      </c>
      <c r="X123" s="89">
        <v>0.49166665999999998</v>
      </c>
      <c r="Y123" s="89">
        <v>0.25</v>
      </c>
      <c r="Z123" s="119">
        <v>-7743.6269783349999</v>
      </c>
      <c r="AA123" s="89">
        <v>0.12291666499999999</v>
      </c>
      <c r="AB123" s="117">
        <f>_xlfn.XLOOKUP(I123,'rubros_id_opex '!A:A,'rubros_id_opex '!B:B)</f>
        <v>7</v>
      </c>
      <c r="AC123" s="89" t="str">
        <f>_xlfn.XLOOKUP(AB123,'rubros_unicos'!B:B,'rubros_unicos'!A:A)</f>
        <v>GASTOS OPERATIVOS</v>
      </c>
    </row>
    <row r="124" spans="1:29" x14ac:dyDescent="0.3">
      <c r="A124" s="92" vm="40">
        <v>46024</v>
      </c>
      <c r="B124" s="89" t="s">
        <v>937</v>
      </c>
      <c r="C124" s="89" t="s">
        <v>1110</v>
      </c>
      <c r="D124" s="89">
        <v>-62999</v>
      </c>
      <c r="E124" s="89" t="s">
        <v>1111</v>
      </c>
      <c r="F124" s="89">
        <v>1</v>
      </c>
      <c r="G124" s="89">
        <v>62999</v>
      </c>
      <c r="H124" s="89" t="s">
        <v>931</v>
      </c>
      <c r="I124" s="89" t="s">
        <v>1000</v>
      </c>
      <c r="J124" s="89" t="s">
        <v>148</v>
      </c>
      <c r="K124" s="89" t="s">
        <v>469</v>
      </c>
      <c r="L124" s="89" t="str">
        <f t="shared" si="14"/>
        <v>DIRECTO</v>
      </c>
      <c r="M124" s="89" t="s">
        <v>1066</v>
      </c>
      <c r="N124" s="89" t="s">
        <v>94</v>
      </c>
      <c r="O124" s="89" vm="2">
        <v>0</v>
      </c>
      <c r="P124" s="89" vm="2">
        <v>0</v>
      </c>
      <c r="Q124" s="89" t="s">
        <v>1001</v>
      </c>
      <c r="R124" s="89" t="s">
        <v>1067</v>
      </c>
      <c r="S124" s="89" t="s">
        <v>1068</v>
      </c>
      <c r="T124" s="89" t="s">
        <v>932</v>
      </c>
      <c r="U124" s="89" t="s">
        <v>933</v>
      </c>
      <c r="V124" s="89">
        <v>2925</v>
      </c>
      <c r="W124" s="89" t="s">
        <v>908</v>
      </c>
      <c r="X124" s="89">
        <v>0.49166665999999998</v>
      </c>
      <c r="Y124" s="89">
        <v>0.25</v>
      </c>
      <c r="Z124" s="119">
        <v>-7743.6269783349999</v>
      </c>
      <c r="AA124" s="89">
        <v>0.12291666499999999</v>
      </c>
      <c r="AB124" s="117">
        <f>_xlfn.XLOOKUP(I124,'rubros_id_opex '!A:A,'rubros_id_opex '!B:B)</f>
        <v>7</v>
      </c>
      <c r="AC124" s="89" t="str">
        <f>_xlfn.XLOOKUP(AB124,'rubros_unicos'!B:B,'rubros_unicos'!A:A)</f>
        <v>GASTOS OPERATIVOS</v>
      </c>
    </row>
    <row r="125" spans="1:29" x14ac:dyDescent="0.3">
      <c r="A125" s="92" vm="40">
        <v>46024</v>
      </c>
      <c r="B125" s="89" t="s">
        <v>937</v>
      </c>
      <c r="C125" s="89" t="s">
        <v>1110</v>
      </c>
      <c r="D125" s="89">
        <v>-62999</v>
      </c>
      <c r="E125" s="89" t="s">
        <v>1111</v>
      </c>
      <c r="F125" s="89">
        <v>1</v>
      </c>
      <c r="G125" s="89">
        <v>62999</v>
      </c>
      <c r="H125" s="89" t="s">
        <v>931</v>
      </c>
      <c r="I125" s="89" t="s">
        <v>1000</v>
      </c>
      <c r="J125" s="89" t="s">
        <v>148</v>
      </c>
      <c r="K125" s="89" t="s">
        <v>469</v>
      </c>
      <c r="L125" s="89" t="str">
        <f t="shared" si="14"/>
        <v>DIRECTO</v>
      </c>
      <c r="M125" s="89" t="s">
        <v>1066</v>
      </c>
      <c r="N125" s="89" t="s">
        <v>94</v>
      </c>
      <c r="O125" s="89" vm="2">
        <v>0</v>
      </c>
      <c r="P125" s="89" vm="2">
        <v>0</v>
      </c>
      <c r="Q125" s="89" t="s">
        <v>1001</v>
      </c>
      <c r="R125" s="89" t="s">
        <v>1067</v>
      </c>
      <c r="S125" s="89" t="s">
        <v>1068</v>
      </c>
      <c r="T125" s="89" t="s">
        <v>932</v>
      </c>
      <c r="U125" s="89" t="s">
        <v>933</v>
      </c>
      <c r="V125" s="89">
        <v>2925</v>
      </c>
      <c r="W125" s="89" t="s">
        <v>910</v>
      </c>
      <c r="X125" s="89">
        <v>0.49166665999999998</v>
      </c>
      <c r="Y125" s="89">
        <v>0.25</v>
      </c>
      <c r="Z125" s="119">
        <v>-7743.6269783349999</v>
      </c>
      <c r="AA125" s="89">
        <v>0.12291666499999999</v>
      </c>
      <c r="AB125" s="117">
        <f>_xlfn.XLOOKUP(I125,'rubros_id_opex '!A:A,'rubros_id_opex '!B:B)</f>
        <v>7</v>
      </c>
      <c r="AC125" s="89" t="str">
        <f>_xlfn.XLOOKUP(AB125,'rubros_unicos'!B:B,'rubros_unicos'!A:A)</f>
        <v>GASTOS OPERATIVOS</v>
      </c>
    </row>
    <row r="126" spans="1:29" x14ac:dyDescent="0.3">
      <c r="A126" s="92" vm="40">
        <v>46024</v>
      </c>
      <c r="B126" s="89" t="s">
        <v>937</v>
      </c>
      <c r="C126" s="89" t="s">
        <v>1110</v>
      </c>
      <c r="D126" s="89">
        <v>-62999</v>
      </c>
      <c r="E126" s="89" t="s">
        <v>1111</v>
      </c>
      <c r="F126" s="89">
        <v>1</v>
      </c>
      <c r="G126" s="89">
        <v>62999</v>
      </c>
      <c r="H126" s="89" t="s">
        <v>931</v>
      </c>
      <c r="I126" s="89" t="s">
        <v>1000</v>
      </c>
      <c r="J126" s="89" t="s">
        <v>148</v>
      </c>
      <c r="K126" s="89" t="s">
        <v>469</v>
      </c>
      <c r="L126" s="89" t="str">
        <f t="shared" si="14"/>
        <v>DIRECTO</v>
      </c>
      <c r="M126" s="89" t="s">
        <v>1066</v>
      </c>
      <c r="N126" s="89" t="s">
        <v>94</v>
      </c>
      <c r="O126" s="89" vm="2">
        <v>0</v>
      </c>
      <c r="P126" s="89" vm="2">
        <v>0</v>
      </c>
      <c r="Q126" s="89" t="s">
        <v>1001</v>
      </c>
      <c r="R126" s="89" t="s">
        <v>1067</v>
      </c>
      <c r="S126" s="89" t="s">
        <v>1068</v>
      </c>
      <c r="T126" s="89" t="s">
        <v>932</v>
      </c>
      <c r="U126" s="89" t="s">
        <v>933</v>
      </c>
      <c r="V126" s="89">
        <v>2925</v>
      </c>
      <c r="W126" s="89" t="s">
        <v>912</v>
      </c>
      <c r="X126" s="89">
        <v>0.49166665999999998</v>
      </c>
      <c r="Y126" s="89">
        <v>0.25</v>
      </c>
      <c r="Z126" s="119">
        <v>-7743.6269783349999</v>
      </c>
      <c r="AA126" s="89">
        <v>0.12291666499999999</v>
      </c>
      <c r="AB126" s="117">
        <f>_xlfn.XLOOKUP(I126,'rubros_id_opex '!A:A,'rubros_id_opex '!B:B)</f>
        <v>7</v>
      </c>
      <c r="AC126" s="89" t="str">
        <f>_xlfn.XLOOKUP(AB126,'rubros_unicos'!B:B,'rubros_unicos'!A:A)</f>
        <v>GASTOS OPERATIVOS</v>
      </c>
    </row>
    <row r="127" spans="1:29" x14ac:dyDescent="0.3">
      <c r="A127" s="92" vm="40">
        <v>46024</v>
      </c>
      <c r="B127" s="89" t="s">
        <v>937</v>
      </c>
      <c r="C127" s="89" t="s">
        <v>1110</v>
      </c>
      <c r="D127" s="89">
        <v>-62999</v>
      </c>
      <c r="E127" s="89" t="s">
        <v>1111</v>
      </c>
      <c r="F127" s="89">
        <v>1</v>
      </c>
      <c r="G127" s="89">
        <v>62999</v>
      </c>
      <c r="H127" s="89" t="s">
        <v>931</v>
      </c>
      <c r="I127" s="89" t="s">
        <v>1000</v>
      </c>
      <c r="J127" s="89" t="s">
        <v>148</v>
      </c>
      <c r="K127" s="89" t="s">
        <v>469</v>
      </c>
      <c r="L127" s="89" t="str">
        <f t="shared" si="14"/>
        <v>DIRECTO</v>
      </c>
      <c r="M127" s="89" t="s">
        <v>1066</v>
      </c>
      <c r="N127" s="89" t="s">
        <v>94</v>
      </c>
      <c r="O127" s="89" vm="2">
        <v>0</v>
      </c>
      <c r="P127" s="89" vm="2">
        <v>0</v>
      </c>
      <c r="Q127" s="89" t="s">
        <v>1001</v>
      </c>
      <c r="R127" s="89" t="s">
        <v>1067</v>
      </c>
      <c r="S127" s="89" t="s">
        <v>1068</v>
      </c>
      <c r="T127" s="89" t="s">
        <v>932</v>
      </c>
      <c r="U127" s="89" t="s">
        <v>933</v>
      </c>
      <c r="V127" s="89">
        <v>3125</v>
      </c>
      <c r="W127" s="89" t="s">
        <v>934</v>
      </c>
      <c r="X127" s="89">
        <v>0.49166660000000001</v>
      </c>
      <c r="Y127" s="89">
        <v>0.25</v>
      </c>
      <c r="Z127" s="119">
        <v>-7743.6260333500004</v>
      </c>
      <c r="AA127" s="89">
        <v>0.12291665</v>
      </c>
      <c r="AB127" s="117">
        <f>_xlfn.XLOOKUP(I127,'rubros_id_opex '!A:A,'rubros_id_opex '!B:B)</f>
        <v>7</v>
      </c>
      <c r="AC127" s="89" t="str">
        <f>_xlfn.XLOOKUP(AB127,'rubros_unicos'!B:B,'rubros_unicos'!A:A)</f>
        <v>GASTOS OPERATIVOS</v>
      </c>
    </row>
    <row r="128" spans="1:29" x14ac:dyDescent="0.3">
      <c r="A128" s="92" vm="40">
        <v>46024</v>
      </c>
      <c r="B128" s="89" t="s">
        <v>937</v>
      </c>
      <c r="C128" s="89" t="s">
        <v>1110</v>
      </c>
      <c r="D128" s="89">
        <v>-62999</v>
      </c>
      <c r="E128" s="89" t="s">
        <v>1111</v>
      </c>
      <c r="F128" s="89">
        <v>1</v>
      </c>
      <c r="G128" s="89">
        <v>62999</v>
      </c>
      <c r="H128" s="89" t="s">
        <v>931</v>
      </c>
      <c r="I128" s="89" t="s">
        <v>1000</v>
      </c>
      <c r="J128" s="89" t="s">
        <v>148</v>
      </c>
      <c r="K128" s="89" t="s">
        <v>469</v>
      </c>
      <c r="L128" s="89" t="str">
        <f t="shared" si="14"/>
        <v>DIRECTO</v>
      </c>
      <c r="M128" s="89" t="s">
        <v>1066</v>
      </c>
      <c r="N128" s="89" t="s">
        <v>94</v>
      </c>
      <c r="O128" s="89" vm="2">
        <v>0</v>
      </c>
      <c r="P128" s="89" vm="2">
        <v>0</v>
      </c>
      <c r="Q128" s="89" t="s">
        <v>1001</v>
      </c>
      <c r="R128" s="89" t="s">
        <v>1067</v>
      </c>
      <c r="S128" s="89" t="s">
        <v>1068</v>
      </c>
      <c r="T128" s="89" t="s">
        <v>932</v>
      </c>
      <c r="U128" s="89" t="s">
        <v>933</v>
      </c>
      <c r="V128" s="89">
        <v>3125</v>
      </c>
      <c r="W128" s="89" t="s">
        <v>908</v>
      </c>
      <c r="X128" s="89">
        <v>0.49166660000000001</v>
      </c>
      <c r="Y128" s="89">
        <v>0.25</v>
      </c>
      <c r="Z128" s="119">
        <v>-7743.6260333500004</v>
      </c>
      <c r="AA128" s="89">
        <v>0.12291665</v>
      </c>
      <c r="AB128" s="117">
        <f>_xlfn.XLOOKUP(I128,'rubros_id_opex '!A:A,'rubros_id_opex '!B:B)</f>
        <v>7</v>
      </c>
      <c r="AC128" s="89" t="str">
        <f>_xlfn.XLOOKUP(AB128,'rubros_unicos'!B:B,'rubros_unicos'!A:A)</f>
        <v>GASTOS OPERATIVOS</v>
      </c>
    </row>
    <row r="129" spans="1:29" x14ac:dyDescent="0.3">
      <c r="A129" s="92" vm="40">
        <v>46024</v>
      </c>
      <c r="B129" s="89" t="s">
        <v>937</v>
      </c>
      <c r="C129" s="89" t="s">
        <v>1110</v>
      </c>
      <c r="D129" s="89">
        <v>-62999</v>
      </c>
      <c r="E129" s="89" t="s">
        <v>1111</v>
      </c>
      <c r="F129" s="89">
        <v>1</v>
      </c>
      <c r="G129" s="89">
        <v>62999</v>
      </c>
      <c r="H129" s="89" t="s">
        <v>931</v>
      </c>
      <c r="I129" s="89" t="s">
        <v>1000</v>
      </c>
      <c r="J129" s="89" t="s">
        <v>148</v>
      </c>
      <c r="K129" s="89" t="s">
        <v>469</v>
      </c>
      <c r="L129" s="89" t="str">
        <f t="shared" si="14"/>
        <v>DIRECTO</v>
      </c>
      <c r="M129" s="89" t="s">
        <v>1066</v>
      </c>
      <c r="N129" s="89" t="s">
        <v>94</v>
      </c>
      <c r="O129" s="89" vm="2">
        <v>0</v>
      </c>
      <c r="P129" s="89" vm="2">
        <v>0</v>
      </c>
      <c r="Q129" s="89" t="s">
        <v>1001</v>
      </c>
      <c r="R129" s="89" t="s">
        <v>1067</v>
      </c>
      <c r="S129" s="89" t="s">
        <v>1068</v>
      </c>
      <c r="T129" s="89" t="s">
        <v>932</v>
      </c>
      <c r="U129" s="89" t="s">
        <v>933</v>
      </c>
      <c r="V129" s="89">
        <v>3125</v>
      </c>
      <c r="W129" s="89" t="s">
        <v>910</v>
      </c>
      <c r="X129" s="89">
        <v>0.49166660000000001</v>
      </c>
      <c r="Y129" s="89">
        <v>0.25</v>
      </c>
      <c r="Z129" s="119">
        <v>-7743.6260333500004</v>
      </c>
      <c r="AA129" s="89">
        <v>0.12291665</v>
      </c>
      <c r="AB129" s="117">
        <f>_xlfn.XLOOKUP(I129,'rubros_id_opex '!A:A,'rubros_id_opex '!B:B)</f>
        <v>7</v>
      </c>
      <c r="AC129" s="89" t="str">
        <f>_xlfn.XLOOKUP(AB129,'rubros_unicos'!B:B,'rubros_unicos'!A:A)</f>
        <v>GASTOS OPERATIVOS</v>
      </c>
    </row>
    <row r="130" spans="1:29" x14ac:dyDescent="0.3">
      <c r="A130" s="92" vm="40">
        <v>46024</v>
      </c>
      <c r="B130" s="89" t="s">
        <v>937</v>
      </c>
      <c r="C130" s="89" t="s">
        <v>1110</v>
      </c>
      <c r="D130" s="89">
        <v>-62999</v>
      </c>
      <c r="E130" s="89" t="s">
        <v>1111</v>
      </c>
      <c r="F130" s="89">
        <v>1</v>
      </c>
      <c r="G130" s="89">
        <v>62999</v>
      </c>
      <c r="H130" s="89" t="s">
        <v>931</v>
      </c>
      <c r="I130" s="89" t="s">
        <v>1000</v>
      </c>
      <c r="J130" s="89" t="s">
        <v>148</v>
      </c>
      <c r="K130" s="89" t="s">
        <v>469</v>
      </c>
      <c r="L130" s="89" t="str">
        <f t="shared" si="14"/>
        <v>DIRECTO</v>
      </c>
      <c r="M130" s="89" t="s">
        <v>1066</v>
      </c>
      <c r="N130" s="89" t="s">
        <v>94</v>
      </c>
      <c r="O130" s="89" vm="2">
        <v>0</v>
      </c>
      <c r="P130" s="89" vm="2">
        <v>0</v>
      </c>
      <c r="Q130" s="89" t="s">
        <v>1001</v>
      </c>
      <c r="R130" s="89" t="s">
        <v>1067</v>
      </c>
      <c r="S130" s="89" t="s">
        <v>1068</v>
      </c>
      <c r="T130" s="89" t="s">
        <v>932</v>
      </c>
      <c r="U130" s="89" t="s">
        <v>933</v>
      </c>
      <c r="V130" s="89">
        <v>3125</v>
      </c>
      <c r="W130" s="89" t="s">
        <v>912</v>
      </c>
      <c r="X130" s="89">
        <v>0.49166660000000001</v>
      </c>
      <c r="Y130" s="89">
        <v>0.25</v>
      </c>
      <c r="Z130" s="119">
        <v>-7743.6260333500004</v>
      </c>
      <c r="AA130" s="89">
        <v>0.12291665</v>
      </c>
      <c r="AB130" s="117">
        <f>_xlfn.XLOOKUP(I130,'rubros_id_opex '!A:A,'rubros_id_opex '!B:B)</f>
        <v>7</v>
      </c>
      <c r="AC130" s="89" t="str">
        <f>_xlfn.XLOOKUP(AB130,'rubros_unicos'!B:B,'rubros_unicos'!A:A)</f>
        <v>GASTOS OPERATIVOS</v>
      </c>
    </row>
    <row r="131" spans="1:29" x14ac:dyDescent="0.3">
      <c r="A131" s="92" vm="30">
        <v>46049</v>
      </c>
      <c r="B131" s="89" t="s">
        <v>1011</v>
      </c>
      <c r="C131" s="89" t="s">
        <v>1115</v>
      </c>
      <c r="D131" s="89">
        <v>-549332.74</v>
      </c>
      <c r="E131" s="89" t="s">
        <v>1116</v>
      </c>
      <c r="F131" s="89">
        <v>2</v>
      </c>
      <c r="G131" s="89">
        <v>24874</v>
      </c>
      <c r="H131" s="89" t="s">
        <v>931</v>
      </c>
      <c r="I131" s="89" t="s">
        <v>1000</v>
      </c>
      <c r="J131" s="89" t="s">
        <v>148</v>
      </c>
      <c r="K131" s="89" t="s">
        <v>469</v>
      </c>
      <c r="L131" s="89" t="str">
        <f t="shared" ref="L131:L194" si="15">IF(K131="variable","DIRECTO","INDIRECTO")</f>
        <v>DIRECTO</v>
      </c>
      <c r="M131" s="89" t="s">
        <v>1066</v>
      </c>
      <c r="N131" s="89" t="s">
        <v>94</v>
      </c>
      <c r="O131" s="89" vm="2">
        <v>0</v>
      </c>
      <c r="P131" s="89" vm="2">
        <v>0</v>
      </c>
      <c r="Q131" s="89" t="s">
        <v>1001</v>
      </c>
      <c r="R131" s="89" t="s">
        <v>1067</v>
      </c>
      <c r="S131" s="89" t="s">
        <v>1068</v>
      </c>
      <c r="T131" s="89" t="s">
        <v>932</v>
      </c>
      <c r="U131" s="89" t="s">
        <v>933</v>
      </c>
      <c r="V131" s="89">
        <v>2925</v>
      </c>
      <c r="W131" s="89" t="s">
        <v>934</v>
      </c>
      <c r="X131" s="89">
        <v>0.49166665999999998</v>
      </c>
      <c r="Y131" s="89">
        <v>0.25</v>
      </c>
      <c r="Z131" s="119">
        <v>-67522.148376112091</v>
      </c>
      <c r="AA131" s="89">
        <v>0.24583332999999999</v>
      </c>
      <c r="AB131" s="117">
        <f>_xlfn.XLOOKUP(I131,'rubros_id_opex '!A:A,'rubros_id_opex '!B:B)</f>
        <v>7</v>
      </c>
      <c r="AC131" s="89" t="str">
        <f>_xlfn.XLOOKUP(AB131,'rubros_unicos'!B:B,'rubros_unicos'!A:A)</f>
        <v>GASTOS OPERATIVOS</v>
      </c>
    </row>
    <row r="132" spans="1:29" x14ac:dyDescent="0.3">
      <c r="A132" s="92" vm="30">
        <v>46049</v>
      </c>
      <c r="B132" s="89" t="s">
        <v>1011</v>
      </c>
      <c r="C132" s="89" t="s">
        <v>1115</v>
      </c>
      <c r="D132" s="89">
        <v>-549332.74</v>
      </c>
      <c r="E132" s="89" t="s">
        <v>1116</v>
      </c>
      <c r="F132" s="89">
        <v>2</v>
      </c>
      <c r="G132" s="89">
        <v>24874</v>
      </c>
      <c r="H132" s="89" t="s">
        <v>931</v>
      </c>
      <c r="I132" s="89" t="s">
        <v>1000</v>
      </c>
      <c r="J132" s="89" t="s">
        <v>148</v>
      </c>
      <c r="K132" s="89" t="s">
        <v>469</v>
      </c>
      <c r="L132" s="89" t="str">
        <f t="shared" si="15"/>
        <v>DIRECTO</v>
      </c>
      <c r="M132" s="89" t="s">
        <v>1066</v>
      </c>
      <c r="N132" s="89" t="s">
        <v>94</v>
      </c>
      <c r="O132" s="89" vm="2">
        <v>0</v>
      </c>
      <c r="P132" s="89" vm="2">
        <v>0</v>
      </c>
      <c r="Q132" s="89" t="s">
        <v>1001</v>
      </c>
      <c r="R132" s="89" t="s">
        <v>1067</v>
      </c>
      <c r="S132" s="89" t="s">
        <v>1068</v>
      </c>
      <c r="T132" s="89" t="s">
        <v>932</v>
      </c>
      <c r="U132" s="89" t="s">
        <v>933</v>
      </c>
      <c r="V132" s="89">
        <v>2925</v>
      </c>
      <c r="W132" s="89" t="s">
        <v>908</v>
      </c>
      <c r="X132" s="89">
        <v>0.49166665999999998</v>
      </c>
      <c r="Y132" s="89">
        <v>0.25</v>
      </c>
      <c r="Z132" s="119">
        <v>-67522.148376112091</v>
      </c>
      <c r="AA132" s="89">
        <v>0.24583332999999999</v>
      </c>
      <c r="AB132" s="117">
        <f>_xlfn.XLOOKUP(I132,'rubros_id_opex '!A:A,'rubros_id_opex '!B:B)</f>
        <v>7</v>
      </c>
      <c r="AC132" s="89" t="str">
        <f>_xlfn.XLOOKUP(AB132,'rubros_unicos'!B:B,'rubros_unicos'!A:A)</f>
        <v>GASTOS OPERATIVOS</v>
      </c>
    </row>
    <row r="133" spans="1:29" x14ac:dyDescent="0.3">
      <c r="A133" s="92" vm="30">
        <v>46049</v>
      </c>
      <c r="B133" s="89" t="s">
        <v>1011</v>
      </c>
      <c r="C133" s="89" t="s">
        <v>1115</v>
      </c>
      <c r="D133" s="89">
        <v>-549332.74</v>
      </c>
      <c r="E133" s="89" t="s">
        <v>1116</v>
      </c>
      <c r="F133" s="89">
        <v>2</v>
      </c>
      <c r="G133" s="89">
        <v>24874</v>
      </c>
      <c r="H133" s="89" t="s">
        <v>931</v>
      </c>
      <c r="I133" s="89" t="s">
        <v>1000</v>
      </c>
      <c r="J133" s="89" t="s">
        <v>148</v>
      </c>
      <c r="K133" s="89" t="s">
        <v>469</v>
      </c>
      <c r="L133" s="89" t="str">
        <f t="shared" si="15"/>
        <v>DIRECTO</v>
      </c>
      <c r="M133" s="89" t="s">
        <v>1066</v>
      </c>
      <c r="N133" s="89" t="s">
        <v>94</v>
      </c>
      <c r="O133" s="89" vm="2">
        <v>0</v>
      </c>
      <c r="P133" s="89" vm="2">
        <v>0</v>
      </c>
      <c r="Q133" s="89" t="s">
        <v>1001</v>
      </c>
      <c r="R133" s="89" t="s">
        <v>1067</v>
      </c>
      <c r="S133" s="89" t="s">
        <v>1068</v>
      </c>
      <c r="T133" s="89" t="s">
        <v>932</v>
      </c>
      <c r="U133" s="89" t="s">
        <v>933</v>
      </c>
      <c r="V133" s="89">
        <v>2925</v>
      </c>
      <c r="W133" s="89" t="s">
        <v>910</v>
      </c>
      <c r="X133" s="89">
        <v>0.49166665999999998</v>
      </c>
      <c r="Y133" s="89">
        <v>0.25</v>
      </c>
      <c r="Z133" s="119">
        <v>-67522.148376112091</v>
      </c>
      <c r="AA133" s="89">
        <v>0.24583332999999999</v>
      </c>
      <c r="AB133" s="117">
        <f>_xlfn.XLOOKUP(I133,'rubros_id_opex '!A:A,'rubros_id_opex '!B:B)</f>
        <v>7</v>
      </c>
      <c r="AC133" s="89" t="str">
        <f>_xlfn.XLOOKUP(AB133,'rubros_unicos'!B:B,'rubros_unicos'!A:A)</f>
        <v>GASTOS OPERATIVOS</v>
      </c>
    </row>
    <row r="134" spans="1:29" x14ac:dyDescent="0.3">
      <c r="A134" s="92" vm="30">
        <v>46049</v>
      </c>
      <c r="B134" s="89" t="s">
        <v>1011</v>
      </c>
      <c r="C134" s="89" t="s">
        <v>1115</v>
      </c>
      <c r="D134" s="89">
        <v>-549332.74</v>
      </c>
      <c r="E134" s="89" t="s">
        <v>1116</v>
      </c>
      <c r="F134" s="89">
        <v>2</v>
      </c>
      <c r="G134" s="89">
        <v>24874</v>
      </c>
      <c r="H134" s="89" t="s">
        <v>931</v>
      </c>
      <c r="I134" s="89" t="s">
        <v>1000</v>
      </c>
      <c r="J134" s="89" t="s">
        <v>148</v>
      </c>
      <c r="K134" s="89" t="s">
        <v>469</v>
      </c>
      <c r="L134" s="89" t="str">
        <f t="shared" si="15"/>
        <v>DIRECTO</v>
      </c>
      <c r="M134" s="89" t="s">
        <v>1066</v>
      </c>
      <c r="N134" s="89" t="s">
        <v>94</v>
      </c>
      <c r="O134" s="89" vm="2">
        <v>0</v>
      </c>
      <c r="P134" s="89" vm="2">
        <v>0</v>
      </c>
      <c r="Q134" s="89" t="s">
        <v>1001</v>
      </c>
      <c r="R134" s="89" t="s">
        <v>1067</v>
      </c>
      <c r="S134" s="89" t="s">
        <v>1068</v>
      </c>
      <c r="T134" s="89" t="s">
        <v>932</v>
      </c>
      <c r="U134" s="89" t="s">
        <v>933</v>
      </c>
      <c r="V134" s="89">
        <v>2925</v>
      </c>
      <c r="W134" s="89" t="s">
        <v>912</v>
      </c>
      <c r="X134" s="89">
        <v>0.49166665999999998</v>
      </c>
      <c r="Y134" s="89">
        <v>0.25</v>
      </c>
      <c r="Z134" s="119">
        <v>-67522.148376112091</v>
      </c>
      <c r="AA134" s="89">
        <v>0.24583332999999999</v>
      </c>
      <c r="AB134" s="117">
        <f>_xlfn.XLOOKUP(I134,'rubros_id_opex '!A:A,'rubros_id_opex '!B:B)</f>
        <v>7</v>
      </c>
      <c r="AC134" s="89" t="str">
        <f>_xlfn.XLOOKUP(AB134,'rubros_unicos'!B:B,'rubros_unicos'!A:A)</f>
        <v>GASTOS OPERATIVOS</v>
      </c>
    </row>
    <row r="135" spans="1:29" x14ac:dyDescent="0.3">
      <c r="A135" s="92" vm="30">
        <v>46049</v>
      </c>
      <c r="B135" s="89" t="s">
        <v>1011</v>
      </c>
      <c r="C135" s="89" t="s">
        <v>1115</v>
      </c>
      <c r="D135" s="90">
        <v>-549332.74</v>
      </c>
      <c r="E135" s="89" t="s">
        <v>1116</v>
      </c>
      <c r="F135" s="89">
        <v>2</v>
      </c>
      <c r="G135" s="90">
        <v>24874</v>
      </c>
      <c r="H135" s="89" t="s">
        <v>931</v>
      </c>
      <c r="I135" s="89" t="s">
        <v>1000</v>
      </c>
      <c r="J135" s="89" t="s">
        <v>148</v>
      </c>
      <c r="K135" s="89" t="s">
        <v>469</v>
      </c>
      <c r="L135" s="89" t="str">
        <f t="shared" si="15"/>
        <v>DIRECTO</v>
      </c>
      <c r="M135" s="89" t="s">
        <v>1066</v>
      </c>
      <c r="N135" s="89" t="s">
        <v>94</v>
      </c>
      <c r="O135" s="89" vm="2">
        <v>0</v>
      </c>
      <c r="P135" s="89" vm="2">
        <v>0</v>
      </c>
      <c r="Q135" s="89" t="s">
        <v>1001</v>
      </c>
      <c r="R135" s="89" t="s">
        <v>1067</v>
      </c>
      <c r="S135" s="91" t="s">
        <v>1068</v>
      </c>
      <c r="T135" s="89" t="s">
        <v>932</v>
      </c>
      <c r="U135" s="89" t="s">
        <v>933</v>
      </c>
      <c r="V135" s="89">
        <v>3125</v>
      </c>
      <c r="W135" s="89" t="s">
        <v>934</v>
      </c>
      <c r="X135" s="89">
        <v>0.49166660000000001</v>
      </c>
      <c r="Y135" s="90">
        <v>0.25</v>
      </c>
      <c r="Z135" s="119">
        <v>-67522.140136121001</v>
      </c>
      <c r="AA135" s="89">
        <v>0.2458333</v>
      </c>
      <c r="AB135" s="117">
        <f>_xlfn.XLOOKUP(I135,'rubros_id_opex '!A:A,'rubros_id_opex '!B:B)</f>
        <v>7</v>
      </c>
      <c r="AC135" s="89" t="str">
        <f>_xlfn.XLOOKUP(AB135,'rubros_unicos'!B:B,'rubros_unicos'!A:A)</f>
        <v>GASTOS OPERATIVOS</v>
      </c>
    </row>
    <row r="136" spans="1:29" x14ac:dyDescent="0.3">
      <c r="A136" s="92" vm="30">
        <v>46049</v>
      </c>
      <c r="B136" s="89" t="s">
        <v>1011</v>
      </c>
      <c r="C136" s="89" t="s">
        <v>1115</v>
      </c>
      <c r="D136" s="90">
        <v>-549332.74</v>
      </c>
      <c r="E136" s="89" t="s">
        <v>1116</v>
      </c>
      <c r="F136" s="89">
        <v>2</v>
      </c>
      <c r="G136" s="90">
        <v>24874</v>
      </c>
      <c r="H136" s="89" t="s">
        <v>931</v>
      </c>
      <c r="I136" s="89" t="s">
        <v>1000</v>
      </c>
      <c r="J136" s="89" t="s">
        <v>148</v>
      </c>
      <c r="K136" s="89" t="s">
        <v>469</v>
      </c>
      <c r="L136" s="89" t="str">
        <f t="shared" si="15"/>
        <v>DIRECTO</v>
      </c>
      <c r="M136" s="89" t="s">
        <v>1066</v>
      </c>
      <c r="N136" s="89" t="s">
        <v>94</v>
      </c>
      <c r="O136" s="89" vm="2">
        <v>0</v>
      </c>
      <c r="P136" s="89" vm="2">
        <v>0</v>
      </c>
      <c r="Q136" s="89" t="s">
        <v>1001</v>
      </c>
      <c r="R136" s="89" t="s">
        <v>1067</v>
      </c>
      <c r="S136" s="91" t="s">
        <v>1068</v>
      </c>
      <c r="T136" s="89" t="s">
        <v>932</v>
      </c>
      <c r="U136" s="89" t="s">
        <v>933</v>
      </c>
      <c r="V136" s="89">
        <v>3125</v>
      </c>
      <c r="W136" s="89" t="s">
        <v>908</v>
      </c>
      <c r="X136" s="89">
        <v>0.49166660000000001</v>
      </c>
      <c r="Y136" s="90">
        <v>0.25</v>
      </c>
      <c r="Z136" s="119">
        <v>-67522.140136121001</v>
      </c>
      <c r="AA136" s="89">
        <v>0.2458333</v>
      </c>
      <c r="AB136" s="117">
        <f>_xlfn.XLOOKUP(I136,'rubros_id_opex '!A:A,'rubros_id_opex '!B:B)</f>
        <v>7</v>
      </c>
      <c r="AC136" s="89" t="str">
        <f>_xlfn.XLOOKUP(AB136,'rubros_unicos'!B:B,'rubros_unicos'!A:A)</f>
        <v>GASTOS OPERATIVOS</v>
      </c>
    </row>
    <row r="137" spans="1:29" x14ac:dyDescent="0.3">
      <c r="A137" s="92" vm="30">
        <v>46049</v>
      </c>
      <c r="B137" s="89" t="s">
        <v>1011</v>
      </c>
      <c r="C137" s="89" t="s">
        <v>1115</v>
      </c>
      <c r="D137" s="89">
        <v>-549332.74</v>
      </c>
      <c r="E137" s="89" t="s">
        <v>1116</v>
      </c>
      <c r="F137" s="89">
        <v>2</v>
      </c>
      <c r="G137" s="89">
        <v>24874</v>
      </c>
      <c r="H137" s="89" t="s">
        <v>931</v>
      </c>
      <c r="I137" s="89" t="s">
        <v>1000</v>
      </c>
      <c r="J137" s="89" t="s">
        <v>148</v>
      </c>
      <c r="K137" s="89" t="s">
        <v>469</v>
      </c>
      <c r="L137" s="89" t="str">
        <f t="shared" si="15"/>
        <v>DIRECTO</v>
      </c>
      <c r="M137" s="89" t="s">
        <v>1066</v>
      </c>
      <c r="N137" s="89" t="s">
        <v>94</v>
      </c>
      <c r="O137" s="89" vm="2">
        <v>0</v>
      </c>
      <c r="P137" s="89" vm="2">
        <v>0</v>
      </c>
      <c r="Q137" s="89" t="s">
        <v>1001</v>
      </c>
      <c r="R137" s="89" t="s">
        <v>1067</v>
      </c>
      <c r="S137" s="89" t="s">
        <v>1068</v>
      </c>
      <c r="T137" s="89" t="s">
        <v>932</v>
      </c>
      <c r="U137" s="89" t="s">
        <v>933</v>
      </c>
      <c r="V137" s="89">
        <v>3125</v>
      </c>
      <c r="W137" s="89" t="s">
        <v>910</v>
      </c>
      <c r="X137" s="89">
        <v>0.49166660000000001</v>
      </c>
      <c r="Y137" s="89">
        <v>0.25</v>
      </c>
      <c r="Z137" s="119">
        <v>-67522.140136121001</v>
      </c>
      <c r="AA137" s="89">
        <v>0.2458333</v>
      </c>
      <c r="AB137" s="117">
        <f>_xlfn.XLOOKUP(I137,'rubros_id_opex '!A:A,'rubros_id_opex '!B:B)</f>
        <v>7</v>
      </c>
      <c r="AC137" s="89" t="str">
        <f>_xlfn.XLOOKUP(AB137,'rubros_unicos'!B:B,'rubros_unicos'!A:A)</f>
        <v>GASTOS OPERATIVOS</v>
      </c>
    </row>
    <row r="138" spans="1:29" x14ac:dyDescent="0.3">
      <c r="A138" s="92" vm="30">
        <v>46049</v>
      </c>
      <c r="B138" s="89" t="s">
        <v>1011</v>
      </c>
      <c r="C138" s="89" t="s">
        <v>1115</v>
      </c>
      <c r="D138" s="89">
        <v>-549332.74</v>
      </c>
      <c r="E138" s="89" t="s">
        <v>1116</v>
      </c>
      <c r="F138" s="89">
        <v>2</v>
      </c>
      <c r="G138" s="89">
        <v>24874</v>
      </c>
      <c r="H138" s="89" t="s">
        <v>931</v>
      </c>
      <c r="I138" s="89" t="s">
        <v>1000</v>
      </c>
      <c r="J138" s="89" t="s">
        <v>148</v>
      </c>
      <c r="K138" s="89" t="s">
        <v>469</v>
      </c>
      <c r="L138" s="89" t="str">
        <f t="shared" si="15"/>
        <v>DIRECTO</v>
      </c>
      <c r="M138" s="89" t="s">
        <v>1066</v>
      </c>
      <c r="N138" s="89" t="s">
        <v>94</v>
      </c>
      <c r="O138" s="89" vm="2">
        <v>0</v>
      </c>
      <c r="P138" s="89" vm="2">
        <v>0</v>
      </c>
      <c r="Q138" s="89" t="s">
        <v>1001</v>
      </c>
      <c r="R138" s="89" t="s">
        <v>1067</v>
      </c>
      <c r="S138" s="89" t="s">
        <v>1068</v>
      </c>
      <c r="T138" s="89" t="s">
        <v>932</v>
      </c>
      <c r="U138" s="89" t="s">
        <v>933</v>
      </c>
      <c r="V138" s="89">
        <v>3125</v>
      </c>
      <c r="W138" s="89" t="s">
        <v>912</v>
      </c>
      <c r="X138" s="89">
        <v>0.49166660000000001</v>
      </c>
      <c r="Y138" s="89">
        <v>0.25</v>
      </c>
      <c r="Z138" s="119">
        <v>-67522.140136121001</v>
      </c>
      <c r="AA138" s="89">
        <v>0.2458333</v>
      </c>
      <c r="AB138" s="117">
        <f>_xlfn.XLOOKUP(I138,'rubros_id_opex '!A:A,'rubros_id_opex '!B:B)</f>
        <v>7</v>
      </c>
      <c r="AC138" s="89" t="str">
        <f>_xlfn.XLOOKUP(AB138,'rubros_unicos'!B:B,'rubros_unicos'!A:A)</f>
        <v>GASTOS OPERATIVOS</v>
      </c>
    </row>
    <row r="139" spans="1:29" x14ac:dyDescent="0.3">
      <c r="A139" s="92" vm="34">
        <v>46035</v>
      </c>
      <c r="B139" s="89" t="s">
        <v>1117</v>
      </c>
      <c r="C139" s="89" t="s">
        <v>1118</v>
      </c>
      <c r="D139" s="89">
        <v>-91476</v>
      </c>
      <c r="E139" s="89" t="s">
        <v>1119</v>
      </c>
      <c r="F139" s="89">
        <v>1</v>
      </c>
      <c r="G139" s="89">
        <v>75600</v>
      </c>
      <c r="H139" s="89" t="s">
        <v>931</v>
      </c>
      <c r="I139" s="89" t="s">
        <v>1000</v>
      </c>
      <c r="J139" s="89" t="s">
        <v>148</v>
      </c>
      <c r="K139" s="89" t="s">
        <v>469</v>
      </c>
      <c r="L139" s="89" t="str">
        <f t="shared" si="15"/>
        <v>DIRECTO</v>
      </c>
      <c r="M139" s="89" t="s">
        <v>1066</v>
      </c>
      <c r="N139" s="89" t="s">
        <v>94</v>
      </c>
      <c r="O139" s="89" vm="2">
        <v>0</v>
      </c>
      <c r="P139" s="89" vm="2">
        <v>0</v>
      </c>
      <c r="Q139" s="89" t="s">
        <v>1001</v>
      </c>
      <c r="R139" s="89" t="s">
        <v>1067</v>
      </c>
      <c r="S139" s="89" t="s">
        <v>1068</v>
      </c>
      <c r="T139" s="89" t="s">
        <v>932</v>
      </c>
      <c r="U139" s="89" t="s">
        <v>933</v>
      </c>
      <c r="V139" s="89">
        <v>2925</v>
      </c>
      <c r="W139" s="89" t="s">
        <v>934</v>
      </c>
      <c r="X139" s="89">
        <v>0.49166665999999998</v>
      </c>
      <c r="Y139" s="89">
        <v>0.25</v>
      </c>
      <c r="Z139" s="119">
        <v>-11243.92484754</v>
      </c>
      <c r="AA139" s="89">
        <v>0.12291666499999999</v>
      </c>
      <c r="AB139" s="117">
        <f>_xlfn.XLOOKUP(I139,'rubros_id_opex '!A:A,'rubros_id_opex '!B:B)</f>
        <v>7</v>
      </c>
      <c r="AC139" s="89" t="str">
        <f>_xlfn.XLOOKUP(AB139,'rubros_unicos'!B:B,'rubros_unicos'!A:A)</f>
        <v>GASTOS OPERATIVOS</v>
      </c>
    </row>
    <row r="140" spans="1:29" x14ac:dyDescent="0.3">
      <c r="A140" s="92" vm="34">
        <v>46035</v>
      </c>
      <c r="B140" s="89" t="s">
        <v>1117</v>
      </c>
      <c r="C140" s="89" t="s">
        <v>1118</v>
      </c>
      <c r="D140" s="89">
        <v>-91476</v>
      </c>
      <c r="E140" s="89" t="s">
        <v>1119</v>
      </c>
      <c r="F140" s="89">
        <v>1</v>
      </c>
      <c r="G140" s="89">
        <v>75600</v>
      </c>
      <c r="H140" s="89" t="s">
        <v>931</v>
      </c>
      <c r="I140" s="89" t="s">
        <v>1000</v>
      </c>
      <c r="J140" s="89" t="s">
        <v>148</v>
      </c>
      <c r="K140" s="89" t="s">
        <v>469</v>
      </c>
      <c r="L140" s="89" t="str">
        <f t="shared" si="15"/>
        <v>DIRECTO</v>
      </c>
      <c r="M140" s="89" t="s">
        <v>1066</v>
      </c>
      <c r="N140" s="89" t="s">
        <v>94</v>
      </c>
      <c r="O140" s="89" vm="2">
        <v>0</v>
      </c>
      <c r="P140" s="89" vm="2">
        <v>0</v>
      </c>
      <c r="Q140" s="89" t="s">
        <v>1001</v>
      </c>
      <c r="R140" s="89" t="s">
        <v>1067</v>
      </c>
      <c r="S140" s="89" t="s">
        <v>1068</v>
      </c>
      <c r="T140" s="89" t="s">
        <v>932</v>
      </c>
      <c r="U140" s="89" t="s">
        <v>933</v>
      </c>
      <c r="V140" s="89">
        <v>2925</v>
      </c>
      <c r="W140" s="89" t="s">
        <v>908</v>
      </c>
      <c r="X140" s="89">
        <v>0.49166665999999998</v>
      </c>
      <c r="Y140" s="89">
        <v>0.25</v>
      </c>
      <c r="Z140" s="119">
        <v>-11243.92484754</v>
      </c>
      <c r="AA140" s="89">
        <v>0.12291666499999999</v>
      </c>
      <c r="AB140" s="117">
        <f>_xlfn.XLOOKUP(I140,'rubros_id_opex '!A:A,'rubros_id_opex '!B:B)</f>
        <v>7</v>
      </c>
      <c r="AC140" s="89" t="str">
        <f>_xlfn.XLOOKUP(AB140,'rubros_unicos'!B:B,'rubros_unicos'!A:A)</f>
        <v>GASTOS OPERATIVOS</v>
      </c>
    </row>
    <row r="141" spans="1:29" x14ac:dyDescent="0.3">
      <c r="A141" s="92" vm="34">
        <v>46035</v>
      </c>
      <c r="B141" s="89" t="s">
        <v>1117</v>
      </c>
      <c r="C141" s="89" t="s">
        <v>1118</v>
      </c>
      <c r="D141" s="89">
        <v>-91476</v>
      </c>
      <c r="E141" s="89" t="s">
        <v>1119</v>
      </c>
      <c r="F141" s="89">
        <v>1</v>
      </c>
      <c r="G141" s="89">
        <v>75600</v>
      </c>
      <c r="H141" s="89" t="s">
        <v>931</v>
      </c>
      <c r="I141" s="89" t="s">
        <v>1000</v>
      </c>
      <c r="J141" s="89" t="s">
        <v>148</v>
      </c>
      <c r="K141" s="89" t="s">
        <v>469</v>
      </c>
      <c r="L141" s="89" t="str">
        <f t="shared" si="15"/>
        <v>DIRECTO</v>
      </c>
      <c r="M141" s="89" t="s">
        <v>1066</v>
      </c>
      <c r="N141" s="89" t="s">
        <v>94</v>
      </c>
      <c r="O141" s="89" vm="2">
        <v>0</v>
      </c>
      <c r="P141" s="89" vm="2">
        <v>0</v>
      </c>
      <c r="Q141" s="89" t="s">
        <v>1001</v>
      </c>
      <c r="R141" s="89" t="s">
        <v>1067</v>
      </c>
      <c r="S141" s="89" t="s">
        <v>1068</v>
      </c>
      <c r="T141" s="89" t="s">
        <v>932</v>
      </c>
      <c r="U141" s="89" t="s">
        <v>933</v>
      </c>
      <c r="V141" s="89">
        <v>2925</v>
      </c>
      <c r="W141" s="89" t="s">
        <v>910</v>
      </c>
      <c r="X141" s="89">
        <v>0.49166665999999998</v>
      </c>
      <c r="Y141" s="89">
        <v>0.25</v>
      </c>
      <c r="Z141" s="119">
        <v>-11243.92484754</v>
      </c>
      <c r="AA141" s="89">
        <v>0.12291666499999999</v>
      </c>
      <c r="AB141" s="117">
        <f>_xlfn.XLOOKUP(I141,'rubros_id_opex '!A:A,'rubros_id_opex '!B:B)</f>
        <v>7</v>
      </c>
      <c r="AC141" s="89" t="str">
        <f>_xlfn.XLOOKUP(AB141,'rubros_unicos'!B:B,'rubros_unicos'!A:A)</f>
        <v>GASTOS OPERATIVOS</v>
      </c>
    </row>
    <row r="142" spans="1:29" x14ac:dyDescent="0.3">
      <c r="A142" s="92" vm="34">
        <v>46035</v>
      </c>
      <c r="B142" s="89" t="s">
        <v>1117</v>
      </c>
      <c r="C142" s="89" t="s">
        <v>1118</v>
      </c>
      <c r="D142" s="89">
        <v>-91476</v>
      </c>
      <c r="E142" s="89" t="s">
        <v>1119</v>
      </c>
      <c r="F142" s="89">
        <v>1</v>
      </c>
      <c r="G142" s="89">
        <v>75600</v>
      </c>
      <c r="H142" s="89" t="s">
        <v>931</v>
      </c>
      <c r="I142" s="89" t="s">
        <v>1000</v>
      </c>
      <c r="J142" s="89" t="s">
        <v>148</v>
      </c>
      <c r="K142" s="89" t="s">
        <v>469</v>
      </c>
      <c r="L142" s="89" t="str">
        <f t="shared" si="15"/>
        <v>DIRECTO</v>
      </c>
      <c r="M142" s="89" t="s">
        <v>1066</v>
      </c>
      <c r="N142" s="89" t="s">
        <v>94</v>
      </c>
      <c r="O142" s="89" vm="2">
        <v>0</v>
      </c>
      <c r="P142" s="89" vm="2">
        <v>0</v>
      </c>
      <c r="Q142" s="89" t="s">
        <v>1001</v>
      </c>
      <c r="R142" s="89" t="s">
        <v>1067</v>
      </c>
      <c r="S142" s="89" t="s">
        <v>1068</v>
      </c>
      <c r="T142" s="89" t="s">
        <v>932</v>
      </c>
      <c r="U142" s="89" t="s">
        <v>933</v>
      </c>
      <c r="V142" s="89">
        <v>2925</v>
      </c>
      <c r="W142" s="89" t="s">
        <v>912</v>
      </c>
      <c r="X142" s="89">
        <v>0.49166665999999998</v>
      </c>
      <c r="Y142" s="89">
        <v>0.25</v>
      </c>
      <c r="Z142" s="119">
        <v>-11243.92484754</v>
      </c>
      <c r="AA142" s="89">
        <v>0.12291666499999999</v>
      </c>
      <c r="AB142" s="117">
        <f>_xlfn.XLOOKUP(I142,'rubros_id_opex '!A:A,'rubros_id_opex '!B:B)</f>
        <v>7</v>
      </c>
      <c r="AC142" s="89" t="str">
        <f>_xlfn.XLOOKUP(AB142,'rubros_unicos'!B:B,'rubros_unicos'!A:A)</f>
        <v>GASTOS OPERATIVOS</v>
      </c>
    </row>
    <row r="143" spans="1:29" x14ac:dyDescent="0.3">
      <c r="A143" s="92" vm="34">
        <v>46035</v>
      </c>
      <c r="B143" s="89" t="s">
        <v>1117</v>
      </c>
      <c r="C143" s="89" t="s">
        <v>1118</v>
      </c>
      <c r="D143" s="89">
        <v>-91476</v>
      </c>
      <c r="E143" s="89" t="s">
        <v>1119</v>
      </c>
      <c r="F143" s="89">
        <v>1</v>
      </c>
      <c r="G143" s="89">
        <v>75600</v>
      </c>
      <c r="H143" s="89" t="s">
        <v>931</v>
      </c>
      <c r="I143" s="89" t="s">
        <v>1000</v>
      </c>
      <c r="J143" s="89" t="s">
        <v>148</v>
      </c>
      <c r="K143" s="89" t="s">
        <v>469</v>
      </c>
      <c r="L143" s="89" t="str">
        <f t="shared" si="15"/>
        <v>DIRECTO</v>
      </c>
      <c r="M143" s="89" t="s">
        <v>1066</v>
      </c>
      <c r="N143" s="89" t="s">
        <v>94</v>
      </c>
      <c r="O143" s="89" vm="2">
        <v>0</v>
      </c>
      <c r="P143" s="89" vm="2">
        <v>0</v>
      </c>
      <c r="Q143" s="89" t="s">
        <v>1001</v>
      </c>
      <c r="R143" s="89" t="s">
        <v>1067</v>
      </c>
      <c r="S143" s="89" t="s">
        <v>1068</v>
      </c>
      <c r="T143" s="89" t="s">
        <v>932</v>
      </c>
      <c r="U143" s="89" t="s">
        <v>933</v>
      </c>
      <c r="V143" s="89">
        <v>3125</v>
      </c>
      <c r="W143" s="89" t="s">
        <v>934</v>
      </c>
      <c r="X143" s="89">
        <v>0.49166660000000001</v>
      </c>
      <c r="Y143" s="89">
        <v>0.25</v>
      </c>
      <c r="Z143" s="119">
        <v>-11243.923475400001</v>
      </c>
      <c r="AA143" s="89">
        <v>0.12291665</v>
      </c>
      <c r="AB143" s="117">
        <f>_xlfn.XLOOKUP(I143,'rubros_id_opex '!A:A,'rubros_id_opex '!B:B)</f>
        <v>7</v>
      </c>
      <c r="AC143" s="89" t="str">
        <f>_xlfn.XLOOKUP(AB143,'rubros_unicos'!B:B,'rubros_unicos'!A:A)</f>
        <v>GASTOS OPERATIVOS</v>
      </c>
    </row>
    <row r="144" spans="1:29" x14ac:dyDescent="0.3">
      <c r="A144" s="92" vm="34">
        <v>46035</v>
      </c>
      <c r="B144" s="89" t="s">
        <v>1117</v>
      </c>
      <c r="C144" s="89" t="s">
        <v>1118</v>
      </c>
      <c r="D144" s="89">
        <v>-91476</v>
      </c>
      <c r="E144" s="89" t="s">
        <v>1119</v>
      </c>
      <c r="F144" s="89">
        <v>1</v>
      </c>
      <c r="G144" s="89">
        <v>75600</v>
      </c>
      <c r="H144" s="89" t="s">
        <v>931</v>
      </c>
      <c r="I144" s="89" t="s">
        <v>1000</v>
      </c>
      <c r="J144" s="89" t="s">
        <v>148</v>
      </c>
      <c r="K144" s="89" t="s">
        <v>469</v>
      </c>
      <c r="L144" s="89" t="str">
        <f t="shared" si="15"/>
        <v>DIRECTO</v>
      </c>
      <c r="M144" s="89" t="s">
        <v>1066</v>
      </c>
      <c r="N144" s="89" t="s">
        <v>94</v>
      </c>
      <c r="O144" s="89" vm="2">
        <v>0</v>
      </c>
      <c r="P144" s="89" vm="2">
        <v>0</v>
      </c>
      <c r="Q144" s="89" t="s">
        <v>1001</v>
      </c>
      <c r="R144" s="89" t="s">
        <v>1067</v>
      </c>
      <c r="S144" s="89" t="s">
        <v>1068</v>
      </c>
      <c r="T144" s="89" t="s">
        <v>932</v>
      </c>
      <c r="U144" s="89" t="s">
        <v>933</v>
      </c>
      <c r="V144" s="89">
        <v>3125</v>
      </c>
      <c r="W144" s="89" t="s">
        <v>908</v>
      </c>
      <c r="X144" s="89">
        <v>0.49166660000000001</v>
      </c>
      <c r="Y144" s="89">
        <v>0.25</v>
      </c>
      <c r="Z144" s="119">
        <v>-11243.923475400001</v>
      </c>
      <c r="AA144" s="89">
        <v>0.12291665</v>
      </c>
      <c r="AB144" s="117">
        <f>_xlfn.XLOOKUP(I144,'rubros_id_opex '!A:A,'rubros_id_opex '!B:B)</f>
        <v>7</v>
      </c>
      <c r="AC144" s="89" t="str">
        <f>_xlfn.XLOOKUP(AB144,'rubros_unicos'!B:B,'rubros_unicos'!A:A)</f>
        <v>GASTOS OPERATIVOS</v>
      </c>
    </row>
    <row r="145" spans="1:29" x14ac:dyDescent="0.3">
      <c r="A145" s="92" vm="34">
        <v>46035</v>
      </c>
      <c r="B145" s="89" t="s">
        <v>1117</v>
      </c>
      <c r="C145" s="89" t="s">
        <v>1118</v>
      </c>
      <c r="D145" s="89">
        <v>-91476</v>
      </c>
      <c r="E145" s="89" t="s">
        <v>1119</v>
      </c>
      <c r="F145" s="89">
        <v>1</v>
      </c>
      <c r="G145" s="89">
        <v>75600</v>
      </c>
      <c r="H145" s="89" t="s">
        <v>931</v>
      </c>
      <c r="I145" s="89" t="s">
        <v>1000</v>
      </c>
      <c r="J145" s="89" t="s">
        <v>148</v>
      </c>
      <c r="K145" s="89" t="s">
        <v>469</v>
      </c>
      <c r="L145" s="89" t="str">
        <f t="shared" si="15"/>
        <v>DIRECTO</v>
      </c>
      <c r="M145" s="89" t="s">
        <v>1066</v>
      </c>
      <c r="N145" s="89" t="s">
        <v>94</v>
      </c>
      <c r="O145" s="89" vm="2">
        <v>0</v>
      </c>
      <c r="P145" s="89" vm="2">
        <v>0</v>
      </c>
      <c r="Q145" s="89" t="s">
        <v>1001</v>
      </c>
      <c r="R145" s="89" t="s">
        <v>1067</v>
      </c>
      <c r="S145" s="89" t="s">
        <v>1068</v>
      </c>
      <c r="T145" s="89" t="s">
        <v>932</v>
      </c>
      <c r="U145" s="89" t="s">
        <v>933</v>
      </c>
      <c r="V145" s="89">
        <v>3125</v>
      </c>
      <c r="W145" s="89" t="s">
        <v>910</v>
      </c>
      <c r="X145" s="89">
        <v>0.49166660000000001</v>
      </c>
      <c r="Y145" s="89">
        <v>0.25</v>
      </c>
      <c r="Z145" s="119">
        <v>-11243.923475400001</v>
      </c>
      <c r="AA145" s="89">
        <v>0.12291665</v>
      </c>
      <c r="AB145" s="117">
        <f>_xlfn.XLOOKUP(I145,'rubros_id_opex '!A:A,'rubros_id_opex '!B:B)</f>
        <v>7</v>
      </c>
      <c r="AC145" s="89" t="str">
        <f>_xlfn.XLOOKUP(AB145,'rubros_unicos'!B:B,'rubros_unicos'!A:A)</f>
        <v>GASTOS OPERATIVOS</v>
      </c>
    </row>
    <row r="146" spans="1:29" x14ac:dyDescent="0.3">
      <c r="A146" s="92" vm="34">
        <v>46035</v>
      </c>
      <c r="B146" s="89" t="s">
        <v>1117</v>
      </c>
      <c r="C146" s="89" t="s">
        <v>1118</v>
      </c>
      <c r="D146" s="89">
        <v>-91476</v>
      </c>
      <c r="E146" s="89" t="s">
        <v>1119</v>
      </c>
      <c r="F146" s="89">
        <v>1</v>
      </c>
      <c r="G146" s="89">
        <v>75600</v>
      </c>
      <c r="H146" s="89" t="s">
        <v>931</v>
      </c>
      <c r="I146" s="89" t="s">
        <v>1000</v>
      </c>
      <c r="J146" s="89" t="s">
        <v>148</v>
      </c>
      <c r="K146" s="89" t="s">
        <v>469</v>
      </c>
      <c r="L146" s="89" t="str">
        <f t="shared" si="15"/>
        <v>DIRECTO</v>
      </c>
      <c r="M146" s="89" t="s">
        <v>1066</v>
      </c>
      <c r="N146" s="89" t="s">
        <v>94</v>
      </c>
      <c r="O146" s="89" vm="2">
        <v>0</v>
      </c>
      <c r="P146" s="89" vm="2">
        <v>0</v>
      </c>
      <c r="Q146" s="89" t="s">
        <v>1001</v>
      </c>
      <c r="R146" s="89" t="s">
        <v>1067</v>
      </c>
      <c r="S146" s="89" t="s">
        <v>1068</v>
      </c>
      <c r="T146" s="89" t="s">
        <v>932</v>
      </c>
      <c r="U146" s="89" t="s">
        <v>933</v>
      </c>
      <c r="V146" s="89">
        <v>3125</v>
      </c>
      <c r="W146" s="89" t="s">
        <v>912</v>
      </c>
      <c r="X146" s="89">
        <v>0.49166660000000001</v>
      </c>
      <c r="Y146" s="89">
        <v>0.25</v>
      </c>
      <c r="Z146" s="119">
        <v>-11243.923475400001</v>
      </c>
      <c r="AA146" s="89">
        <v>0.12291665</v>
      </c>
      <c r="AB146" s="117">
        <f>_xlfn.XLOOKUP(I146,'rubros_id_opex '!A:A,'rubros_id_opex '!B:B)</f>
        <v>7</v>
      </c>
      <c r="AC146" s="89" t="str">
        <f>_xlfn.XLOOKUP(AB146,'rubros_unicos'!B:B,'rubros_unicos'!A:A)</f>
        <v>GASTOS OPERATIVOS</v>
      </c>
    </row>
    <row r="147" spans="1:29" x14ac:dyDescent="0.3">
      <c r="A147" s="92" vm="41">
        <v>46023</v>
      </c>
      <c r="B147" s="89" t="s">
        <v>938</v>
      </c>
      <c r="C147" s="89" t="s">
        <v>1120</v>
      </c>
      <c r="D147" s="89">
        <v>-312305.84000000003</v>
      </c>
      <c r="E147" s="89" t="s">
        <v>1121</v>
      </c>
      <c r="F147" s="89">
        <v>1</v>
      </c>
      <c r="G147" s="89">
        <v>258104</v>
      </c>
      <c r="H147" s="89" t="s">
        <v>931</v>
      </c>
      <c r="I147" s="89" t="s">
        <v>1000</v>
      </c>
      <c r="J147" s="89" t="s">
        <v>148</v>
      </c>
      <c r="K147" s="89" t="s">
        <v>469</v>
      </c>
      <c r="L147" s="89" t="str">
        <f t="shared" si="15"/>
        <v>DIRECTO</v>
      </c>
      <c r="M147" s="89" t="s">
        <v>1066</v>
      </c>
      <c r="N147" s="89" t="s">
        <v>94</v>
      </c>
      <c r="O147" s="89" vm="2">
        <v>0</v>
      </c>
      <c r="P147" s="89" vm="2">
        <v>0</v>
      </c>
      <c r="Q147" s="89" t="s">
        <v>1001</v>
      </c>
      <c r="R147" s="89" t="s">
        <v>1067</v>
      </c>
      <c r="S147" s="89" t="s">
        <v>1068</v>
      </c>
      <c r="T147" s="89" t="s">
        <v>932</v>
      </c>
      <c r="U147" s="89" t="s">
        <v>933</v>
      </c>
      <c r="V147" s="89">
        <v>2925</v>
      </c>
      <c r="W147" s="89" t="s">
        <v>934</v>
      </c>
      <c r="X147" s="89">
        <v>0.49166665999999998</v>
      </c>
      <c r="Y147" s="89">
        <v>0.25</v>
      </c>
      <c r="Z147" s="119">
        <v>-38387.592312823603</v>
      </c>
      <c r="AA147" s="89">
        <v>0.12291666499999999</v>
      </c>
      <c r="AB147" s="117">
        <f>_xlfn.XLOOKUP(I147,'rubros_id_opex '!A:A,'rubros_id_opex '!B:B)</f>
        <v>7</v>
      </c>
      <c r="AC147" s="89" t="str">
        <f>_xlfn.XLOOKUP(AB147,'rubros_unicos'!B:B,'rubros_unicos'!A:A)</f>
        <v>GASTOS OPERATIVOS</v>
      </c>
    </row>
    <row r="148" spans="1:29" x14ac:dyDescent="0.3">
      <c r="A148" s="92" vm="41">
        <v>46023</v>
      </c>
      <c r="B148" s="89" t="s">
        <v>938</v>
      </c>
      <c r="C148" s="89" t="s">
        <v>1120</v>
      </c>
      <c r="D148" s="89">
        <v>-312305.84000000003</v>
      </c>
      <c r="E148" s="89" t="s">
        <v>1121</v>
      </c>
      <c r="F148" s="89">
        <v>1</v>
      </c>
      <c r="G148" s="89">
        <v>258104</v>
      </c>
      <c r="H148" s="89" t="s">
        <v>931</v>
      </c>
      <c r="I148" s="89" t="s">
        <v>1000</v>
      </c>
      <c r="J148" s="89" t="s">
        <v>148</v>
      </c>
      <c r="K148" s="89" t="s">
        <v>469</v>
      </c>
      <c r="L148" s="89" t="str">
        <f t="shared" si="15"/>
        <v>DIRECTO</v>
      </c>
      <c r="M148" s="89" t="s">
        <v>1066</v>
      </c>
      <c r="N148" s="89" t="s">
        <v>94</v>
      </c>
      <c r="O148" s="89" vm="2">
        <v>0</v>
      </c>
      <c r="P148" s="89" vm="2">
        <v>0</v>
      </c>
      <c r="Q148" s="89" t="s">
        <v>1001</v>
      </c>
      <c r="R148" s="89" t="s">
        <v>1067</v>
      </c>
      <c r="S148" s="89" t="s">
        <v>1068</v>
      </c>
      <c r="T148" s="89" t="s">
        <v>932</v>
      </c>
      <c r="U148" s="89" t="s">
        <v>933</v>
      </c>
      <c r="V148" s="89">
        <v>2925</v>
      </c>
      <c r="W148" s="89" t="s">
        <v>908</v>
      </c>
      <c r="X148" s="89">
        <v>0.49166665999999998</v>
      </c>
      <c r="Y148" s="89">
        <v>0.25</v>
      </c>
      <c r="Z148" s="119">
        <v>-38387.592312823603</v>
      </c>
      <c r="AA148" s="89">
        <v>0.12291666499999999</v>
      </c>
      <c r="AB148" s="117">
        <f>_xlfn.XLOOKUP(I148,'rubros_id_opex '!A:A,'rubros_id_opex '!B:B)</f>
        <v>7</v>
      </c>
      <c r="AC148" s="89" t="str">
        <f>_xlfn.XLOOKUP(AB148,'rubros_unicos'!B:B,'rubros_unicos'!A:A)</f>
        <v>GASTOS OPERATIVOS</v>
      </c>
    </row>
    <row r="149" spans="1:29" x14ac:dyDescent="0.3">
      <c r="A149" s="92" vm="41">
        <v>46023</v>
      </c>
      <c r="B149" s="89" t="s">
        <v>938</v>
      </c>
      <c r="C149" s="89" t="s">
        <v>1120</v>
      </c>
      <c r="D149" s="89">
        <v>-312305.84000000003</v>
      </c>
      <c r="E149" s="89" t="s">
        <v>1121</v>
      </c>
      <c r="F149" s="89">
        <v>1</v>
      </c>
      <c r="G149" s="89">
        <v>258104</v>
      </c>
      <c r="H149" s="89" t="s">
        <v>931</v>
      </c>
      <c r="I149" s="89" t="s">
        <v>1000</v>
      </c>
      <c r="J149" s="89" t="s">
        <v>148</v>
      </c>
      <c r="K149" s="89" t="s">
        <v>469</v>
      </c>
      <c r="L149" s="89" t="str">
        <f t="shared" si="15"/>
        <v>DIRECTO</v>
      </c>
      <c r="M149" s="89" t="s">
        <v>1066</v>
      </c>
      <c r="N149" s="89" t="s">
        <v>94</v>
      </c>
      <c r="O149" s="89" vm="2">
        <v>0</v>
      </c>
      <c r="P149" s="89" vm="2">
        <v>0</v>
      </c>
      <c r="Q149" s="89" t="s">
        <v>1001</v>
      </c>
      <c r="R149" s="89" t="s">
        <v>1067</v>
      </c>
      <c r="S149" s="89" t="s">
        <v>1068</v>
      </c>
      <c r="T149" s="89" t="s">
        <v>932</v>
      </c>
      <c r="U149" s="89" t="s">
        <v>933</v>
      </c>
      <c r="V149" s="89">
        <v>2925</v>
      </c>
      <c r="W149" s="89" t="s">
        <v>910</v>
      </c>
      <c r="X149" s="89">
        <v>0.49166665999999998</v>
      </c>
      <c r="Y149" s="89">
        <v>0.25</v>
      </c>
      <c r="Z149" s="119">
        <v>-38387.592312823603</v>
      </c>
      <c r="AA149" s="89">
        <v>0.12291666499999999</v>
      </c>
      <c r="AB149" s="117">
        <f>_xlfn.XLOOKUP(I149,'rubros_id_opex '!A:A,'rubros_id_opex '!B:B)</f>
        <v>7</v>
      </c>
      <c r="AC149" s="89" t="str">
        <f>_xlfn.XLOOKUP(AB149,'rubros_unicos'!B:B,'rubros_unicos'!A:A)</f>
        <v>GASTOS OPERATIVOS</v>
      </c>
    </row>
    <row r="150" spans="1:29" x14ac:dyDescent="0.3">
      <c r="A150" s="92" vm="41">
        <v>46023</v>
      </c>
      <c r="B150" s="89" t="s">
        <v>938</v>
      </c>
      <c r="C150" s="89" t="s">
        <v>1120</v>
      </c>
      <c r="D150" s="89">
        <v>-312305.84000000003</v>
      </c>
      <c r="E150" s="89" t="s">
        <v>1121</v>
      </c>
      <c r="F150" s="89">
        <v>1</v>
      </c>
      <c r="G150" s="89">
        <v>258104</v>
      </c>
      <c r="H150" s="89" t="s">
        <v>931</v>
      </c>
      <c r="I150" s="89" t="s">
        <v>1000</v>
      </c>
      <c r="J150" s="89" t="s">
        <v>148</v>
      </c>
      <c r="K150" s="89" t="s">
        <v>469</v>
      </c>
      <c r="L150" s="89" t="str">
        <f t="shared" si="15"/>
        <v>DIRECTO</v>
      </c>
      <c r="M150" s="89" t="s">
        <v>1066</v>
      </c>
      <c r="N150" s="89" t="s">
        <v>94</v>
      </c>
      <c r="O150" s="89" vm="2">
        <v>0</v>
      </c>
      <c r="P150" s="89" vm="2">
        <v>0</v>
      </c>
      <c r="Q150" s="89" t="s">
        <v>1001</v>
      </c>
      <c r="R150" s="89" t="s">
        <v>1067</v>
      </c>
      <c r="S150" s="89" t="s">
        <v>1068</v>
      </c>
      <c r="T150" s="89" t="s">
        <v>932</v>
      </c>
      <c r="U150" s="89" t="s">
        <v>933</v>
      </c>
      <c r="V150" s="89">
        <v>2925</v>
      </c>
      <c r="W150" s="89" t="s">
        <v>912</v>
      </c>
      <c r="X150" s="89">
        <v>0.49166665999999998</v>
      </c>
      <c r="Y150" s="89">
        <v>0.25</v>
      </c>
      <c r="Z150" s="119">
        <v>-38387.592312823603</v>
      </c>
      <c r="AA150" s="89">
        <v>0.12291666499999999</v>
      </c>
      <c r="AB150" s="117">
        <f>_xlfn.XLOOKUP(I150,'rubros_id_opex '!A:A,'rubros_id_opex '!B:B)</f>
        <v>7</v>
      </c>
      <c r="AC150" s="89" t="str">
        <f>_xlfn.XLOOKUP(AB150,'rubros_unicos'!B:B,'rubros_unicos'!A:A)</f>
        <v>GASTOS OPERATIVOS</v>
      </c>
    </row>
    <row r="151" spans="1:29" x14ac:dyDescent="0.3">
      <c r="A151" s="92" vm="41">
        <v>46023</v>
      </c>
      <c r="B151" s="89" t="s">
        <v>938</v>
      </c>
      <c r="C151" s="89" t="s">
        <v>1120</v>
      </c>
      <c r="D151" s="89">
        <v>-312305.84000000003</v>
      </c>
      <c r="E151" s="89" t="s">
        <v>1121</v>
      </c>
      <c r="F151" s="89">
        <v>1</v>
      </c>
      <c r="G151" s="89">
        <v>258104</v>
      </c>
      <c r="H151" s="89" t="s">
        <v>931</v>
      </c>
      <c r="I151" s="89" t="s">
        <v>1000</v>
      </c>
      <c r="J151" s="89" t="s">
        <v>148</v>
      </c>
      <c r="K151" s="89" t="s">
        <v>469</v>
      </c>
      <c r="L151" s="89" t="str">
        <f t="shared" si="15"/>
        <v>DIRECTO</v>
      </c>
      <c r="M151" s="89" t="s">
        <v>1066</v>
      </c>
      <c r="N151" s="89" t="s">
        <v>94</v>
      </c>
      <c r="O151" s="89" vm="2">
        <v>0</v>
      </c>
      <c r="P151" s="89" vm="2">
        <v>0</v>
      </c>
      <c r="Q151" s="89" t="s">
        <v>1001</v>
      </c>
      <c r="R151" s="89" t="s">
        <v>1067</v>
      </c>
      <c r="S151" s="89" t="s">
        <v>1068</v>
      </c>
      <c r="T151" s="89" t="s">
        <v>932</v>
      </c>
      <c r="U151" s="89" t="s">
        <v>933</v>
      </c>
      <c r="V151" s="89">
        <v>3125</v>
      </c>
      <c r="W151" s="89" t="s">
        <v>934</v>
      </c>
      <c r="X151" s="89">
        <v>0.49166660000000001</v>
      </c>
      <c r="Y151" s="89">
        <v>0.25</v>
      </c>
      <c r="Z151" s="119">
        <v>-38387.587628236004</v>
      </c>
      <c r="AA151" s="89">
        <v>0.12291665</v>
      </c>
      <c r="AB151" s="117">
        <f>_xlfn.XLOOKUP(I151,'rubros_id_opex '!A:A,'rubros_id_opex '!B:B)</f>
        <v>7</v>
      </c>
      <c r="AC151" s="89" t="str">
        <f>_xlfn.XLOOKUP(AB151,'rubros_unicos'!B:B,'rubros_unicos'!A:A)</f>
        <v>GASTOS OPERATIVOS</v>
      </c>
    </row>
    <row r="152" spans="1:29" x14ac:dyDescent="0.3">
      <c r="A152" s="92" vm="41">
        <v>46023</v>
      </c>
      <c r="B152" s="89" t="s">
        <v>938</v>
      </c>
      <c r="C152" s="89" t="s">
        <v>1120</v>
      </c>
      <c r="D152" s="89">
        <v>-312305.84000000003</v>
      </c>
      <c r="E152" s="89" t="s">
        <v>1121</v>
      </c>
      <c r="F152" s="89">
        <v>1</v>
      </c>
      <c r="G152" s="89">
        <v>258104</v>
      </c>
      <c r="H152" s="89" t="s">
        <v>931</v>
      </c>
      <c r="I152" s="89" t="s">
        <v>1000</v>
      </c>
      <c r="J152" s="89" t="s">
        <v>148</v>
      </c>
      <c r="K152" s="89" t="s">
        <v>469</v>
      </c>
      <c r="L152" s="89" t="str">
        <f t="shared" si="15"/>
        <v>DIRECTO</v>
      </c>
      <c r="M152" s="89" t="s">
        <v>1066</v>
      </c>
      <c r="N152" s="89" t="s">
        <v>94</v>
      </c>
      <c r="O152" s="89" vm="2">
        <v>0</v>
      </c>
      <c r="P152" s="89" vm="2">
        <v>0</v>
      </c>
      <c r="Q152" s="89" t="s">
        <v>1001</v>
      </c>
      <c r="R152" s="89" t="s">
        <v>1067</v>
      </c>
      <c r="S152" s="89" t="s">
        <v>1068</v>
      </c>
      <c r="T152" s="89" t="s">
        <v>932</v>
      </c>
      <c r="U152" s="89" t="s">
        <v>933</v>
      </c>
      <c r="V152" s="89">
        <v>3125</v>
      </c>
      <c r="W152" s="89" t="s">
        <v>908</v>
      </c>
      <c r="X152" s="89">
        <v>0.49166660000000001</v>
      </c>
      <c r="Y152" s="89">
        <v>0.25</v>
      </c>
      <c r="Z152" s="119">
        <v>-38387.587628236004</v>
      </c>
      <c r="AA152" s="89">
        <v>0.12291665</v>
      </c>
      <c r="AB152" s="117">
        <f>_xlfn.XLOOKUP(I152,'rubros_id_opex '!A:A,'rubros_id_opex '!B:B)</f>
        <v>7</v>
      </c>
      <c r="AC152" s="89" t="str">
        <f>_xlfn.XLOOKUP(AB152,'rubros_unicos'!B:B,'rubros_unicos'!A:A)</f>
        <v>GASTOS OPERATIVOS</v>
      </c>
    </row>
    <row r="153" spans="1:29" x14ac:dyDescent="0.3">
      <c r="A153" s="92" vm="41">
        <v>46023</v>
      </c>
      <c r="B153" s="89" t="s">
        <v>938</v>
      </c>
      <c r="C153" s="89" t="s">
        <v>1120</v>
      </c>
      <c r="D153" s="89">
        <v>-312305.84000000003</v>
      </c>
      <c r="E153" s="89" t="s">
        <v>1121</v>
      </c>
      <c r="F153" s="89">
        <v>1</v>
      </c>
      <c r="G153" s="89">
        <v>258104</v>
      </c>
      <c r="H153" s="89" t="s">
        <v>931</v>
      </c>
      <c r="I153" s="89" t="s">
        <v>1000</v>
      </c>
      <c r="J153" s="89" t="s">
        <v>148</v>
      </c>
      <c r="K153" s="89" t="s">
        <v>469</v>
      </c>
      <c r="L153" s="89" t="str">
        <f t="shared" si="15"/>
        <v>DIRECTO</v>
      </c>
      <c r="M153" s="89" t="s">
        <v>1066</v>
      </c>
      <c r="N153" s="89" t="s">
        <v>94</v>
      </c>
      <c r="O153" s="89" vm="2">
        <v>0</v>
      </c>
      <c r="P153" s="89" vm="2">
        <v>0</v>
      </c>
      <c r="Q153" s="89" t="s">
        <v>1001</v>
      </c>
      <c r="R153" s="89" t="s">
        <v>1067</v>
      </c>
      <c r="S153" s="89" t="s">
        <v>1068</v>
      </c>
      <c r="T153" s="89" t="s">
        <v>932</v>
      </c>
      <c r="U153" s="89" t="s">
        <v>933</v>
      </c>
      <c r="V153" s="89">
        <v>3125</v>
      </c>
      <c r="W153" s="89" t="s">
        <v>910</v>
      </c>
      <c r="X153" s="89">
        <v>0.49166660000000001</v>
      </c>
      <c r="Y153" s="89">
        <v>0.25</v>
      </c>
      <c r="Z153" s="119">
        <v>-38387.587628236004</v>
      </c>
      <c r="AA153" s="89">
        <v>0.12291665</v>
      </c>
      <c r="AB153" s="117">
        <f>_xlfn.XLOOKUP(I153,'rubros_id_opex '!A:A,'rubros_id_opex '!B:B)</f>
        <v>7</v>
      </c>
      <c r="AC153" s="89" t="str">
        <f>_xlfn.XLOOKUP(AB153,'rubros_unicos'!B:B,'rubros_unicos'!A:A)</f>
        <v>GASTOS OPERATIVOS</v>
      </c>
    </row>
    <row r="154" spans="1:29" x14ac:dyDescent="0.3">
      <c r="A154" s="92" vm="41">
        <v>46023</v>
      </c>
      <c r="B154" s="89" t="s">
        <v>938</v>
      </c>
      <c r="C154" s="89" t="s">
        <v>1120</v>
      </c>
      <c r="D154" s="89">
        <v>-312305.84000000003</v>
      </c>
      <c r="E154" s="89" t="s">
        <v>1121</v>
      </c>
      <c r="F154" s="89">
        <v>1</v>
      </c>
      <c r="G154" s="89">
        <v>258104</v>
      </c>
      <c r="H154" s="89" t="s">
        <v>931</v>
      </c>
      <c r="I154" s="89" t="s">
        <v>1000</v>
      </c>
      <c r="J154" s="89" t="s">
        <v>148</v>
      </c>
      <c r="K154" s="89" t="s">
        <v>469</v>
      </c>
      <c r="L154" s="89" t="str">
        <f t="shared" si="15"/>
        <v>DIRECTO</v>
      </c>
      <c r="M154" s="89" t="s">
        <v>1066</v>
      </c>
      <c r="N154" s="89" t="s">
        <v>94</v>
      </c>
      <c r="O154" s="89" vm="2">
        <v>0</v>
      </c>
      <c r="P154" s="89" vm="2">
        <v>0</v>
      </c>
      <c r="Q154" s="89" t="s">
        <v>1001</v>
      </c>
      <c r="R154" s="89" t="s">
        <v>1067</v>
      </c>
      <c r="S154" s="89" t="s">
        <v>1068</v>
      </c>
      <c r="T154" s="89" t="s">
        <v>932</v>
      </c>
      <c r="U154" s="89" t="s">
        <v>933</v>
      </c>
      <c r="V154" s="89">
        <v>3125</v>
      </c>
      <c r="W154" s="89" t="s">
        <v>912</v>
      </c>
      <c r="X154" s="89">
        <v>0.49166660000000001</v>
      </c>
      <c r="Y154" s="89">
        <v>0.25</v>
      </c>
      <c r="Z154" s="119">
        <v>-38387.587628236004</v>
      </c>
      <c r="AA154" s="89">
        <v>0.12291665</v>
      </c>
      <c r="AB154" s="117">
        <f>_xlfn.XLOOKUP(I154,'rubros_id_opex '!A:A,'rubros_id_opex '!B:B)</f>
        <v>7</v>
      </c>
      <c r="AC154" s="89" t="str">
        <f>_xlfn.XLOOKUP(AB154,'rubros_unicos'!B:B,'rubros_unicos'!A:A)</f>
        <v>GASTOS OPERATIVOS</v>
      </c>
    </row>
    <row r="155" spans="1:29" x14ac:dyDescent="0.3">
      <c r="A155" s="92" vm="28">
        <v>46036</v>
      </c>
      <c r="B155" s="89" t="s">
        <v>52</v>
      </c>
      <c r="C155" s="89" t="s">
        <v>1125</v>
      </c>
      <c r="D155" s="89">
        <v>-37805.279999999999</v>
      </c>
      <c r="E155" s="89" t="s">
        <v>1126</v>
      </c>
      <c r="F155" s="89">
        <v>1</v>
      </c>
      <c r="G155" s="89">
        <v>31244.03</v>
      </c>
      <c r="H155" s="89" t="s">
        <v>931</v>
      </c>
      <c r="I155" s="89" t="s">
        <v>1000</v>
      </c>
      <c r="J155" s="89" t="s">
        <v>148</v>
      </c>
      <c r="K155" s="89" t="s">
        <v>469</v>
      </c>
      <c r="L155" s="89" t="str">
        <f t="shared" si="15"/>
        <v>DIRECTO</v>
      </c>
      <c r="M155" s="89" t="s">
        <v>1066</v>
      </c>
      <c r="N155" s="89" t="s">
        <v>94</v>
      </c>
      <c r="O155" s="89" vm="2">
        <v>0</v>
      </c>
      <c r="P155" s="89" vm="2">
        <v>0</v>
      </c>
      <c r="Q155" s="89" t="s">
        <v>1001</v>
      </c>
      <c r="R155" s="89" t="s">
        <v>1067</v>
      </c>
      <c r="S155" s="89" t="s">
        <v>1068</v>
      </c>
      <c r="T155" s="89" t="s">
        <v>932</v>
      </c>
      <c r="U155" s="89" t="s">
        <v>933</v>
      </c>
      <c r="V155" s="89">
        <v>2925</v>
      </c>
      <c r="W155" s="89" t="s">
        <v>934</v>
      </c>
      <c r="X155" s="89">
        <v>0.49166665999999998</v>
      </c>
      <c r="Y155" s="89">
        <v>0.25</v>
      </c>
      <c r="Z155" s="119">
        <v>-4646.8989369911997</v>
      </c>
      <c r="AA155" s="89">
        <v>0.12291666499999999</v>
      </c>
      <c r="AB155" s="117">
        <f>_xlfn.XLOOKUP(I155,'rubros_id_opex '!A:A,'rubros_id_opex '!B:B)</f>
        <v>7</v>
      </c>
      <c r="AC155" s="89" t="str">
        <f>_xlfn.XLOOKUP(AB155,'rubros_unicos'!B:B,'rubros_unicos'!A:A)</f>
        <v>GASTOS OPERATIVOS</v>
      </c>
    </row>
    <row r="156" spans="1:29" x14ac:dyDescent="0.3">
      <c r="A156" s="92" vm="28">
        <v>46036</v>
      </c>
      <c r="B156" s="89" t="s">
        <v>52</v>
      </c>
      <c r="C156" s="89" t="s">
        <v>1125</v>
      </c>
      <c r="D156" s="89">
        <v>-37805.279999999999</v>
      </c>
      <c r="E156" s="89" t="s">
        <v>1126</v>
      </c>
      <c r="F156" s="89">
        <v>1</v>
      </c>
      <c r="G156" s="89">
        <v>31244.03</v>
      </c>
      <c r="H156" s="89" t="s">
        <v>931</v>
      </c>
      <c r="I156" s="89" t="s">
        <v>1000</v>
      </c>
      <c r="J156" s="89" t="s">
        <v>148</v>
      </c>
      <c r="K156" s="89" t="s">
        <v>469</v>
      </c>
      <c r="L156" s="89" t="str">
        <f t="shared" si="15"/>
        <v>DIRECTO</v>
      </c>
      <c r="M156" s="89" t="s">
        <v>1066</v>
      </c>
      <c r="N156" s="89" t="s">
        <v>94</v>
      </c>
      <c r="O156" s="89" vm="2">
        <v>0</v>
      </c>
      <c r="P156" s="89" vm="2">
        <v>0</v>
      </c>
      <c r="Q156" s="89" t="s">
        <v>1001</v>
      </c>
      <c r="R156" s="89" t="s">
        <v>1067</v>
      </c>
      <c r="S156" s="89" t="s">
        <v>1068</v>
      </c>
      <c r="T156" s="89" t="s">
        <v>932</v>
      </c>
      <c r="U156" s="89" t="s">
        <v>933</v>
      </c>
      <c r="V156" s="89">
        <v>2925</v>
      </c>
      <c r="W156" s="89" t="s">
        <v>908</v>
      </c>
      <c r="X156" s="89">
        <v>0.49166665999999998</v>
      </c>
      <c r="Y156" s="89">
        <v>0.25</v>
      </c>
      <c r="Z156" s="119">
        <v>-4646.8989369911997</v>
      </c>
      <c r="AA156" s="89">
        <v>0.12291666499999999</v>
      </c>
      <c r="AB156" s="117">
        <f>_xlfn.XLOOKUP(I156,'rubros_id_opex '!A:A,'rubros_id_opex '!B:B)</f>
        <v>7</v>
      </c>
      <c r="AC156" s="89" t="str">
        <f>_xlfn.XLOOKUP(AB156,'rubros_unicos'!B:B,'rubros_unicos'!A:A)</f>
        <v>GASTOS OPERATIVOS</v>
      </c>
    </row>
    <row r="157" spans="1:29" x14ac:dyDescent="0.3">
      <c r="A157" s="92" vm="28">
        <v>46036</v>
      </c>
      <c r="B157" s="89" t="s">
        <v>52</v>
      </c>
      <c r="C157" s="89" t="s">
        <v>1125</v>
      </c>
      <c r="D157" s="89">
        <v>-37805.279999999999</v>
      </c>
      <c r="E157" s="89" t="s">
        <v>1126</v>
      </c>
      <c r="F157" s="89">
        <v>1</v>
      </c>
      <c r="G157" s="89">
        <v>31244.03</v>
      </c>
      <c r="H157" s="89" t="s">
        <v>931</v>
      </c>
      <c r="I157" s="89" t="s">
        <v>1000</v>
      </c>
      <c r="J157" s="89" t="s">
        <v>148</v>
      </c>
      <c r="K157" s="89" t="s">
        <v>469</v>
      </c>
      <c r="L157" s="89" t="str">
        <f t="shared" si="15"/>
        <v>DIRECTO</v>
      </c>
      <c r="M157" s="89" t="s">
        <v>1066</v>
      </c>
      <c r="N157" s="89" t="s">
        <v>94</v>
      </c>
      <c r="O157" s="89" vm="2">
        <v>0</v>
      </c>
      <c r="P157" s="89" vm="2">
        <v>0</v>
      </c>
      <c r="Q157" s="89" t="s">
        <v>1001</v>
      </c>
      <c r="R157" s="89" t="s">
        <v>1067</v>
      </c>
      <c r="S157" s="89" t="s">
        <v>1068</v>
      </c>
      <c r="T157" s="89" t="s">
        <v>932</v>
      </c>
      <c r="U157" s="89" t="s">
        <v>933</v>
      </c>
      <c r="V157" s="89">
        <v>2925</v>
      </c>
      <c r="W157" s="89" t="s">
        <v>910</v>
      </c>
      <c r="X157" s="89">
        <v>0.49166665999999998</v>
      </c>
      <c r="Y157" s="89">
        <v>0.25</v>
      </c>
      <c r="Z157" s="119">
        <v>-4646.8989369911997</v>
      </c>
      <c r="AA157" s="89">
        <v>0.12291666499999999</v>
      </c>
      <c r="AB157" s="117">
        <f>_xlfn.XLOOKUP(I157,'rubros_id_opex '!A:A,'rubros_id_opex '!B:B)</f>
        <v>7</v>
      </c>
      <c r="AC157" s="89" t="str">
        <f>_xlfn.XLOOKUP(AB157,'rubros_unicos'!B:B,'rubros_unicos'!A:A)</f>
        <v>GASTOS OPERATIVOS</v>
      </c>
    </row>
    <row r="158" spans="1:29" x14ac:dyDescent="0.3">
      <c r="A158" s="92" vm="28">
        <v>46036</v>
      </c>
      <c r="B158" s="89" t="s">
        <v>52</v>
      </c>
      <c r="C158" s="89" t="s">
        <v>1125</v>
      </c>
      <c r="D158" s="89">
        <v>-37805.279999999999</v>
      </c>
      <c r="E158" s="89" t="s">
        <v>1126</v>
      </c>
      <c r="F158" s="89">
        <v>1</v>
      </c>
      <c r="G158" s="89">
        <v>31244.03</v>
      </c>
      <c r="H158" s="89" t="s">
        <v>931</v>
      </c>
      <c r="I158" s="89" t="s">
        <v>1000</v>
      </c>
      <c r="J158" s="89" t="s">
        <v>148</v>
      </c>
      <c r="K158" s="89" t="s">
        <v>469</v>
      </c>
      <c r="L158" s="89" t="str">
        <f t="shared" si="15"/>
        <v>DIRECTO</v>
      </c>
      <c r="M158" s="89" t="s">
        <v>1066</v>
      </c>
      <c r="N158" s="89" t="s">
        <v>94</v>
      </c>
      <c r="O158" s="89" vm="2">
        <v>0</v>
      </c>
      <c r="P158" s="89" vm="2">
        <v>0</v>
      </c>
      <c r="Q158" s="89" t="s">
        <v>1001</v>
      </c>
      <c r="R158" s="89" t="s">
        <v>1067</v>
      </c>
      <c r="S158" s="89" t="s">
        <v>1068</v>
      </c>
      <c r="T158" s="89" t="s">
        <v>932</v>
      </c>
      <c r="U158" s="89" t="s">
        <v>933</v>
      </c>
      <c r="V158" s="89">
        <v>2925</v>
      </c>
      <c r="W158" s="89" t="s">
        <v>912</v>
      </c>
      <c r="X158" s="89">
        <v>0.49166665999999998</v>
      </c>
      <c r="Y158" s="89">
        <v>0.25</v>
      </c>
      <c r="Z158" s="119">
        <v>-4646.8989369911997</v>
      </c>
      <c r="AA158" s="89">
        <v>0.12291666499999999</v>
      </c>
      <c r="AB158" s="117">
        <f>_xlfn.XLOOKUP(I158,'rubros_id_opex '!A:A,'rubros_id_opex '!B:B)</f>
        <v>7</v>
      </c>
      <c r="AC158" s="89" t="str">
        <f>_xlfn.XLOOKUP(AB158,'rubros_unicos'!B:B,'rubros_unicos'!A:A)</f>
        <v>GASTOS OPERATIVOS</v>
      </c>
    </row>
    <row r="159" spans="1:29" x14ac:dyDescent="0.3">
      <c r="A159" s="92" vm="28">
        <v>46036</v>
      </c>
      <c r="B159" s="89" t="s">
        <v>52</v>
      </c>
      <c r="C159" s="89" t="s">
        <v>1125</v>
      </c>
      <c r="D159" s="89">
        <v>-37805.279999999999</v>
      </c>
      <c r="E159" s="89" t="s">
        <v>1126</v>
      </c>
      <c r="F159" s="89">
        <v>1</v>
      </c>
      <c r="G159" s="89">
        <v>31244.03</v>
      </c>
      <c r="H159" s="89" t="s">
        <v>931</v>
      </c>
      <c r="I159" s="89" t="s">
        <v>1000</v>
      </c>
      <c r="J159" s="89" t="s">
        <v>148</v>
      </c>
      <c r="K159" s="89" t="s">
        <v>469</v>
      </c>
      <c r="L159" s="89" t="str">
        <f t="shared" si="15"/>
        <v>DIRECTO</v>
      </c>
      <c r="M159" s="89" t="s">
        <v>1066</v>
      </c>
      <c r="N159" s="89" t="s">
        <v>94</v>
      </c>
      <c r="O159" s="89" vm="2">
        <v>0</v>
      </c>
      <c r="P159" s="89" vm="2">
        <v>0</v>
      </c>
      <c r="Q159" s="89" t="s">
        <v>1001</v>
      </c>
      <c r="R159" s="89" t="s">
        <v>1067</v>
      </c>
      <c r="S159" s="89" t="s">
        <v>1068</v>
      </c>
      <c r="T159" s="89" t="s">
        <v>932</v>
      </c>
      <c r="U159" s="89" t="s">
        <v>933</v>
      </c>
      <c r="V159" s="89">
        <v>3125</v>
      </c>
      <c r="W159" s="89" t="s">
        <v>934</v>
      </c>
      <c r="X159" s="89">
        <v>0.49166660000000001</v>
      </c>
      <c r="Y159" s="89">
        <v>0.25</v>
      </c>
      <c r="Z159" s="119">
        <v>-4646.8983699119999</v>
      </c>
      <c r="AA159" s="89">
        <v>0.12291665</v>
      </c>
      <c r="AB159" s="117">
        <f>_xlfn.XLOOKUP(I159,'rubros_id_opex '!A:A,'rubros_id_opex '!B:B)</f>
        <v>7</v>
      </c>
      <c r="AC159" s="89" t="str">
        <f>_xlfn.XLOOKUP(AB159,'rubros_unicos'!B:B,'rubros_unicos'!A:A)</f>
        <v>GASTOS OPERATIVOS</v>
      </c>
    </row>
    <row r="160" spans="1:29" x14ac:dyDescent="0.3">
      <c r="A160" s="92" vm="28">
        <v>46036</v>
      </c>
      <c r="B160" s="89" t="s">
        <v>52</v>
      </c>
      <c r="C160" s="89" t="s">
        <v>1125</v>
      </c>
      <c r="D160" s="89">
        <v>-37805.279999999999</v>
      </c>
      <c r="E160" s="89" t="s">
        <v>1126</v>
      </c>
      <c r="F160" s="89">
        <v>1</v>
      </c>
      <c r="G160" s="89">
        <v>31244.03</v>
      </c>
      <c r="H160" s="89" t="s">
        <v>931</v>
      </c>
      <c r="I160" s="89" t="s">
        <v>1000</v>
      </c>
      <c r="J160" s="89" t="s">
        <v>148</v>
      </c>
      <c r="K160" s="89" t="s">
        <v>469</v>
      </c>
      <c r="L160" s="89" t="str">
        <f t="shared" si="15"/>
        <v>DIRECTO</v>
      </c>
      <c r="M160" s="89" t="s">
        <v>1066</v>
      </c>
      <c r="N160" s="89" t="s">
        <v>94</v>
      </c>
      <c r="O160" s="89" vm="2">
        <v>0</v>
      </c>
      <c r="P160" s="89" vm="2">
        <v>0</v>
      </c>
      <c r="Q160" s="89" t="s">
        <v>1001</v>
      </c>
      <c r="R160" s="89" t="s">
        <v>1067</v>
      </c>
      <c r="S160" s="89" t="s">
        <v>1068</v>
      </c>
      <c r="T160" s="89" t="s">
        <v>932</v>
      </c>
      <c r="U160" s="89" t="s">
        <v>933</v>
      </c>
      <c r="V160" s="89">
        <v>3125</v>
      </c>
      <c r="W160" s="89" t="s">
        <v>908</v>
      </c>
      <c r="X160" s="89">
        <v>0.49166660000000001</v>
      </c>
      <c r="Y160" s="89">
        <v>0.25</v>
      </c>
      <c r="Z160" s="119">
        <v>-4646.8983699119999</v>
      </c>
      <c r="AA160" s="89">
        <v>0.12291665</v>
      </c>
      <c r="AB160" s="117">
        <f>_xlfn.XLOOKUP(I160,'rubros_id_opex '!A:A,'rubros_id_opex '!B:B)</f>
        <v>7</v>
      </c>
      <c r="AC160" s="89" t="str">
        <f>_xlfn.XLOOKUP(AB160,'rubros_unicos'!B:B,'rubros_unicos'!A:A)</f>
        <v>GASTOS OPERATIVOS</v>
      </c>
    </row>
    <row r="161" spans="1:29" x14ac:dyDescent="0.3">
      <c r="A161" s="92" vm="28">
        <v>46036</v>
      </c>
      <c r="B161" s="89" t="s">
        <v>52</v>
      </c>
      <c r="C161" s="89" t="s">
        <v>1125</v>
      </c>
      <c r="D161" s="89">
        <v>-37805.279999999999</v>
      </c>
      <c r="E161" s="89" t="s">
        <v>1126</v>
      </c>
      <c r="F161" s="89">
        <v>1</v>
      </c>
      <c r="G161" s="89">
        <v>31244.03</v>
      </c>
      <c r="H161" s="89" t="s">
        <v>931</v>
      </c>
      <c r="I161" s="89" t="s">
        <v>1000</v>
      </c>
      <c r="J161" s="89" t="s">
        <v>148</v>
      </c>
      <c r="K161" s="89" t="s">
        <v>469</v>
      </c>
      <c r="L161" s="89" t="str">
        <f t="shared" si="15"/>
        <v>DIRECTO</v>
      </c>
      <c r="M161" s="89" t="s">
        <v>1066</v>
      </c>
      <c r="N161" s="89" t="s">
        <v>94</v>
      </c>
      <c r="O161" s="89" vm="2">
        <v>0</v>
      </c>
      <c r="P161" s="89" vm="2">
        <v>0</v>
      </c>
      <c r="Q161" s="89" t="s">
        <v>1001</v>
      </c>
      <c r="R161" s="89" t="s">
        <v>1067</v>
      </c>
      <c r="S161" s="89" t="s">
        <v>1068</v>
      </c>
      <c r="T161" s="89" t="s">
        <v>932</v>
      </c>
      <c r="U161" s="89" t="s">
        <v>933</v>
      </c>
      <c r="V161" s="89">
        <v>3125</v>
      </c>
      <c r="W161" s="89" t="s">
        <v>910</v>
      </c>
      <c r="X161" s="89">
        <v>0.49166660000000001</v>
      </c>
      <c r="Y161" s="89">
        <v>0.25</v>
      </c>
      <c r="Z161" s="119">
        <v>-4646.8983699119999</v>
      </c>
      <c r="AA161" s="89">
        <v>0.12291665</v>
      </c>
      <c r="AB161" s="117">
        <f>_xlfn.XLOOKUP(I161,'rubros_id_opex '!A:A,'rubros_id_opex '!B:B)</f>
        <v>7</v>
      </c>
      <c r="AC161" s="89" t="str">
        <f>_xlfn.XLOOKUP(AB161,'rubros_unicos'!B:B,'rubros_unicos'!A:A)</f>
        <v>GASTOS OPERATIVOS</v>
      </c>
    </row>
    <row r="162" spans="1:29" x14ac:dyDescent="0.3">
      <c r="A162" s="92" vm="28">
        <v>46036</v>
      </c>
      <c r="B162" s="89" t="s">
        <v>52</v>
      </c>
      <c r="C162" s="89" t="s">
        <v>1125</v>
      </c>
      <c r="D162" s="89">
        <v>-37805.279999999999</v>
      </c>
      <c r="E162" s="89" t="s">
        <v>1126</v>
      </c>
      <c r="F162" s="89">
        <v>1</v>
      </c>
      <c r="G162" s="89">
        <v>31244.03</v>
      </c>
      <c r="H162" s="89" t="s">
        <v>931</v>
      </c>
      <c r="I162" s="89" t="s">
        <v>1000</v>
      </c>
      <c r="J162" s="89" t="s">
        <v>148</v>
      </c>
      <c r="K162" s="89" t="s">
        <v>469</v>
      </c>
      <c r="L162" s="89" t="str">
        <f t="shared" si="15"/>
        <v>DIRECTO</v>
      </c>
      <c r="M162" s="89" t="s">
        <v>1066</v>
      </c>
      <c r="N162" s="89" t="s">
        <v>94</v>
      </c>
      <c r="O162" s="89" vm="2">
        <v>0</v>
      </c>
      <c r="P162" s="89" vm="2">
        <v>0</v>
      </c>
      <c r="Q162" s="89" t="s">
        <v>1001</v>
      </c>
      <c r="R162" s="89" t="s">
        <v>1067</v>
      </c>
      <c r="S162" s="89" t="s">
        <v>1068</v>
      </c>
      <c r="T162" s="89" t="s">
        <v>932</v>
      </c>
      <c r="U162" s="89" t="s">
        <v>933</v>
      </c>
      <c r="V162" s="89">
        <v>3125</v>
      </c>
      <c r="W162" s="89" t="s">
        <v>912</v>
      </c>
      <c r="X162" s="89">
        <v>0.49166660000000001</v>
      </c>
      <c r="Y162" s="89">
        <v>0.25</v>
      </c>
      <c r="Z162" s="119">
        <v>-4646.8983699119999</v>
      </c>
      <c r="AA162" s="89">
        <v>0.12291665</v>
      </c>
      <c r="AB162" s="117">
        <f>_xlfn.XLOOKUP(I162,'rubros_id_opex '!A:A,'rubros_id_opex '!B:B)</f>
        <v>7</v>
      </c>
      <c r="AC162" s="89" t="str">
        <f>_xlfn.XLOOKUP(AB162,'rubros_unicos'!B:B,'rubros_unicos'!A:A)</f>
        <v>GASTOS OPERATIVOS</v>
      </c>
    </row>
    <row r="163" spans="1:29" x14ac:dyDescent="0.3">
      <c r="A163" s="92" vm="42">
        <v>46038</v>
      </c>
      <c r="B163" s="89" t="s">
        <v>1079</v>
      </c>
      <c r="C163" s="89" t="s">
        <v>1080</v>
      </c>
      <c r="D163" s="89">
        <v>-524000</v>
      </c>
      <c r="E163" s="89" t="s">
        <v>1081</v>
      </c>
      <c r="F163" s="89">
        <v>1</v>
      </c>
      <c r="G163" s="89">
        <v>524000</v>
      </c>
      <c r="H163" s="89" t="s">
        <v>931</v>
      </c>
      <c r="I163" s="89" t="s">
        <v>1002</v>
      </c>
      <c r="J163" s="89" t="s">
        <v>148</v>
      </c>
      <c r="K163" s="89" t="s">
        <v>506</v>
      </c>
      <c r="L163" s="89" t="str">
        <f t="shared" si="15"/>
        <v>INDIRECTO</v>
      </c>
      <c r="M163" s="89" t="s">
        <v>1066</v>
      </c>
      <c r="N163" s="89" t="s">
        <v>94</v>
      </c>
      <c r="O163" s="89" vm="2">
        <v>0</v>
      </c>
      <c r="P163" s="89" vm="2">
        <v>0</v>
      </c>
      <c r="Q163" s="89" t="s">
        <v>1001</v>
      </c>
      <c r="R163" s="89" t="s">
        <v>1067</v>
      </c>
      <c r="S163" s="89" t="s">
        <v>1068</v>
      </c>
      <c r="T163" s="89" t="s">
        <v>932</v>
      </c>
      <c r="U163" s="89" t="s">
        <v>933</v>
      </c>
      <c r="V163" s="89">
        <v>2925</v>
      </c>
      <c r="W163" s="89" t="s">
        <v>934</v>
      </c>
      <c r="X163" s="89">
        <v>0.49166665999999998</v>
      </c>
      <c r="Y163" s="89">
        <v>0.25</v>
      </c>
      <c r="Z163" s="119">
        <v>-64408.332459999998</v>
      </c>
      <c r="AA163" s="89">
        <v>0.12291666499999999</v>
      </c>
      <c r="AB163" s="117">
        <f>_xlfn.XLOOKUP(I163,'rubros_id_opex '!A:A,'rubros_id_opex '!B:B)</f>
        <v>9</v>
      </c>
      <c r="AC163" s="89" t="str">
        <f>_xlfn.XLOOKUP(AB163,'rubros_unicos'!B:B,'rubros_unicos'!A:A)</f>
        <v>HONORARIOS</v>
      </c>
    </row>
    <row r="164" spans="1:29" x14ac:dyDescent="0.3">
      <c r="A164" s="92" vm="42">
        <v>46038</v>
      </c>
      <c r="B164" s="89" t="s">
        <v>1079</v>
      </c>
      <c r="C164" s="89" t="s">
        <v>1080</v>
      </c>
      <c r="D164" s="89">
        <v>-524000</v>
      </c>
      <c r="E164" s="89" t="s">
        <v>1081</v>
      </c>
      <c r="F164" s="89">
        <v>1</v>
      </c>
      <c r="G164" s="89">
        <v>524000</v>
      </c>
      <c r="H164" s="89" t="s">
        <v>931</v>
      </c>
      <c r="I164" s="89" t="s">
        <v>1002</v>
      </c>
      <c r="J164" s="89" t="s">
        <v>148</v>
      </c>
      <c r="K164" s="89" t="s">
        <v>506</v>
      </c>
      <c r="L164" s="89" t="str">
        <f t="shared" si="15"/>
        <v>INDIRECTO</v>
      </c>
      <c r="M164" s="89" t="s">
        <v>1066</v>
      </c>
      <c r="N164" s="89" t="s">
        <v>94</v>
      </c>
      <c r="O164" s="89" vm="2">
        <v>0</v>
      </c>
      <c r="P164" s="89" vm="2">
        <v>0</v>
      </c>
      <c r="Q164" s="89" t="s">
        <v>1001</v>
      </c>
      <c r="R164" s="89" t="s">
        <v>1067</v>
      </c>
      <c r="S164" s="89" t="s">
        <v>1068</v>
      </c>
      <c r="T164" s="89" t="s">
        <v>932</v>
      </c>
      <c r="U164" s="89" t="s">
        <v>933</v>
      </c>
      <c r="V164" s="89">
        <v>2925</v>
      </c>
      <c r="W164" s="89" t="s">
        <v>908</v>
      </c>
      <c r="X164" s="89">
        <v>0.49166665999999998</v>
      </c>
      <c r="Y164" s="89">
        <v>0.25</v>
      </c>
      <c r="Z164" s="119">
        <v>-64408.332459999998</v>
      </c>
      <c r="AA164" s="89">
        <v>0.12291666499999999</v>
      </c>
      <c r="AB164" s="117">
        <f>_xlfn.XLOOKUP(I164,'rubros_id_opex '!A:A,'rubros_id_opex '!B:B)</f>
        <v>9</v>
      </c>
      <c r="AC164" s="89" t="str">
        <f>_xlfn.XLOOKUP(AB164,'rubros_unicos'!B:B,'rubros_unicos'!A:A)</f>
        <v>HONORARIOS</v>
      </c>
    </row>
    <row r="165" spans="1:29" x14ac:dyDescent="0.3">
      <c r="A165" s="92" vm="42">
        <v>46038</v>
      </c>
      <c r="B165" s="89" t="s">
        <v>1079</v>
      </c>
      <c r="C165" s="89" t="s">
        <v>1080</v>
      </c>
      <c r="D165" s="89">
        <v>-524000</v>
      </c>
      <c r="E165" s="89" t="s">
        <v>1081</v>
      </c>
      <c r="F165" s="89">
        <v>1</v>
      </c>
      <c r="G165" s="89">
        <v>524000</v>
      </c>
      <c r="H165" s="89" t="s">
        <v>931</v>
      </c>
      <c r="I165" s="89" t="s">
        <v>1002</v>
      </c>
      <c r="J165" s="89" t="s">
        <v>148</v>
      </c>
      <c r="K165" s="89" t="s">
        <v>506</v>
      </c>
      <c r="L165" s="89" t="str">
        <f t="shared" si="15"/>
        <v>INDIRECTO</v>
      </c>
      <c r="M165" s="89" t="s">
        <v>1066</v>
      </c>
      <c r="N165" s="89" t="s">
        <v>94</v>
      </c>
      <c r="O165" s="89" vm="2">
        <v>0</v>
      </c>
      <c r="P165" s="89" vm="2">
        <v>0</v>
      </c>
      <c r="Q165" s="89" t="s">
        <v>1001</v>
      </c>
      <c r="R165" s="89" t="s">
        <v>1067</v>
      </c>
      <c r="S165" s="89" t="s">
        <v>1068</v>
      </c>
      <c r="T165" s="89" t="s">
        <v>932</v>
      </c>
      <c r="U165" s="89" t="s">
        <v>933</v>
      </c>
      <c r="V165" s="89">
        <v>2925</v>
      </c>
      <c r="W165" s="89" t="s">
        <v>910</v>
      </c>
      <c r="X165" s="89">
        <v>0.49166665999999998</v>
      </c>
      <c r="Y165" s="89">
        <v>0.25</v>
      </c>
      <c r="Z165" s="119">
        <v>-64408.332459999998</v>
      </c>
      <c r="AA165" s="89">
        <v>0.12291666499999999</v>
      </c>
      <c r="AB165" s="117">
        <f>_xlfn.XLOOKUP(I165,'rubros_id_opex '!A:A,'rubros_id_opex '!B:B)</f>
        <v>9</v>
      </c>
      <c r="AC165" s="89" t="str">
        <f>_xlfn.XLOOKUP(AB165,'rubros_unicos'!B:B,'rubros_unicos'!A:A)</f>
        <v>HONORARIOS</v>
      </c>
    </row>
    <row r="166" spans="1:29" x14ac:dyDescent="0.3">
      <c r="A166" s="92" vm="42">
        <v>46038</v>
      </c>
      <c r="B166" s="89" t="s">
        <v>1079</v>
      </c>
      <c r="C166" s="89" t="s">
        <v>1080</v>
      </c>
      <c r="D166" s="89">
        <v>-524000</v>
      </c>
      <c r="E166" s="89" t="s">
        <v>1081</v>
      </c>
      <c r="F166" s="89">
        <v>1</v>
      </c>
      <c r="G166" s="89">
        <v>524000</v>
      </c>
      <c r="H166" s="89" t="s">
        <v>931</v>
      </c>
      <c r="I166" s="89" t="s">
        <v>1002</v>
      </c>
      <c r="J166" s="89" t="s">
        <v>148</v>
      </c>
      <c r="K166" s="89" t="s">
        <v>506</v>
      </c>
      <c r="L166" s="89" t="str">
        <f t="shared" si="15"/>
        <v>INDIRECTO</v>
      </c>
      <c r="M166" s="89" t="s">
        <v>1066</v>
      </c>
      <c r="N166" s="89" t="s">
        <v>94</v>
      </c>
      <c r="O166" s="89" vm="2">
        <v>0</v>
      </c>
      <c r="P166" s="89" vm="2">
        <v>0</v>
      </c>
      <c r="Q166" s="89" t="s">
        <v>1001</v>
      </c>
      <c r="R166" s="89" t="s">
        <v>1067</v>
      </c>
      <c r="S166" s="89" t="s">
        <v>1068</v>
      </c>
      <c r="T166" s="89" t="s">
        <v>932</v>
      </c>
      <c r="U166" s="89" t="s">
        <v>933</v>
      </c>
      <c r="V166" s="89">
        <v>2925</v>
      </c>
      <c r="W166" s="89" t="s">
        <v>912</v>
      </c>
      <c r="X166" s="89">
        <v>0.49166665999999998</v>
      </c>
      <c r="Y166" s="89">
        <v>0.25</v>
      </c>
      <c r="Z166" s="119">
        <v>-64408.332459999998</v>
      </c>
      <c r="AA166" s="89">
        <v>0.12291666499999999</v>
      </c>
      <c r="AB166" s="117">
        <f>_xlfn.XLOOKUP(I166,'rubros_id_opex '!A:A,'rubros_id_opex '!B:B)</f>
        <v>9</v>
      </c>
      <c r="AC166" s="89" t="str">
        <f>_xlfn.XLOOKUP(AB166,'rubros_unicos'!B:B,'rubros_unicos'!A:A)</f>
        <v>HONORARIOS</v>
      </c>
    </row>
    <row r="167" spans="1:29" x14ac:dyDescent="0.3">
      <c r="A167" s="92" vm="42">
        <v>46038</v>
      </c>
      <c r="B167" s="89" t="s">
        <v>1079</v>
      </c>
      <c r="C167" s="89" t="s">
        <v>1080</v>
      </c>
      <c r="D167" s="89">
        <v>-524000</v>
      </c>
      <c r="E167" s="89" t="s">
        <v>1081</v>
      </c>
      <c r="F167" s="89">
        <v>1</v>
      </c>
      <c r="G167" s="89">
        <v>524000</v>
      </c>
      <c r="H167" s="89" t="s">
        <v>931</v>
      </c>
      <c r="I167" s="89" t="s">
        <v>1002</v>
      </c>
      <c r="J167" s="89" t="s">
        <v>148</v>
      </c>
      <c r="K167" s="89" t="s">
        <v>506</v>
      </c>
      <c r="L167" s="89" t="str">
        <f t="shared" si="15"/>
        <v>INDIRECTO</v>
      </c>
      <c r="M167" s="89" t="s">
        <v>1066</v>
      </c>
      <c r="N167" s="89" t="s">
        <v>94</v>
      </c>
      <c r="O167" s="89" vm="2">
        <v>0</v>
      </c>
      <c r="P167" s="89" vm="2">
        <v>0</v>
      </c>
      <c r="Q167" s="89" t="s">
        <v>1001</v>
      </c>
      <c r="R167" s="89" t="s">
        <v>1067</v>
      </c>
      <c r="S167" s="89" t="s">
        <v>1068</v>
      </c>
      <c r="T167" s="89" t="s">
        <v>932</v>
      </c>
      <c r="U167" s="89" t="s">
        <v>933</v>
      </c>
      <c r="V167" s="89">
        <v>3125</v>
      </c>
      <c r="W167" s="89" t="s">
        <v>934</v>
      </c>
      <c r="X167" s="89">
        <v>0.49166660000000001</v>
      </c>
      <c r="Y167" s="89">
        <v>0.25</v>
      </c>
      <c r="Z167" s="119">
        <v>-64408.3246</v>
      </c>
      <c r="AA167" s="89">
        <v>0.12291665</v>
      </c>
      <c r="AB167" s="117">
        <f>_xlfn.XLOOKUP(I167,'rubros_id_opex '!A:A,'rubros_id_opex '!B:B)</f>
        <v>9</v>
      </c>
      <c r="AC167" s="89" t="str">
        <f>_xlfn.XLOOKUP(AB167,'rubros_unicos'!B:B,'rubros_unicos'!A:A)</f>
        <v>HONORARIOS</v>
      </c>
    </row>
    <row r="168" spans="1:29" x14ac:dyDescent="0.3">
      <c r="A168" s="92" vm="42">
        <v>46038</v>
      </c>
      <c r="B168" s="89" t="s">
        <v>1079</v>
      </c>
      <c r="C168" s="89" t="s">
        <v>1080</v>
      </c>
      <c r="D168" s="89">
        <v>-524000</v>
      </c>
      <c r="E168" s="89" t="s">
        <v>1081</v>
      </c>
      <c r="F168" s="89">
        <v>1</v>
      </c>
      <c r="G168" s="89">
        <v>524000</v>
      </c>
      <c r="H168" s="89" t="s">
        <v>931</v>
      </c>
      <c r="I168" s="89" t="s">
        <v>1002</v>
      </c>
      <c r="J168" s="89" t="s">
        <v>148</v>
      </c>
      <c r="K168" s="89" t="s">
        <v>506</v>
      </c>
      <c r="L168" s="89" t="str">
        <f t="shared" si="15"/>
        <v>INDIRECTO</v>
      </c>
      <c r="M168" s="89" t="s">
        <v>1066</v>
      </c>
      <c r="N168" s="89" t="s">
        <v>94</v>
      </c>
      <c r="O168" s="89" vm="2">
        <v>0</v>
      </c>
      <c r="P168" s="89" vm="2">
        <v>0</v>
      </c>
      <c r="Q168" s="89" t="s">
        <v>1001</v>
      </c>
      <c r="R168" s="89" t="s">
        <v>1067</v>
      </c>
      <c r="S168" s="89" t="s">
        <v>1068</v>
      </c>
      <c r="T168" s="89" t="s">
        <v>932</v>
      </c>
      <c r="U168" s="89" t="s">
        <v>933</v>
      </c>
      <c r="V168" s="89">
        <v>3125</v>
      </c>
      <c r="W168" s="89" t="s">
        <v>908</v>
      </c>
      <c r="X168" s="89">
        <v>0.49166660000000001</v>
      </c>
      <c r="Y168" s="89">
        <v>0.25</v>
      </c>
      <c r="Z168" s="119">
        <v>-64408.3246</v>
      </c>
      <c r="AA168" s="89">
        <v>0.12291665</v>
      </c>
      <c r="AB168" s="117">
        <f>_xlfn.XLOOKUP(I168,'rubros_id_opex '!A:A,'rubros_id_opex '!B:B)</f>
        <v>9</v>
      </c>
      <c r="AC168" s="89" t="str">
        <f>_xlfn.XLOOKUP(AB168,'rubros_unicos'!B:B,'rubros_unicos'!A:A)</f>
        <v>HONORARIOS</v>
      </c>
    </row>
    <row r="169" spans="1:29" x14ac:dyDescent="0.3">
      <c r="A169" s="92" vm="42">
        <v>46038</v>
      </c>
      <c r="B169" s="89" t="s">
        <v>1079</v>
      </c>
      <c r="C169" s="89" t="s">
        <v>1080</v>
      </c>
      <c r="D169" s="89">
        <v>-524000</v>
      </c>
      <c r="E169" s="89" t="s">
        <v>1081</v>
      </c>
      <c r="F169" s="89">
        <v>1</v>
      </c>
      <c r="G169" s="89">
        <v>524000</v>
      </c>
      <c r="H169" s="89" t="s">
        <v>931</v>
      </c>
      <c r="I169" s="89" t="s">
        <v>1002</v>
      </c>
      <c r="J169" s="89" t="s">
        <v>148</v>
      </c>
      <c r="K169" s="89" t="s">
        <v>506</v>
      </c>
      <c r="L169" s="89" t="str">
        <f t="shared" si="15"/>
        <v>INDIRECTO</v>
      </c>
      <c r="M169" s="89" t="s">
        <v>1066</v>
      </c>
      <c r="N169" s="89" t="s">
        <v>94</v>
      </c>
      <c r="O169" s="89" vm="2">
        <v>0</v>
      </c>
      <c r="P169" s="89" vm="2">
        <v>0</v>
      </c>
      <c r="Q169" s="89" t="s">
        <v>1001</v>
      </c>
      <c r="R169" s="89" t="s">
        <v>1067</v>
      </c>
      <c r="S169" s="89" t="s">
        <v>1068</v>
      </c>
      <c r="T169" s="89" t="s">
        <v>932</v>
      </c>
      <c r="U169" s="89" t="s">
        <v>933</v>
      </c>
      <c r="V169" s="89">
        <v>3125</v>
      </c>
      <c r="W169" s="89" t="s">
        <v>910</v>
      </c>
      <c r="X169" s="89">
        <v>0.49166660000000001</v>
      </c>
      <c r="Y169" s="89">
        <v>0.25</v>
      </c>
      <c r="Z169" s="119">
        <v>-64408.3246</v>
      </c>
      <c r="AA169" s="89">
        <v>0.12291665</v>
      </c>
      <c r="AB169" s="117">
        <f>_xlfn.XLOOKUP(I169,'rubros_id_opex '!A:A,'rubros_id_opex '!B:B)</f>
        <v>9</v>
      </c>
      <c r="AC169" s="89" t="str">
        <f>_xlfn.XLOOKUP(AB169,'rubros_unicos'!B:B,'rubros_unicos'!A:A)</f>
        <v>HONORARIOS</v>
      </c>
    </row>
    <row r="170" spans="1:29" x14ac:dyDescent="0.3">
      <c r="A170" s="92" vm="42">
        <v>46038</v>
      </c>
      <c r="B170" s="89" t="s">
        <v>1079</v>
      </c>
      <c r="C170" s="89" t="s">
        <v>1080</v>
      </c>
      <c r="D170" s="89">
        <v>-524000</v>
      </c>
      <c r="E170" s="89" t="s">
        <v>1081</v>
      </c>
      <c r="F170" s="89">
        <v>1</v>
      </c>
      <c r="G170" s="89">
        <v>524000</v>
      </c>
      <c r="H170" s="89" t="s">
        <v>931</v>
      </c>
      <c r="I170" s="89" t="s">
        <v>1002</v>
      </c>
      <c r="J170" s="89" t="s">
        <v>148</v>
      </c>
      <c r="K170" s="89" t="s">
        <v>506</v>
      </c>
      <c r="L170" s="89" t="str">
        <f t="shared" si="15"/>
        <v>INDIRECTO</v>
      </c>
      <c r="M170" s="89" t="s">
        <v>1066</v>
      </c>
      <c r="N170" s="89" t="s">
        <v>94</v>
      </c>
      <c r="O170" s="89" vm="2">
        <v>0</v>
      </c>
      <c r="P170" s="89" vm="2">
        <v>0</v>
      </c>
      <c r="Q170" s="89" t="s">
        <v>1001</v>
      </c>
      <c r="R170" s="89" t="s">
        <v>1067</v>
      </c>
      <c r="S170" s="89" t="s">
        <v>1068</v>
      </c>
      <c r="T170" s="89" t="s">
        <v>932</v>
      </c>
      <c r="U170" s="89" t="s">
        <v>933</v>
      </c>
      <c r="V170" s="89">
        <v>3125</v>
      </c>
      <c r="W170" s="89" t="s">
        <v>912</v>
      </c>
      <c r="X170" s="89">
        <v>0.49166660000000001</v>
      </c>
      <c r="Y170" s="89">
        <v>0.25</v>
      </c>
      <c r="Z170" s="119">
        <v>-64408.3246</v>
      </c>
      <c r="AA170" s="89">
        <v>0.12291665</v>
      </c>
      <c r="AB170" s="117">
        <f>_xlfn.XLOOKUP(I170,'rubros_id_opex '!A:A,'rubros_id_opex '!B:B)</f>
        <v>9</v>
      </c>
      <c r="AC170" s="89" t="str">
        <f>_xlfn.XLOOKUP(AB170,'rubros_unicos'!B:B,'rubros_unicos'!A:A)</f>
        <v>HONORARIOS</v>
      </c>
    </row>
    <row r="171" spans="1:29" x14ac:dyDescent="0.3">
      <c r="A171" s="92" vm="28">
        <v>46036</v>
      </c>
      <c r="B171" s="89" t="s">
        <v>1122</v>
      </c>
      <c r="C171" s="89" t="s">
        <v>1123</v>
      </c>
      <c r="D171" s="89">
        <v>-2964500</v>
      </c>
      <c r="E171" s="89" t="s">
        <v>1124</v>
      </c>
      <c r="F171" s="89">
        <v>1</v>
      </c>
      <c r="G171" s="89">
        <v>2450000</v>
      </c>
      <c r="H171" s="89" t="s">
        <v>931</v>
      </c>
      <c r="I171" s="89" t="s">
        <v>1002</v>
      </c>
      <c r="J171" s="89" vm="2">
        <v>0</v>
      </c>
      <c r="K171" s="89" t="s">
        <v>506</v>
      </c>
      <c r="L171" s="89" t="str">
        <f t="shared" si="15"/>
        <v>INDIRECTO</v>
      </c>
      <c r="M171" s="89" t="s">
        <v>1066</v>
      </c>
      <c r="N171" s="89" t="s">
        <v>94</v>
      </c>
      <c r="O171" s="89" vm="2">
        <v>0</v>
      </c>
      <c r="P171" s="89" vm="2">
        <v>0</v>
      </c>
      <c r="Q171" s="89" t="s">
        <v>1001</v>
      </c>
      <c r="R171" s="89" t="s">
        <v>1067</v>
      </c>
      <c r="S171" s="89" t="s">
        <v>1068</v>
      </c>
      <c r="T171" s="89" t="s">
        <v>932</v>
      </c>
      <c r="U171" s="89" t="s">
        <v>933</v>
      </c>
      <c r="V171" s="89">
        <v>2925</v>
      </c>
      <c r="W171" s="89" t="s">
        <v>934</v>
      </c>
      <c r="X171" s="89">
        <v>0.49166665999999998</v>
      </c>
      <c r="Y171" s="89">
        <v>0.25</v>
      </c>
      <c r="Z171" s="119">
        <v>-364386.4533925</v>
      </c>
      <c r="AA171" s="89">
        <v>0.12291666499999999</v>
      </c>
      <c r="AB171" s="117">
        <f>_xlfn.XLOOKUP(I171,'rubros_id_opex '!A:A,'rubros_id_opex '!B:B)</f>
        <v>9</v>
      </c>
      <c r="AC171" s="89" t="str">
        <f>_xlfn.XLOOKUP(AB171,'rubros_unicos'!B:B,'rubros_unicos'!A:A)</f>
        <v>HONORARIOS</v>
      </c>
    </row>
    <row r="172" spans="1:29" x14ac:dyDescent="0.3">
      <c r="A172" s="92" vm="28">
        <v>46036</v>
      </c>
      <c r="B172" s="89" t="s">
        <v>1122</v>
      </c>
      <c r="C172" s="89" t="s">
        <v>1123</v>
      </c>
      <c r="D172" s="89">
        <v>-2964500</v>
      </c>
      <c r="E172" s="89" t="s">
        <v>1124</v>
      </c>
      <c r="F172" s="89">
        <v>1</v>
      </c>
      <c r="G172" s="89">
        <v>2450000</v>
      </c>
      <c r="H172" s="89" t="s">
        <v>931</v>
      </c>
      <c r="I172" s="89" t="s">
        <v>1002</v>
      </c>
      <c r="J172" s="89" vm="2">
        <v>0</v>
      </c>
      <c r="K172" s="89" t="s">
        <v>506</v>
      </c>
      <c r="L172" s="89" t="str">
        <f t="shared" si="15"/>
        <v>INDIRECTO</v>
      </c>
      <c r="M172" s="89" t="s">
        <v>1066</v>
      </c>
      <c r="N172" s="89" t="s">
        <v>94</v>
      </c>
      <c r="O172" s="89" vm="2">
        <v>0</v>
      </c>
      <c r="P172" s="89" vm="2">
        <v>0</v>
      </c>
      <c r="Q172" s="89" t="s">
        <v>1001</v>
      </c>
      <c r="R172" s="89" t="s">
        <v>1067</v>
      </c>
      <c r="S172" s="89" t="s">
        <v>1068</v>
      </c>
      <c r="T172" s="89" t="s">
        <v>932</v>
      </c>
      <c r="U172" s="89" t="s">
        <v>933</v>
      </c>
      <c r="V172" s="89">
        <v>2925</v>
      </c>
      <c r="W172" s="89" t="s">
        <v>908</v>
      </c>
      <c r="X172" s="89">
        <v>0.49166665999999998</v>
      </c>
      <c r="Y172" s="89">
        <v>0.25</v>
      </c>
      <c r="Z172" s="119">
        <v>-364386.4533925</v>
      </c>
      <c r="AA172" s="89">
        <v>0.12291666499999999</v>
      </c>
      <c r="AB172" s="117">
        <f>_xlfn.XLOOKUP(I172,'rubros_id_opex '!A:A,'rubros_id_opex '!B:B)</f>
        <v>9</v>
      </c>
      <c r="AC172" s="89" t="str">
        <f>_xlfn.XLOOKUP(AB172,'rubros_unicos'!B:B,'rubros_unicos'!A:A)</f>
        <v>HONORARIOS</v>
      </c>
    </row>
    <row r="173" spans="1:29" x14ac:dyDescent="0.3">
      <c r="A173" s="92" vm="28">
        <v>46036</v>
      </c>
      <c r="B173" s="89" t="s">
        <v>1122</v>
      </c>
      <c r="C173" s="89" t="s">
        <v>1123</v>
      </c>
      <c r="D173" s="89">
        <v>-2964500</v>
      </c>
      <c r="E173" s="89" t="s">
        <v>1124</v>
      </c>
      <c r="F173" s="89">
        <v>1</v>
      </c>
      <c r="G173" s="89">
        <v>2450000</v>
      </c>
      <c r="H173" s="89" t="s">
        <v>931</v>
      </c>
      <c r="I173" s="89" t="s">
        <v>1002</v>
      </c>
      <c r="J173" s="89" vm="2">
        <v>0</v>
      </c>
      <c r="K173" s="89" t="s">
        <v>506</v>
      </c>
      <c r="L173" s="89" t="str">
        <f t="shared" si="15"/>
        <v>INDIRECTO</v>
      </c>
      <c r="M173" s="89" t="s">
        <v>1066</v>
      </c>
      <c r="N173" s="89" t="s">
        <v>94</v>
      </c>
      <c r="O173" s="89" vm="2">
        <v>0</v>
      </c>
      <c r="P173" s="89" vm="2">
        <v>0</v>
      </c>
      <c r="Q173" s="89" t="s">
        <v>1001</v>
      </c>
      <c r="R173" s="89" t="s">
        <v>1067</v>
      </c>
      <c r="S173" s="89" t="s">
        <v>1068</v>
      </c>
      <c r="T173" s="89" t="s">
        <v>932</v>
      </c>
      <c r="U173" s="89" t="s">
        <v>933</v>
      </c>
      <c r="V173" s="89">
        <v>2925</v>
      </c>
      <c r="W173" s="89" t="s">
        <v>910</v>
      </c>
      <c r="X173" s="89">
        <v>0.49166665999999998</v>
      </c>
      <c r="Y173" s="89">
        <v>0.25</v>
      </c>
      <c r="Z173" s="119">
        <v>-364386.4533925</v>
      </c>
      <c r="AA173" s="89">
        <v>0.12291666499999999</v>
      </c>
      <c r="AB173" s="117">
        <f>_xlfn.XLOOKUP(I173,'rubros_id_opex '!A:A,'rubros_id_opex '!B:B)</f>
        <v>9</v>
      </c>
      <c r="AC173" s="89" t="str">
        <f>_xlfn.XLOOKUP(AB173,'rubros_unicos'!B:B,'rubros_unicos'!A:A)</f>
        <v>HONORARIOS</v>
      </c>
    </row>
    <row r="174" spans="1:29" x14ac:dyDescent="0.3">
      <c r="A174" s="92" vm="28">
        <v>46036</v>
      </c>
      <c r="B174" s="89" t="s">
        <v>1122</v>
      </c>
      <c r="C174" s="89" t="s">
        <v>1123</v>
      </c>
      <c r="D174" s="89">
        <v>-2964500</v>
      </c>
      <c r="E174" s="89" t="s">
        <v>1124</v>
      </c>
      <c r="F174" s="89">
        <v>1</v>
      </c>
      <c r="G174" s="89">
        <v>2450000</v>
      </c>
      <c r="H174" s="89" t="s">
        <v>931</v>
      </c>
      <c r="I174" s="89" t="s">
        <v>1002</v>
      </c>
      <c r="J174" s="89" vm="2">
        <v>0</v>
      </c>
      <c r="K174" s="89" t="s">
        <v>506</v>
      </c>
      <c r="L174" s="89" t="str">
        <f t="shared" si="15"/>
        <v>INDIRECTO</v>
      </c>
      <c r="M174" s="89" t="s">
        <v>1066</v>
      </c>
      <c r="N174" s="89" t="s">
        <v>94</v>
      </c>
      <c r="O174" s="89" vm="2">
        <v>0</v>
      </c>
      <c r="P174" s="89" vm="2">
        <v>0</v>
      </c>
      <c r="Q174" s="89" t="s">
        <v>1001</v>
      </c>
      <c r="R174" s="89" t="s">
        <v>1067</v>
      </c>
      <c r="S174" s="89" t="s">
        <v>1068</v>
      </c>
      <c r="T174" s="89" t="s">
        <v>932</v>
      </c>
      <c r="U174" s="89" t="s">
        <v>933</v>
      </c>
      <c r="V174" s="89">
        <v>2925</v>
      </c>
      <c r="W174" s="89" t="s">
        <v>912</v>
      </c>
      <c r="X174" s="89">
        <v>0.49166665999999998</v>
      </c>
      <c r="Y174" s="89">
        <v>0.25</v>
      </c>
      <c r="Z174" s="119">
        <v>-364386.4533925</v>
      </c>
      <c r="AA174" s="89">
        <v>0.12291666499999999</v>
      </c>
      <c r="AB174" s="117">
        <f>_xlfn.XLOOKUP(I174,'rubros_id_opex '!A:A,'rubros_id_opex '!B:B)</f>
        <v>9</v>
      </c>
      <c r="AC174" s="89" t="str">
        <f>_xlfn.XLOOKUP(AB174,'rubros_unicos'!B:B,'rubros_unicos'!A:A)</f>
        <v>HONORARIOS</v>
      </c>
    </row>
    <row r="175" spans="1:29" x14ac:dyDescent="0.3">
      <c r="A175" s="92" vm="28">
        <v>46036</v>
      </c>
      <c r="B175" s="89" t="s">
        <v>1122</v>
      </c>
      <c r="C175" s="89" t="s">
        <v>1123</v>
      </c>
      <c r="D175" s="89">
        <v>-2964500</v>
      </c>
      <c r="E175" s="89" t="s">
        <v>1124</v>
      </c>
      <c r="F175" s="89">
        <v>1</v>
      </c>
      <c r="G175" s="89">
        <v>2450000</v>
      </c>
      <c r="H175" s="89" t="s">
        <v>931</v>
      </c>
      <c r="I175" s="89" t="s">
        <v>1002</v>
      </c>
      <c r="J175" s="89" vm="2">
        <v>0</v>
      </c>
      <c r="K175" s="89" t="s">
        <v>506</v>
      </c>
      <c r="L175" s="89" t="str">
        <f t="shared" si="15"/>
        <v>INDIRECTO</v>
      </c>
      <c r="M175" s="89" t="s">
        <v>1066</v>
      </c>
      <c r="N175" s="89" t="s">
        <v>94</v>
      </c>
      <c r="O175" s="89" vm="2">
        <v>0</v>
      </c>
      <c r="P175" s="89" vm="2">
        <v>0</v>
      </c>
      <c r="Q175" s="89" t="s">
        <v>1001</v>
      </c>
      <c r="R175" s="89" t="s">
        <v>1067</v>
      </c>
      <c r="S175" s="89" t="s">
        <v>1068</v>
      </c>
      <c r="T175" s="89" t="s">
        <v>932</v>
      </c>
      <c r="U175" s="89" t="s">
        <v>933</v>
      </c>
      <c r="V175" s="89">
        <v>3125</v>
      </c>
      <c r="W175" s="89" t="s">
        <v>934</v>
      </c>
      <c r="X175" s="89">
        <v>0.49166660000000001</v>
      </c>
      <c r="Y175" s="89">
        <v>0.25</v>
      </c>
      <c r="Z175" s="119">
        <v>-364386.408925</v>
      </c>
      <c r="AA175" s="89">
        <v>0.12291665</v>
      </c>
      <c r="AB175" s="117">
        <f>_xlfn.XLOOKUP(I175,'rubros_id_opex '!A:A,'rubros_id_opex '!B:B)</f>
        <v>9</v>
      </c>
      <c r="AC175" s="89" t="str">
        <f>_xlfn.XLOOKUP(AB175,'rubros_unicos'!B:B,'rubros_unicos'!A:A)</f>
        <v>HONORARIOS</v>
      </c>
    </row>
    <row r="176" spans="1:29" x14ac:dyDescent="0.3">
      <c r="A176" s="92" vm="28">
        <v>46036</v>
      </c>
      <c r="B176" s="89" t="s">
        <v>1122</v>
      </c>
      <c r="C176" s="89" t="s">
        <v>1123</v>
      </c>
      <c r="D176" s="89">
        <v>-2964500</v>
      </c>
      <c r="E176" s="89" t="s">
        <v>1124</v>
      </c>
      <c r="F176" s="89">
        <v>1</v>
      </c>
      <c r="G176" s="89">
        <v>2450000</v>
      </c>
      <c r="H176" s="89" t="s">
        <v>931</v>
      </c>
      <c r="I176" s="89" t="s">
        <v>1002</v>
      </c>
      <c r="J176" s="89" vm="2">
        <v>0</v>
      </c>
      <c r="K176" s="89" t="s">
        <v>506</v>
      </c>
      <c r="L176" s="89" t="str">
        <f t="shared" si="15"/>
        <v>INDIRECTO</v>
      </c>
      <c r="M176" s="89" t="s">
        <v>1066</v>
      </c>
      <c r="N176" s="89" t="s">
        <v>94</v>
      </c>
      <c r="O176" s="89" vm="2">
        <v>0</v>
      </c>
      <c r="P176" s="89" vm="2">
        <v>0</v>
      </c>
      <c r="Q176" s="89" t="s">
        <v>1001</v>
      </c>
      <c r="R176" s="89" t="s">
        <v>1067</v>
      </c>
      <c r="S176" s="89" t="s">
        <v>1068</v>
      </c>
      <c r="T176" s="89" t="s">
        <v>932</v>
      </c>
      <c r="U176" s="89" t="s">
        <v>933</v>
      </c>
      <c r="V176" s="89">
        <v>3125</v>
      </c>
      <c r="W176" s="89" t="s">
        <v>908</v>
      </c>
      <c r="X176" s="89">
        <v>0.49166660000000001</v>
      </c>
      <c r="Y176" s="89">
        <v>0.25</v>
      </c>
      <c r="Z176" s="119">
        <v>-364386.408925</v>
      </c>
      <c r="AA176" s="89">
        <v>0.12291665</v>
      </c>
      <c r="AB176" s="117">
        <f>_xlfn.XLOOKUP(I176,'rubros_id_opex '!A:A,'rubros_id_opex '!B:B)</f>
        <v>9</v>
      </c>
      <c r="AC176" s="89" t="str">
        <f>_xlfn.XLOOKUP(AB176,'rubros_unicos'!B:B,'rubros_unicos'!A:A)</f>
        <v>HONORARIOS</v>
      </c>
    </row>
    <row r="177" spans="1:29" x14ac:dyDescent="0.3">
      <c r="A177" s="92" vm="28">
        <v>46036</v>
      </c>
      <c r="B177" s="89" t="s">
        <v>1122</v>
      </c>
      <c r="C177" s="89" t="s">
        <v>1123</v>
      </c>
      <c r="D177" s="89">
        <v>-2964500</v>
      </c>
      <c r="E177" s="89" t="s">
        <v>1124</v>
      </c>
      <c r="F177" s="89">
        <v>1</v>
      </c>
      <c r="G177" s="89">
        <v>2450000</v>
      </c>
      <c r="H177" s="89" t="s">
        <v>931</v>
      </c>
      <c r="I177" s="89" t="s">
        <v>1002</v>
      </c>
      <c r="J177" s="89" vm="2">
        <v>0</v>
      </c>
      <c r="K177" s="89" t="s">
        <v>506</v>
      </c>
      <c r="L177" s="89" t="str">
        <f t="shared" si="15"/>
        <v>INDIRECTO</v>
      </c>
      <c r="M177" s="89" t="s">
        <v>1066</v>
      </c>
      <c r="N177" s="89" t="s">
        <v>94</v>
      </c>
      <c r="O177" s="89" vm="2">
        <v>0</v>
      </c>
      <c r="P177" s="89" vm="2">
        <v>0</v>
      </c>
      <c r="Q177" s="89" t="s">
        <v>1001</v>
      </c>
      <c r="R177" s="89" t="s">
        <v>1067</v>
      </c>
      <c r="S177" s="89" t="s">
        <v>1068</v>
      </c>
      <c r="T177" s="89" t="s">
        <v>932</v>
      </c>
      <c r="U177" s="89" t="s">
        <v>933</v>
      </c>
      <c r="V177" s="89">
        <v>3125</v>
      </c>
      <c r="W177" s="89" t="s">
        <v>910</v>
      </c>
      <c r="X177" s="89">
        <v>0.49166660000000001</v>
      </c>
      <c r="Y177" s="89">
        <v>0.25</v>
      </c>
      <c r="Z177" s="119">
        <v>-364386.408925</v>
      </c>
      <c r="AA177" s="89">
        <v>0.12291665</v>
      </c>
      <c r="AB177" s="117">
        <f>_xlfn.XLOOKUP(I177,'rubros_id_opex '!A:A,'rubros_id_opex '!B:B)</f>
        <v>9</v>
      </c>
      <c r="AC177" s="89" t="str">
        <f>_xlfn.XLOOKUP(AB177,'rubros_unicos'!B:B,'rubros_unicos'!A:A)</f>
        <v>HONORARIOS</v>
      </c>
    </row>
    <row r="178" spans="1:29" x14ac:dyDescent="0.3">
      <c r="A178" s="92" vm="28">
        <v>46036</v>
      </c>
      <c r="B178" s="89" t="s">
        <v>1122</v>
      </c>
      <c r="C178" s="89" t="s">
        <v>1123</v>
      </c>
      <c r="D178" s="89">
        <v>-2964500</v>
      </c>
      <c r="E178" s="89" t="s">
        <v>1124</v>
      </c>
      <c r="F178" s="89">
        <v>1</v>
      </c>
      <c r="G178" s="89">
        <v>2450000</v>
      </c>
      <c r="H178" s="89" t="s">
        <v>931</v>
      </c>
      <c r="I178" s="89" t="s">
        <v>1002</v>
      </c>
      <c r="J178" s="89" vm="2">
        <v>0</v>
      </c>
      <c r="K178" s="89" t="s">
        <v>506</v>
      </c>
      <c r="L178" s="89" t="str">
        <f t="shared" si="15"/>
        <v>INDIRECTO</v>
      </c>
      <c r="M178" s="89" t="s">
        <v>1066</v>
      </c>
      <c r="N178" s="89" t="s">
        <v>94</v>
      </c>
      <c r="O178" s="89" vm="2">
        <v>0</v>
      </c>
      <c r="P178" s="89" vm="2">
        <v>0</v>
      </c>
      <c r="Q178" s="89" t="s">
        <v>1001</v>
      </c>
      <c r="R178" s="89" t="s">
        <v>1067</v>
      </c>
      <c r="S178" s="89" t="s">
        <v>1068</v>
      </c>
      <c r="T178" s="89" t="s">
        <v>932</v>
      </c>
      <c r="U178" s="89" t="s">
        <v>933</v>
      </c>
      <c r="V178" s="89">
        <v>3125</v>
      </c>
      <c r="W178" s="89" t="s">
        <v>912</v>
      </c>
      <c r="X178" s="89">
        <v>0.49166660000000001</v>
      </c>
      <c r="Y178" s="89">
        <v>0.25</v>
      </c>
      <c r="Z178" s="119">
        <v>-364386.408925</v>
      </c>
      <c r="AA178" s="89">
        <v>0.12291665</v>
      </c>
      <c r="AB178" s="117">
        <f>_xlfn.XLOOKUP(I178,'rubros_id_opex '!A:A,'rubros_id_opex '!B:B)</f>
        <v>9</v>
      </c>
      <c r="AC178" s="89" t="str">
        <f>_xlfn.XLOOKUP(AB178,'rubros_unicos'!B:B,'rubros_unicos'!A:A)</f>
        <v>HONORARIOS</v>
      </c>
    </row>
    <row r="179" spans="1:29" x14ac:dyDescent="0.3">
      <c r="A179" s="92" vm="43">
        <v>46026</v>
      </c>
      <c r="B179" s="89" t="s">
        <v>1106</v>
      </c>
      <c r="C179" s="89" t="s">
        <v>1107</v>
      </c>
      <c r="D179" s="89">
        <v>-150000</v>
      </c>
      <c r="E179" s="89" t="s">
        <v>1108</v>
      </c>
      <c r="F179" s="89">
        <v>1</v>
      </c>
      <c r="G179" s="89">
        <v>150000</v>
      </c>
      <c r="H179" s="89" t="s">
        <v>931</v>
      </c>
      <c r="I179" s="89" t="s">
        <v>1109</v>
      </c>
      <c r="J179" s="89" t="s">
        <v>148</v>
      </c>
      <c r="K179" s="89" t="s">
        <v>506</v>
      </c>
      <c r="L179" s="89" t="str">
        <f t="shared" si="15"/>
        <v>INDIRECTO</v>
      </c>
      <c r="M179" s="89" t="s">
        <v>1066</v>
      </c>
      <c r="N179" s="89" t="s">
        <v>100</v>
      </c>
      <c r="O179" s="89" vm="2">
        <v>0</v>
      </c>
      <c r="P179" s="89" vm="2">
        <v>0</v>
      </c>
      <c r="Q179" s="89" t="s">
        <v>1001</v>
      </c>
      <c r="R179" s="89" t="s">
        <v>1067</v>
      </c>
      <c r="S179" s="89" t="s">
        <v>1068</v>
      </c>
      <c r="T179" s="89" t="s">
        <v>1004</v>
      </c>
      <c r="U179" s="89" t="s">
        <v>1005</v>
      </c>
      <c r="V179" s="89">
        <v>2925</v>
      </c>
      <c r="W179" s="89" t="s">
        <v>1004</v>
      </c>
      <c r="X179" s="89">
        <v>0.49166665999999998</v>
      </c>
      <c r="Y179" s="89">
        <v>0</v>
      </c>
      <c r="Z179" s="119">
        <v>0</v>
      </c>
      <c r="AA179" s="89">
        <v>0</v>
      </c>
      <c r="AB179" s="117">
        <f>_xlfn.XLOOKUP(I179,'rubros_id_opex '!A:A,'rubros_id_opex '!B:B)</f>
        <v>9</v>
      </c>
      <c r="AC179" s="89" t="str">
        <f>_xlfn.XLOOKUP(AB179,'rubros_unicos'!B:B,'rubros_unicos'!A:A)</f>
        <v>HONORARIOS</v>
      </c>
    </row>
    <row r="180" spans="1:29" x14ac:dyDescent="0.3">
      <c r="A180" s="92" vm="43">
        <v>46026</v>
      </c>
      <c r="B180" s="89" t="s">
        <v>1106</v>
      </c>
      <c r="C180" s="89" t="s">
        <v>1107</v>
      </c>
      <c r="D180" s="89">
        <v>-150000</v>
      </c>
      <c r="E180" s="89" t="s">
        <v>1108</v>
      </c>
      <c r="F180" s="89">
        <v>1</v>
      </c>
      <c r="G180" s="89">
        <v>150000</v>
      </c>
      <c r="H180" s="89" t="s">
        <v>931</v>
      </c>
      <c r="I180" s="89" t="s">
        <v>1109</v>
      </c>
      <c r="J180" s="89" t="s">
        <v>148</v>
      </c>
      <c r="K180" s="89" t="s">
        <v>506</v>
      </c>
      <c r="L180" s="89" t="str">
        <f t="shared" si="15"/>
        <v>INDIRECTO</v>
      </c>
      <c r="M180" s="89" t="s">
        <v>1066</v>
      </c>
      <c r="N180" s="89" t="s">
        <v>100</v>
      </c>
      <c r="O180" s="89" vm="2">
        <v>0</v>
      </c>
      <c r="P180" s="89" vm="2">
        <v>0</v>
      </c>
      <c r="Q180" s="89" t="s">
        <v>1001</v>
      </c>
      <c r="R180" s="89" t="s">
        <v>1067</v>
      </c>
      <c r="S180" s="89" t="s">
        <v>1068</v>
      </c>
      <c r="T180" s="89" t="s">
        <v>1004</v>
      </c>
      <c r="U180" s="89" t="s">
        <v>1005</v>
      </c>
      <c r="V180" s="89">
        <v>3125</v>
      </c>
      <c r="W180" s="89" t="s">
        <v>1004</v>
      </c>
      <c r="X180" s="89">
        <v>0.49166660000000001</v>
      </c>
      <c r="Y180" s="89">
        <v>0</v>
      </c>
      <c r="Z180" s="119">
        <v>0</v>
      </c>
      <c r="AA180" s="89">
        <v>0</v>
      </c>
      <c r="AB180" s="117">
        <f>_xlfn.XLOOKUP(I180,'rubros_id_opex '!A:A,'rubros_id_opex '!B:B)</f>
        <v>9</v>
      </c>
      <c r="AC180" s="89" t="str">
        <f>_xlfn.XLOOKUP(AB180,'rubros_unicos'!B:B,'rubros_unicos'!A:A)</f>
        <v>HONORARIOS</v>
      </c>
    </row>
    <row r="181" spans="1:29" hidden="1" x14ac:dyDescent="0.3">
      <c r="A181" s="89" vm="13">
        <v>45960</v>
      </c>
      <c r="B181" s="89" t="s">
        <v>990</v>
      </c>
      <c r="C181" s="89" t="s">
        <v>517</v>
      </c>
      <c r="D181" s="90">
        <v>-2338152.7599999998</v>
      </c>
      <c r="E181" s="89" t="s">
        <v>66</v>
      </c>
      <c r="F181" s="89">
        <v>1</v>
      </c>
      <c r="G181" s="90">
        <v>2338152.7599999998</v>
      </c>
      <c r="H181" s="89" t="s">
        <v>931</v>
      </c>
      <c r="I181" s="89" t="s">
        <v>66</v>
      </c>
      <c r="J181" s="89" t="s">
        <v>88</v>
      </c>
      <c r="K181" s="89" t="s">
        <v>506</v>
      </c>
      <c r="L181" s="89" t="str">
        <f t="shared" si="15"/>
        <v>INDIRECTO</v>
      </c>
      <c r="M181" s="89" t="s">
        <v>1066</v>
      </c>
      <c r="N181" s="89" t="s">
        <v>94</v>
      </c>
      <c r="O181" s="89" vm="2">
        <v>0</v>
      </c>
      <c r="P181" s="89" vm="2">
        <v>0</v>
      </c>
      <c r="Q181" s="89" t="s">
        <v>1047</v>
      </c>
      <c r="R181" s="89" t="s">
        <v>1067</v>
      </c>
      <c r="S181" s="91" t="s">
        <v>1068</v>
      </c>
      <c r="T181" s="89" t="s">
        <v>932</v>
      </c>
      <c r="U181" s="89" t="s">
        <v>933</v>
      </c>
      <c r="V181" s="89">
        <v>2925</v>
      </c>
      <c r="W181" s="89" t="s">
        <v>934</v>
      </c>
      <c r="X181" s="89">
        <v>0.49166665999999998</v>
      </c>
      <c r="Y181" s="90">
        <v>0.25</v>
      </c>
      <c r="Z181" s="119">
        <v>-287397.93951974536</v>
      </c>
      <c r="AA181" s="89">
        <v>0.12291666499999999</v>
      </c>
      <c r="AB181" s="117">
        <f>_xlfn.XLOOKUP(I181,'rubros_id_opex '!A:A,'rubros_id_opex '!B:B)</f>
        <v>8</v>
      </c>
      <c r="AC181" s="89" t="str">
        <f>_xlfn.XLOOKUP(AB181,'rubros_unicos'!B:B,'rubros_unicos'!A:A)</f>
        <v>IMPUESTOS</v>
      </c>
    </row>
    <row r="182" spans="1:29" hidden="1" x14ac:dyDescent="0.3">
      <c r="A182" s="89" vm="13">
        <v>45960</v>
      </c>
      <c r="B182" s="89" t="s">
        <v>990</v>
      </c>
      <c r="C182" s="89" t="s">
        <v>517</v>
      </c>
      <c r="D182" s="90">
        <v>-2338152.7599999998</v>
      </c>
      <c r="E182" s="89" t="s">
        <v>66</v>
      </c>
      <c r="F182" s="89">
        <v>1</v>
      </c>
      <c r="G182" s="90">
        <v>2338152.7599999998</v>
      </c>
      <c r="H182" s="89" t="s">
        <v>931</v>
      </c>
      <c r="I182" s="89" t="s">
        <v>66</v>
      </c>
      <c r="J182" s="89" t="s">
        <v>88</v>
      </c>
      <c r="K182" s="89" t="s">
        <v>506</v>
      </c>
      <c r="L182" s="89" t="str">
        <f t="shared" si="15"/>
        <v>INDIRECTO</v>
      </c>
      <c r="M182" s="89" t="s">
        <v>1066</v>
      </c>
      <c r="N182" s="89" t="s">
        <v>94</v>
      </c>
      <c r="O182" s="89" vm="2">
        <v>0</v>
      </c>
      <c r="P182" s="89" vm="2">
        <v>0</v>
      </c>
      <c r="Q182" s="89" t="s">
        <v>1047</v>
      </c>
      <c r="R182" s="89" t="s">
        <v>1067</v>
      </c>
      <c r="S182" s="91" t="s">
        <v>1068</v>
      </c>
      <c r="T182" s="89" t="s">
        <v>932</v>
      </c>
      <c r="U182" s="89" t="s">
        <v>933</v>
      </c>
      <c r="V182" s="89">
        <v>2925</v>
      </c>
      <c r="W182" s="89" t="s">
        <v>908</v>
      </c>
      <c r="X182" s="89">
        <v>0.49166665999999998</v>
      </c>
      <c r="Y182" s="90">
        <v>0.25</v>
      </c>
      <c r="Z182" s="119">
        <v>-287397.93951974536</v>
      </c>
      <c r="AA182" s="89">
        <v>0.12291666499999999</v>
      </c>
      <c r="AB182" s="117">
        <f>_xlfn.XLOOKUP(I182,'rubros_id_opex '!A:A,'rubros_id_opex '!B:B)</f>
        <v>8</v>
      </c>
      <c r="AC182" s="89" t="str">
        <f>_xlfn.XLOOKUP(AB182,'rubros_unicos'!B:B,'rubros_unicos'!A:A)</f>
        <v>IMPUESTOS</v>
      </c>
    </row>
    <row r="183" spans="1:29" hidden="1" x14ac:dyDescent="0.3">
      <c r="A183" s="89" vm="13">
        <v>45960</v>
      </c>
      <c r="B183" s="89" t="s">
        <v>990</v>
      </c>
      <c r="C183" s="89" t="s">
        <v>517</v>
      </c>
      <c r="D183" s="90">
        <v>-2338152.7599999998</v>
      </c>
      <c r="E183" s="89" t="s">
        <v>66</v>
      </c>
      <c r="F183" s="89">
        <v>1</v>
      </c>
      <c r="G183" s="90">
        <v>2338152.7599999998</v>
      </c>
      <c r="H183" s="89" t="s">
        <v>931</v>
      </c>
      <c r="I183" s="89" t="s">
        <v>66</v>
      </c>
      <c r="J183" s="89" t="s">
        <v>88</v>
      </c>
      <c r="K183" s="89" t="s">
        <v>506</v>
      </c>
      <c r="L183" s="89" t="str">
        <f t="shared" si="15"/>
        <v>INDIRECTO</v>
      </c>
      <c r="M183" s="89" t="s">
        <v>1066</v>
      </c>
      <c r="N183" s="89" t="s">
        <v>94</v>
      </c>
      <c r="O183" s="89" vm="2">
        <v>0</v>
      </c>
      <c r="P183" s="89" vm="2">
        <v>0</v>
      </c>
      <c r="Q183" s="89" t="s">
        <v>1047</v>
      </c>
      <c r="R183" s="89" t="s">
        <v>1067</v>
      </c>
      <c r="S183" s="91" t="s">
        <v>1068</v>
      </c>
      <c r="T183" s="89" t="s">
        <v>932</v>
      </c>
      <c r="U183" s="89" t="s">
        <v>933</v>
      </c>
      <c r="V183" s="89">
        <v>2925</v>
      </c>
      <c r="W183" s="89" t="s">
        <v>910</v>
      </c>
      <c r="X183" s="89">
        <v>0.49166665999999998</v>
      </c>
      <c r="Y183" s="90">
        <v>0.25</v>
      </c>
      <c r="Z183" s="119">
        <v>-287397.93951974536</v>
      </c>
      <c r="AA183" s="89">
        <v>0.12291666499999999</v>
      </c>
      <c r="AB183" s="117">
        <f>_xlfn.XLOOKUP(I183,'rubros_id_opex '!A:A,'rubros_id_opex '!B:B)</f>
        <v>8</v>
      </c>
      <c r="AC183" s="89" t="str">
        <f>_xlfn.XLOOKUP(AB183,'rubros_unicos'!B:B,'rubros_unicos'!A:A)</f>
        <v>IMPUESTOS</v>
      </c>
    </row>
    <row r="184" spans="1:29" hidden="1" x14ac:dyDescent="0.3">
      <c r="A184" s="89" vm="13">
        <v>45960</v>
      </c>
      <c r="B184" s="89" t="s">
        <v>990</v>
      </c>
      <c r="C184" s="89" t="s">
        <v>517</v>
      </c>
      <c r="D184" s="90">
        <v>-2338152.7599999998</v>
      </c>
      <c r="E184" s="89" t="s">
        <v>66</v>
      </c>
      <c r="F184" s="89">
        <v>1</v>
      </c>
      <c r="G184" s="90">
        <v>2338152.7599999998</v>
      </c>
      <c r="H184" s="89" t="s">
        <v>931</v>
      </c>
      <c r="I184" s="89" t="s">
        <v>66</v>
      </c>
      <c r="J184" s="89" t="s">
        <v>88</v>
      </c>
      <c r="K184" s="89" t="s">
        <v>506</v>
      </c>
      <c r="L184" s="89" t="str">
        <f t="shared" si="15"/>
        <v>INDIRECTO</v>
      </c>
      <c r="M184" s="89" t="s">
        <v>1066</v>
      </c>
      <c r="N184" s="89" t="s">
        <v>94</v>
      </c>
      <c r="O184" s="89" vm="2">
        <v>0</v>
      </c>
      <c r="P184" s="89" vm="2">
        <v>0</v>
      </c>
      <c r="Q184" s="89" t="s">
        <v>1047</v>
      </c>
      <c r="R184" s="89" t="s">
        <v>1067</v>
      </c>
      <c r="S184" s="91" t="s">
        <v>1068</v>
      </c>
      <c r="T184" s="89" t="s">
        <v>932</v>
      </c>
      <c r="U184" s="89" t="s">
        <v>933</v>
      </c>
      <c r="V184" s="89">
        <v>2925</v>
      </c>
      <c r="W184" s="89" t="s">
        <v>912</v>
      </c>
      <c r="X184" s="89">
        <v>0.49166665999999998</v>
      </c>
      <c r="Y184" s="90">
        <v>0.25</v>
      </c>
      <c r="Z184" s="119">
        <v>-287397.93951974536</v>
      </c>
      <c r="AA184" s="89">
        <v>0.12291666499999999</v>
      </c>
      <c r="AB184" s="117">
        <f>_xlfn.XLOOKUP(I184,'rubros_id_opex '!A:A,'rubros_id_opex '!B:B)</f>
        <v>8</v>
      </c>
      <c r="AC184" s="89" t="str">
        <f>_xlfn.XLOOKUP(AB184,'rubros_unicos'!B:B,'rubros_unicos'!A:A)</f>
        <v>IMPUESTOS</v>
      </c>
    </row>
    <row r="185" spans="1:29" hidden="1" x14ac:dyDescent="0.3">
      <c r="A185" s="89" vm="13">
        <v>45960</v>
      </c>
      <c r="B185" s="89" t="s">
        <v>990</v>
      </c>
      <c r="C185" s="89" t="s">
        <v>517</v>
      </c>
      <c r="D185" s="90">
        <v>-2338152.7599999998</v>
      </c>
      <c r="E185" s="89" t="s">
        <v>66</v>
      </c>
      <c r="F185" s="89">
        <v>1</v>
      </c>
      <c r="G185" s="90">
        <v>2338152.7599999998</v>
      </c>
      <c r="H185" s="89" t="s">
        <v>931</v>
      </c>
      <c r="I185" s="89" t="s">
        <v>66</v>
      </c>
      <c r="J185" s="89" t="s">
        <v>88</v>
      </c>
      <c r="K185" s="89" t="s">
        <v>506</v>
      </c>
      <c r="L185" s="89" t="str">
        <f t="shared" si="15"/>
        <v>INDIRECTO</v>
      </c>
      <c r="M185" s="89" t="s">
        <v>1066</v>
      </c>
      <c r="N185" s="89" t="s">
        <v>94</v>
      </c>
      <c r="O185" s="89" vm="2">
        <v>0</v>
      </c>
      <c r="P185" s="89" vm="2">
        <v>0</v>
      </c>
      <c r="Q185" s="89" t="s">
        <v>1047</v>
      </c>
      <c r="R185" s="89" t="s">
        <v>1067</v>
      </c>
      <c r="S185" s="91" t="s">
        <v>1068</v>
      </c>
      <c r="T185" s="89" t="s">
        <v>932</v>
      </c>
      <c r="U185" s="89" t="s">
        <v>933</v>
      </c>
      <c r="V185" s="89">
        <v>3125</v>
      </c>
      <c r="W185" s="89" t="s">
        <v>934</v>
      </c>
      <c r="X185" s="89">
        <v>0.49166660000000001</v>
      </c>
      <c r="Y185" s="90">
        <v>0.25</v>
      </c>
      <c r="Z185" s="119">
        <v>-287397.90444745397</v>
      </c>
      <c r="AA185" s="89">
        <v>0.12291665</v>
      </c>
      <c r="AB185" s="117">
        <f>_xlfn.XLOOKUP(I185,'rubros_id_opex '!A:A,'rubros_id_opex '!B:B)</f>
        <v>8</v>
      </c>
      <c r="AC185" s="89" t="str">
        <f>_xlfn.XLOOKUP(AB185,'rubros_unicos'!B:B,'rubros_unicos'!A:A)</f>
        <v>IMPUESTOS</v>
      </c>
    </row>
    <row r="186" spans="1:29" hidden="1" x14ac:dyDescent="0.3">
      <c r="A186" s="89" vm="13">
        <v>45960</v>
      </c>
      <c r="B186" s="89" t="s">
        <v>990</v>
      </c>
      <c r="C186" s="89" t="s">
        <v>517</v>
      </c>
      <c r="D186" s="90">
        <v>-2338152.7599999998</v>
      </c>
      <c r="E186" s="89" t="s">
        <v>66</v>
      </c>
      <c r="F186" s="89">
        <v>1</v>
      </c>
      <c r="G186" s="90">
        <v>2338152.7599999998</v>
      </c>
      <c r="H186" s="89" t="s">
        <v>931</v>
      </c>
      <c r="I186" s="89" t="s">
        <v>66</v>
      </c>
      <c r="J186" s="89" t="s">
        <v>88</v>
      </c>
      <c r="K186" s="89" t="s">
        <v>506</v>
      </c>
      <c r="L186" s="89" t="str">
        <f t="shared" si="15"/>
        <v>INDIRECTO</v>
      </c>
      <c r="M186" s="89" t="s">
        <v>1066</v>
      </c>
      <c r="N186" s="89" t="s">
        <v>94</v>
      </c>
      <c r="O186" s="89" vm="2">
        <v>0</v>
      </c>
      <c r="P186" s="89" vm="2">
        <v>0</v>
      </c>
      <c r="Q186" s="89" t="s">
        <v>1047</v>
      </c>
      <c r="R186" s="89" t="s">
        <v>1067</v>
      </c>
      <c r="S186" s="91" t="s">
        <v>1068</v>
      </c>
      <c r="T186" s="89" t="s">
        <v>932</v>
      </c>
      <c r="U186" s="89" t="s">
        <v>933</v>
      </c>
      <c r="V186" s="89">
        <v>3125</v>
      </c>
      <c r="W186" s="89" t="s">
        <v>908</v>
      </c>
      <c r="X186" s="89">
        <v>0.49166660000000001</v>
      </c>
      <c r="Y186" s="90">
        <v>0.25</v>
      </c>
      <c r="Z186" s="119">
        <v>-287397.90444745397</v>
      </c>
      <c r="AA186" s="89">
        <v>0.12291665</v>
      </c>
      <c r="AB186" s="117">
        <f>_xlfn.XLOOKUP(I186,'rubros_id_opex '!A:A,'rubros_id_opex '!B:B)</f>
        <v>8</v>
      </c>
      <c r="AC186" s="89" t="str">
        <f>_xlfn.XLOOKUP(AB186,'rubros_unicos'!B:B,'rubros_unicos'!A:A)</f>
        <v>IMPUESTOS</v>
      </c>
    </row>
    <row r="187" spans="1:29" hidden="1" x14ac:dyDescent="0.3">
      <c r="A187" s="89" vm="13">
        <v>45960</v>
      </c>
      <c r="B187" s="89" t="s">
        <v>990</v>
      </c>
      <c r="C187" s="89" t="s">
        <v>517</v>
      </c>
      <c r="D187" s="90">
        <v>-2338152.7599999998</v>
      </c>
      <c r="E187" s="89" t="s">
        <v>66</v>
      </c>
      <c r="F187" s="89">
        <v>1</v>
      </c>
      <c r="G187" s="90">
        <v>2338152.7599999998</v>
      </c>
      <c r="H187" s="89" t="s">
        <v>931</v>
      </c>
      <c r="I187" s="89" t="s">
        <v>66</v>
      </c>
      <c r="J187" s="89" t="s">
        <v>88</v>
      </c>
      <c r="K187" s="89" t="s">
        <v>506</v>
      </c>
      <c r="L187" s="89" t="str">
        <f t="shared" si="15"/>
        <v>INDIRECTO</v>
      </c>
      <c r="M187" s="89" t="s">
        <v>1066</v>
      </c>
      <c r="N187" s="89" t="s">
        <v>94</v>
      </c>
      <c r="O187" s="89" vm="2">
        <v>0</v>
      </c>
      <c r="P187" s="89" vm="2">
        <v>0</v>
      </c>
      <c r="Q187" s="89" t="s">
        <v>1047</v>
      </c>
      <c r="R187" s="89" t="s">
        <v>1067</v>
      </c>
      <c r="S187" s="91" t="s">
        <v>1068</v>
      </c>
      <c r="T187" s="89" t="s">
        <v>932</v>
      </c>
      <c r="U187" s="89" t="s">
        <v>933</v>
      </c>
      <c r="V187" s="89">
        <v>3125</v>
      </c>
      <c r="W187" s="89" t="s">
        <v>910</v>
      </c>
      <c r="X187" s="89">
        <v>0.49166660000000001</v>
      </c>
      <c r="Y187" s="90">
        <v>0.25</v>
      </c>
      <c r="Z187" s="119">
        <v>-287397.90444745397</v>
      </c>
      <c r="AA187" s="89">
        <v>0.12291665</v>
      </c>
      <c r="AB187" s="117">
        <f>_xlfn.XLOOKUP(I187,'rubros_id_opex '!A:A,'rubros_id_opex '!B:B)</f>
        <v>8</v>
      </c>
      <c r="AC187" s="89" t="str">
        <f>_xlfn.XLOOKUP(AB187,'rubros_unicos'!B:B,'rubros_unicos'!A:A)</f>
        <v>IMPUESTOS</v>
      </c>
    </row>
    <row r="188" spans="1:29" hidden="1" x14ac:dyDescent="0.3">
      <c r="A188" s="89" vm="13">
        <v>45960</v>
      </c>
      <c r="B188" s="89" t="s">
        <v>990</v>
      </c>
      <c r="C188" s="89" t="s">
        <v>517</v>
      </c>
      <c r="D188" s="90">
        <v>-2338152.7599999998</v>
      </c>
      <c r="E188" s="89" t="s">
        <v>66</v>
      </c>
      <c r="F188" s="89">
        <v>1</v>
      </c>
      <c r="G188" s="90">
        <v>2338152.7599999998</v>
      </c>
      <c r="H188" s="89" t="s">
        <v>931</v>
      </c>
      <c r="I188" s="89" t="s">
        <v>66</v>
      </c>
      <c r="J188" s="89" t="s">
        <v>88</v>
      </c>
      <c r="K188" s="89" t="s">
        <v>506</v>
      </c>
      <c r="L188" s="89" t="str">
        <f t="shared" si="15"/>
        <v>INDIRECTO</v>
      </c>
      <c r="M188" s="89" t="s">
        <v>1066</v>
      </c>
      <c r="N188" s="89" t="s">
        <v>94</v>
      </c>
      <c r="O188" s="89" vm="2">
        <v>0</v>
      </c>
      <c r="P188" s="89" vm="2">
        <v>0</v>
      </c>
      <c r="Q188" s="89" t="s">
        <v>1047</v>
      </c>
      <c r="R188" s="89" t="s">
        <v>1067</v>
      </c>
      <c r="S188" s="91" t="s">
        <v>1068</v>
      </c>
      <c r="T188" s="89" t="s">
        <v>932</v>
      </c>
      <c r="U188" s="89" t="s">
        <v>933</v>
      </c>
      <c r="V188" s="89">
        <v>3125</v>
      </c>
      <c r="W188" s="89" t="s">
        <v>912</v>
      </c>
      <c r="X188" s="89">
        <v>0.49166660000000001</v>
      </c>
      <c r="Y188" s="90">
        <v>0.25</v>
      </c>
      <c r="Z188" s="119">
        <v>-287397.90444745397</v>
      </c>
      <c r="AA188" s="89">
        <v>0.12291665</v>
      </c>
      <c r="AB188" s="117">
        <f>_xlfn.XLOOKUP(I188,'rubros_id_opex '!A:A,'rubros_id_opex '!B:B)</f>
        <v>8</v>
      </c>
      <c r="AC188" s="89" t="str">
        <f>_xlfn.XLOOKUP(AB188,'rubros_unicos'!B:B,'rubros_unicos'!A:A)</f>
        <v>IMPUESTOS</v>
      </c>
    </row>
    <row r="189" spans="1:29" hidden="1" x14ac:dyDescent="0.3">
      <c r="A189" s="89" vm="13">
        <v>45960</v>
      </c>
      <c r="B189" s="89" t="s">
        <v>170</v>
      </c>
      <c r="C189" s="89" t="s">
        <v>517</v>
      </c>
      <c r="D189" s="90">
        <v>-4999769.63</v>
      </c>
      <c r="E189" s="89" t="s">
        <v>66</v>
      </c>
      <c r="F189" s="89">
        <v>1</v>
      </c>
      <c r="G189" s="90">
        <v>4999769.63</v>
      </c>
      <c r="H189" s="89" t="s">
        <v>931</v>
      </c>
      <c r="I189" s="89" t="s">
        <v>66</v>
      </c>
      <c r="J189" s="89" t="s">
        <v>88</v>
      </c>
      <c r="K189" s="89" t="s">
        <v>506</v>
      </c>
      <c r="L189" s="89" t="str">
        <f t="shared" si="15"/>
        <v>INDIRECTO</v>
      </c>
      <c r="M189" s="89" t="s">
        <v>1066</v>
      </c>
      <c r="N189" s="89" t="s">
        <v>94</v>
      </c>
      <c r="O189" s="89" vm="2">
        <v>0</v>
      </c>
      <c r="P189" s="89" vm="2">
        <v>0</v>
      </c>
      <c r="Q189" s="89" t="s">
        <v>1047</v>
      </c>
      <c r="R189" s="89" t="s">
        <v>1067</v>
      </c>
      <c r="S189" s="91" t="s">
        <v>1068</v>
      </c>
      <c r="T189" s="89" t="s">
        <v>932</v>
      </c>
      <c r="U189" s="89" t="s">
        <v>933</v>
      </c>
      <c r="V189" s="89">
        <v>2925</v>
      </c>
      <c r="W189" s="89" t="s">
        <v>934</v>
      </c>
      <c r="X189" s="89">
        <v>0.49166665999999998</v>
      </c>
      <c r="Y189" s="90">
        <v>0.25</v>
      </c>
      <c r="Z189" s="119">
        <v>-614555.00868788396</v>
      </c>
      <c r="AA189" s="89">
        <v>0.12291666499999999</v>
      </c>
      <c r="AB189" s="117">
        <f>_xlfn.XLOOKUP(I189,'rubros_id_opex '!A:A,'rubros_id_opex '!B:B)</f>
        <v>8</v>
      </c>
      <c r="AC189" s="89" t="str">
        <f>_xlfn.XLOOKUP(AB189,'rubros_unicos'!B:B,'rubros_unicos'!A:A)</f>
        <v>IMPUESTOS</v>
      </c>
    </row>
    <row r="190" spans="1:29" hidden="1" x14ac:dyDescent="0.3">
      <c r="A190" s="89" vm="13">
        <v>45960</v>
      </c>
      <c r="B190" s="89" t="s">
        <v>170</v>
      </c>
      <c r="C190" s="89" t="s">
        <v>517</v>
      </c>
      <c r="D190" s="90">
        <v>-4999769.63</v>
      </c>
      <c r="E190" s="89" t="s">
        <v>66</v>
      </c>
      <c r="F190" s="89">
        <v>1</v>
      </c>
      <c r="G190" s="90">
        <v>4999769.63</v>
      </c>
      <c r="H190" s="89" t="s">
        <v>931</v>
      </c>
      <c r="I190" s="89" t="s">
        <v>66</v>
      </c>
      <c r="J190" s="89" t="s">
        <v>88</v>
      </c>
      <c r="K190" s="89" t="s">
        <v>506</v>
      </c>
      <c r="L190" s="89" t="str">
        <f t="shared" si="15"/>
        <v>INDIRECTO</v>
      </c>
      <c r="M190" s="89" t="s">
        <v>1066</v>
      </c>
      <c r="N190" s="89" t="s">
        <v>94</v>
      </c>
      <c r="O190" s="89" vm="2">
        <v>0</v>
      </c>
      <c r="P190" s="89" vm="2">
        <v>0</v>
      </c>
      <c r="Q190" s="89" t="s">
        <v>1047</v>
      </c>
      <c r="R190" s="89" t="s">
        <v>1067</v>
      </c>
      <c r="S190" s="91" t="s">
        <v>1068</v>
      </c>
      <c r="T190" s="89" t="s">
        <v>932</v>
      </c>
      <c r="U190" s="89" t="s">
        <v>933</v>
      </c>
      <c r="V190" s="89">
        <v>2925</v>
      </c>
      <c r="W190" s="89" t="s">
        <v>908</v>
      </c>
      <c r="X190" s="89">
        <v>0.49166665999999998</v>
      </c>
      <c r="Y190" s="90">
        <v>0.25</v>
      </c>
      <c r="Z190" s="119">
        <v>-614555.00868788396</v>
      </c>
      <c r="AA190" s="89">
        <v>0.12291666499999999</v>
      </c>
      <c r="AB190" s="117">
        <f>_xlfn.XLOOKUP(I190,'rubros_id_opex '!A:A,'rubros_id_opex '!B:B)</f>
        <v>8</v>
      </c>
      <c r="AC190" s="89" t="str">
        <f>_xlfn.XLOOKUP(AB190,'rubros_unicos'!B:B,'rubros_unicos'!A:A)</f>
        <v>IMPUESTOS</v>
      </c>
    </row>
    <row r="191" spans="1:29" hidden="1" x14ac:dyDescent="0.3">
      <c r="A191" s="89" vm="13">
        <v>45960</v>
      </c>
      <c r="B191" s="89" t="s">
        <v>170</v>
      </c>
      <c r="C191" s="89" t="s">
        <v>517</v>
      </c>
      <c r="D191" s="90">
        <v>-4999769.63</v>
      </c>
      <c r="E191" s="89" t="s">
        <v>66</v>
      </c>
      <c r="F191" s="89">
        <v>1</v>
      </c>
      <c r="G191" s="90">
        <v>4999769.63</v>
      </c>
      <c r="H191" s="89" t="s">
        <v>931</v>
      </c>
      <c r="I191" s="89" t="s">
        <v>66</v>
      </c>
      <c r="J191" s="89" t="s">
        <v>88</v>
      </c>
      <c r="K191" s="89" t="s">
        <v>506</v>
      </c>
      <c r="L191" s="89" t="str">
        <f t="shared" si="15"/>
        <v>INDIRECTO</v>
      </c>
      <c r="M191" s="89" t="s">
        <v>1066</v>
      </c>
      <c r="N191" s="89" t="s">
        <v>94</v>
      </c>
      <c r="O191" s="89" vm="2">
        <v>0</v>
      </c>
      <c r="P191" s="89" vm="2">
        <v>0</v>
      </c>
      <c r="Q191" s="89" t="s">
        <v>1047</v>
      </c>
      <c r="R191" s="89" t="s">
        <v>1067</v>
      </c>
      <c r="S191" s="91" t="s">
        <v>1068</v>
      </c>
      <c r="T191" s="89" t="s">
        <v>932</v>
      </c>
      <c r="U191" s="89" t="s">
        <v>933</v>
      </c>
      <c r="V191" s="89">
        <v>2925</v>
      </c>
      <c r="W191" s="89" t="s">
        <v>910</v>
      </c>
      <c r="X191" s="89">
        <v>0.49166665999999998</v>
      </c>
      <c r="Y191" s="90">
        <v>0.25</v>
      </c>
      <c r="Z191" s="119">
        <v>-614555.00868788396</v>
      </c>
      <c r="AA191" s="89">
        <v>0.12291666499999999</v>
      </c>
      <c r="AB191" s="117">
        <f>_xlfn.XLOOKUP(I191,'rubros_id_opex '!A:A,'rubros_id_opex '!B:B)</f>
        <v>8</v>
      </c>
      <c r="AC191" s="89" t="str">
        <f>_xlfn.XLOOKUP(AB191,'rubros_unicos'!B:B,'rubros_unicos'!A:A)</f>
        <v>IMPUESTOS</v>
      </c>
    </row>
    <row r="192" spans="1:29" hidden="1" x14ac:dyDescent="0.3">
      <c r="A192" s="89" vm="13">
        <v>45960</v>
      </c>
      <c r="B192" s="89" t="s">
        <v>170</v>
      </c>
      <c r="C192" s="89" t="s">
        <v>517</v>
      </c>
      <c r="D192" s="90">
        <v>-4999769.63</v>
      </c>
      <c r="E192" s="89" t="s">
        <v>66</v>
      </c>
      <c r="F192" s="89">
        <v>1</v>
      </c>
      <c r="G192" s="90">
        <v>4999769.63</v>
      </c>
      <c r="H192" s="89" t="s">
        <v>931</v>
      </c>
      <c r="I192" s="89" t="s">
        <v>66</v>
      </c>
      <c r="J192" s="89" t="s">
        <v>88</v>
      </c>
      <c r="K192" s="89" t="s">
        <v>506</v>
      </c>
      <c r="L192" s="89" t="str">
        <f t="shared" si="15"/>
        <v>INDIRECTO</v>
      </c>
      <c r="M192" s="89" t="s">
        <v>1066</v>
      </c>
      <c r="N192" s="89" t="s">
        <v>94</v>
      </c>
      <c r="O192" s="89" vm="2">
        <v>0</v>
      </c>
      <c r="P192" s="89" vm="2">
        <v>0</v>
      </c>
      <c r="Q192" s="89" t="s">
        <v>1047</v>
      </c>
      <c r="R192" s="89" t="s">
        <v>1067</v>
      </c>
      <c r="S192" s="91" t="s">
        <v>1068</v>
      </c>
      <c r="T192" s="89" t="s">
        <v>932</v>
      </c>
      <c r="U192" s="89" t="s">
        <v>933</v>
      </c>
      <c r="V192" s="89">
        <v>2925</v>
      </c>
      <c r="W192" s="89" t="s">
        <v>912</v>
      </c>
      <c r="X192" s="89">
        <v>0.49166665999999998</v>
      </c>
      <c r="Y192" s="90">
        <v>0.25</v>
      </c>
      <c r="Z192" s="119">
        <v>-614555.00868788396</v>
      </c>
      <c r="AA192" s="89">
        <v>0.12291666499999999</v>
      </c>
      <c r="AB192" s="117">
        <f>_xlfn.XLOOKUP(I192,'rubros_id_opex '!A:A,'rubros_id_opex '!B:B)</f>
        <v>8</v>
      </c>
      <c r="AC192" s="89" t="str">
        <f>_xlfn.XLOOKUP(AB192,'rubros_unicos'!B:B,'rubros_unicos'!A:A)</f>
        <v>IMPUESTOS</v>
      </c>
    </row>
    <row r="193" spans="1:29" hidden="1" x14ac:dyDescent="0.3">
      <c r="A193" s="89" vm="13">
        <v>45960</v>
      </c>
      <c r="B193" s="89" t="s">
        <v>170</v>
      </c>
      <c r="C193" s="89" t="s">
        <v>517</v>
      </c>
      <c r="D193" s="90">
        <v>-4999769.63</v>
      </c>
      <c r="E193" s="89" t="s">
        <v>66</v>
      </c>
      <c r="F193" s="89">
        <v>1</v>
      </c>
      <c r="G193" s="90">
        <v>4999769.63</v>
      </c>
      <c r="H193" s="89" t="s">
        <v>931</v>
      </c>
      <c r="I193" s="89" t="s">
        <v>66</v>
      </c>
      <c r="J193" s="89" t="s">
        <v>88</v>
      </c>
      <c r="K193" s="89" t="s">
        <v>506</v>
      </c>
      <c r="L193" s="89" t="str">
        <f t="shared" si="15"/>
        <v>INDIRECTO</v>
      </c>
      <c r="M193" s="89" t="s">
        <v>1066</v>
      </c>
      <c r="N193" s="89" t="s">
        <v>94</v>
      </c>
      <c r="O193" s="89" vm="2">
        <v>0</v>
      </c>
      <c r="P193" s="89" vm="2">
        <v>0</v>
      </c>
      <c r="Q193" s="89" t="s">
        <v>1047</v>
      </c>
      <c r="R193" s="89" t="s">
        <v>1067</v>
      </c>
      <c r="S193" s="91" t="s">
        <v>1068</v>
      </c>
      <c r="T193" s="89" t="s">
        <v>932</v>
      </c>
      <c r="U193" s="89" t="s">
        <v>933</v>
      </c>
      <c r="V193" s="89">
        <v>3125</v>
      </c>
      <c r="W193" s="89" t="s">
        <v>934</v>
      </c>
      <c r="X193" s="89">
        <v>0.49166660000000001</v>
      </c>
      <c r="Y193" s="90">
        <v>0.25</v>
      </c>
      <c r="Z193" s="119">
        <v>-614554.93369133945</v>
      </c>
      <c r="AA193" s="89">
        <v>0.12291665</v>
      </c>
      <c r="AB193" s="117">
        <f>_xlfn.XLOOKUP(I193,'rubros_id_opex '!A:A,'rubros_id_opex '!B:B)</f>
        <v>8</v>
      </c>
      <c r="AC193" s="89" t="str">
        <f>_xlfn.XLOOKUP(AB193,'rubros_unicos'!B:B,'rubros_unicos'!A:A)</f>
        <v>IMPUESTOS</v>
      </c>
    </row>
    <row r="194" spans="1:29" hidden="1" x14ac:dyDescent="0.3">
      <c r="A194" s="89" vm="13">
        <v>45960</v>
      </c>
      <c r="B194" s="89" t="s">
        <v>170</v>
      </c>
      <c r="C194" s="89" t="s">
        <v>517</v>
      </c>
      <c r="D194" s="90">
        <v>-4999769.63</v>
      </c>
      <c r="E194" s="89" t="s">
        <v>66</v>
      </c>
      <c r="F194" s="89">
        <v>1</v>
      </c>
      <c r="G194" s="90">
        <v>4999769.63</v>
      </c>
      <c r="H194" s="89" t="s">
        <v>931</v>
      </c>
      <c r="I194" s="89" t="s">
        <v>66</v>
      </c>
      <c r="J194" s="89" t="s">
        <v>88</v>
      </c>
      <c r="K194" s="89" t="s">
        <v>506</v>
      </c>
      <c r="L194" s="89" t="str">
        <f t="shared" si="15"/>
        <v>INDIRECTO</v>
      </c>
      <c r="M194" s="89" t="s">
        <v>1066</v>
      </c>
      <c r="N194" s="89" t="s">
        <v>94</v>
      </c>
      <c r="O194" s="89" vm="2">
        <v>0</v>
      </c>
      <c r="P194" s="89" vm="2">
        <v>0</v>
      </c>
      <c r="Q194" s="89" t="s">
        <v>1047</v>
      </c>
      <c r="R194" s="89" t="s">
        <v>1067</v>
      </c>
      <c r="S194" s="91" t="s">
        <v>1068</v>
      </c>
      <c r="T194" s="89" t="s">
        <v>932</v>
      </c>
      <c r="U194" s="89" t="s">
        <v>933</v>
      </c>
      <c r="V194" s="89">
        <v>3125</v>
      </c>
      <c r="W194" s="89" t="s">
        <v>908</v>
      </c>
      <c r="X194" s="89">
        <v>0.49166660000000001</v>
      </c>
      <c r="Y194" s="90">
        <v>0.25</v>
      </c>
      <c r="Z194" s="119">
        <v>-614554.93369133945</v>
      </c>
      <c r="AA194" s="89">
        <v>0.12291665</v>
      </c>
      <c r="AB194" s="117">
        <f>_xlfn.XLOOKUP(I194,'rubros_id_opex '!A:A,'rubros_id_opex '!B:B)</f>
        <v>8</v>
      </c>
      <c r="AC194" s="89" t="str">
        <f>_xlfn.XLOOKUP(AB194,'rubros_unicos'!B:B,'rubros_unicos'!A:A)</f>
        <v>IMPUESTOS</v>
      </c>
    </row>
    <row r="195" spans="1:29" hidden="1" x14ac:dyDescent="0.3">
      <c r="A195" s="89" vm="13">
        <v>45960</v>
      </c>
      <c r="B195" s="89" t="s">
        <v>170</v>
      </c>
      <c r="C195" s="89" t="s">
        <v>517</v>
      </c>
      <c r="D195" s="90">
        <v>-4999769.63</v>
      </c>
      <c r="E195" s="89" t="s">
        <v>66</v>
      </c>
      <c r="F195" s="89">
        <v>1</v>
      </c>
      <c r="G195" s="90">
        <v>4999769.63</v>
      </c>
      <c r="H195" s="89" t="s">
        <v>931</v>
      </c>
      <c r="I195" s="89" t="s">
        <v>66</v>
      </c>
      <c r="J195" s="89" t="s">
        <v>88</v>
      </c>
      <c r="K195" s="89" t="s">
        <v>506</v>
      </c>
      <c r="L195" s="89" t="str">
        <f t="shared" ref="L195:L258" si="16">IF(K195="variable","DIRECTO","INDIRECTO")</f>
        <v>INDIRECTO</v>
      </c>
      <c r="M195" s="89" t="s">
        <v>1066</v>
      </c>
      <c r="N195" s="89" t="s">
        <v>94</v>
      </c>
      <c r="O195" s="89" vm="2">
        <v>0</v>
      </c>
      <c r="P195" s="89" vm="2">
        <v>0</v>
      </c>
      <c r="Q195" s="89" t="s">
        <v>1047</v>
      </c>
      <c r="R195" s="89" t="s">
        <v>1067</v>
      </c>
      <c r="S195" s="91" t="s">
        <v>1068</v>
      </c>
      <c r="T195" s="89" t="s">
        <v>932</v>
      </c>
      <c r="U195" s="89" t="s">
        <v>933</v>
      </c>
      <c r="V195" s="89">
        <v>3125</v>
      </c>
      <c r="W195" s="89" t="s">
        <v>910</v>
      </c>
      <c r="X195" s="89">
        <v>0.49166660000000001</v>
      </c>
      <c r="Y195" s="90">
        <v>0.25</v>
      </c>
      <c r="Z195" s="119">
        <v>-614554.93369133945</v>
      </c>
      <c r="AA195" s="89">
        <v>0.12291665</v>
      </c>
      <c r="AB195" s="117">
        <f>_xlfn.XLOOKUP(I195,'rubros_id_opex '!A:A,'rubros_id_opex '!B:B)</f>
        <v>8</v>
      </c>
      <c r="AC195" s="89" t="str">
        <f>_xlfn.XLOOKUP(AB195,'rubros_unicos'!B:B,'rubros_unicos'!A:A)</f>
        <v>IMPUESTOS</v>
      </c>
    </row>
    <row r="196" spans="1:29" hidden="1" x14ac:dyDescent="0.3">
      <c r="A196" s="89" vm="13">
        <v>45960</v>
      </c>
      <c r="B196" s="89" t="s">
        <v>170</v>
      </c>
      <c r="C196" s="89" t="s">
        <v>517</v>
      </c>
      <c r="D196" s="90">
        <v>-4999769.63</v>
      </c>
      <c r="E196" s="89" t="s">
        <v>66</v>
      </c>
      <c r="F196" s="89">
        <v>1</v>
      </c>
      <c r="G196" s="90">
        <v>4999769.63</v>
      </c>
      <c r="H196" s="89" t="s">
        <v>931</v>
      </c>
      <c r="I196" s="89" t="s">
        <v>66</v>
      </c>
      <c r="J196" s="89" t="s">
        <v>88</v>
      </c>
      <c r="K196" s="89" t="s">
        <v>506</v>
      </c>
      <c r="L196" s="89" t="str">
        <f t="shared" si="16"/>
        <v>INDIRECTO</v>
      </c>
      <c r="M196" s="89" t="s">
        <v>1066</v>
      </c>
      <c r="N196" s="89" t="s">
        <v>94</v>
      </c>
      <c r="O196" s="89" vm="2">
        <v>0</v>
      </c>
      <c r="P196" s="89" vm="2">
        <v>0</v>
      </c>
      <c r="Q196" s="89" t="s">
        <v>1047</v>
      </c>
      <c r="R196" s="89" t="s">
        <v>1067</v>
      </c>
      <c r="S196" s="91" t="s">
        <v>1068</v>
      </c>
      <c r="T196" s="89" t="s">
        <v>932</v>
      </c>
      <c r="U196" s="89" t="s">
        <v>933</v>
      </c>
      <c r="V196" s="89">
        <v>3125</v>
      </c>
      <c r="W196" s="89" t="s">
        <v>912</v>
      </c>
      <c r="X196" s="89">
        <v>0.49166660000000001</v>
      </c>
      <c r="Y196" s="90">
        <v>0.25</v>
      </c>
      <c r="Z196" s="119">
        <v>-614554.93369133945</v>
      </c>
      <c r="AA196" s="89">
        <v>0.12291665</v>
      </c>
      <c r="AB196" s="117">
        <f>_xlfn.XLOOKUP(I196,'rubros_id_opex '!A:A,'rubros_id_opex '!B:B)</f>
        <v>8</v>
      </c>
      <c r="AC196" s="89" t="str">
        <f>_xlfn.XLOOKUP(AB196,'rubros_unicos'!B:B,'rubros_unicos'!A:A)</f>
        <v>IMPUESTOS</v>
      </c>
    </row>
    <row r="197" spans="1:29" hidden="1" x14ac:dyDescent="0.3">
      <c r="A197" s="89" vm="13">
        <v>45960</v>
      </c>
      <c r="B197" s="89" t="s">
        <v>991</v>
      </c>
      <c r="C197" s="89" t="s">
        <v>517</v>
      </c>
      <c r="D197" s="90">
        <v>-2025348</v>
      </c>
      <c r="E197" s="89" t="s">
        <v>66</v>
      </c>
      <c r="F197" s="89">
        <v>1</v>
      </c>
      <c r="G197" s="90">
        <v>2025348</v>
      </c>
      <c r="H197" s="89" t="s">
        <v>931</v>
      </c>
      <c r="I197" s="89" t="s">
        <v>66</v>
      </c>
      <c r="J197" s="89" t="s">
        <v>88</v>
      </c>
      <c r="K197" s="89" t="s">
        <v>506</v>
      </c>
      <c r="L197" s="89" t="str">
        <f t="shared" si="16"/>
        <v>INDIRECTO</v>
      </c>
      <c r="M197" s="89" t="s">
        <v>1066</v>
      </c>
      <c r="N197" s="89" t="s">
        <v>123</v>
      </c>
      <c r="O197" s="89" vm="2">
        <v>0</v>
      </c>
      <c r="P197" s="89" vm="2">
        <v>0</v>
      </c>
      <c r="Q197" s="89" t="s">
        <v>1047</v>
      </c>
      <c r="R197" s="89" t="s">
        <v>1067</v>
      </c>
      <c r="S197" s="91" t="s">
        <v>1068</v>
      </c>
      <c r="T197" s="89" t="s">
        <v>908</v>
      </c>
      <c r="U197" s="89" t="s">
        <v>935</v>
      </c>
      <c r="V197" s="89">
        <v>2925</v>
      </c>
      <c r="W197" s="89" t="s">
        <v>908</v>
      </c>
      <c r="X197" s="89">
        <v>0.49166665999999998</v>
      </c>
      <c r="Y197" s="90">
        <v>1</v>
      </c>
      <c r="Z197" s="119">
        <v>-995796.08649767993</v>
      </c>
      <c r="AA197" s="89">
        <v>0.49166665999999998</v>
      </c>
      <c r="AB197" s="117">
        <f>_xlfn.XLOOKUP(I197,'rubros_id_opex '!A:A,'rubros_id_opex '!B:B)</f>
        <v>8</v>
      </c>
      <c r="AC197" s="89" t="str">
        <f>_xlfn.XLOOKUP(AB197,'rubros_unicos'!B:B,'rubros_unicos'!A:A)</f>
        <v>IMPUESTOS</v>
      </c>
    </row>
    <row r="198" spans="1:29" hidden="1" x14ac:dyDescent="0.3">
      <c r="A198" s="89" vm="13">
        <v>45960</v>
      </c>
      <c r="B198" s="89" t="s">
        <v>991</v>
      </c>
      <c r="C198" s="89" t="s">
        <v>517</v>
      </c>
      <c r="D198" s="90">
        <v>-2025348</v>
      </c>
      <c r="E198" s="89" t="s">
        <v>66</v>
      </c>
      <c r="F198" s="89">
        <v>1</v>
      </c>
      <c r="G198" s="90">
        <v>2025348</v>
      </c>
      <c r="H198" s="89" t="s">
        <v>931</v>
      </c>
      <c r="I198" s="89" t="s">
        <v>66</v>
      </c>
      <c r="J198" s="89" t="s">
        <v>88</v>
      </c>
      <c r="K198" s="89" t="s">
        <v>506</v>
      </c>
      <c r="L198" s="89" t="str">
        <f t="shared" si="16"/>
        <v>INDIRECTO</v>
      </c>
      <c r="M198" s="89" t="s">
        <v>1066</v>
      </c>
      <c r="N198" s="89" t="s">
        <v>123</v>
      </c>
      <c r="O198" s="89" vm="2">
        <v>0</v>
      </c>
      <c r="P198" s="89" vm="2">
        <v>0</v>
      </c>
      <c r="Q198" s="89" t="s">
        <v>1047</v>
      </c>
      <c r="R198" s="89" t="s">
        <v>1067</v>
      </c>
      <c r="S198" s="91" t="s">
        <v>1068</v>
      </c>
      <c r="T198" s="89" t="s">
        <v>908</v>
      </c>
      <c r="U198" s="89" t="s">
        <v>935</v>
      </c>
      <c r="V198" s="89">
        <v>3125</v>
      </c>
      <c r="W198" s="89" t="s">
        <v>908</v>
      </c>
      <c r="X198" s="89">
        <v>0.49166660000000001</v>
      </c>
      <c r="Y198" s="90">
        <v>1</v>
      </c>
      <c r="Z198" s="119">
        <v>-995795.96497680002</v>
      </c>
      <c r="AA198" s="89">
        <v>0.49166660000000001</v>
      </c>
      <c r="AB198" s="117">
        <f>_xlfn.XLOOKUP(I198,'rubros_id_opex '!A:A,'rubros_id_opex '!B:B)</f>
        <v>8</v>
      </c>
      <c r="AC198" s="89" t="str">
        <f>_xlfn.XLOOKUP(AB198,'rubros_unicos'!B:B,'rubros_unicos'!A:A)</f>
        <v>IMPUESTOS</v>
      </c>
    </row>
    <row r="199" spans="1:29" hidden="1" x14ac:dyDescent="0.3">
      <c r="A199" s="89" vm="13">
        <v>45960</v>
      </c>
      <c r="B199" s="89" t="s">
        <v>992</v>
      </c>
      <c r="C199" s="89" t="s">
        <v>517</v>
      </c>
      <c r="D199" s="90">
        <v>-160037</v>
      </c>
      <c r="E199" s="89" t="s">
        <v>66</v>
      </c>
      <c r="F199" s="89">
        <v>1</v>
      </c>
      <c r="G199" s="90">
        <v>160037</v>
      </c>
      <c r="H199" s="89" t="s">
        <v>931</v>
      </c>
      <c r="I199" s="89" t="s">
        <v>66</v>
      </c>
      <c r="J199" s="89" t="s">
        <v>88</v>
      </c>
      <c r="K199" s="89" t="s">
        <v>506</v>
      </c>
      <c r="L199" s="89" t="str">
        <f t="shared" si="16"/>
        <v>INDIRECTO</v>
      </c>
      <c r="M199" s="89" t="s">
        <v>1066</v>
      </c>
      <c r="N199" s="89" t="s">
        <v>99</v>
      </c>
      <c r="O199" s="89" vm="2">
        <v>0</v>
      </c>
      <c r="P199" s="89" vm="2">
        <v>0</v>
      </c>
      <c r="Q199" s="89" t="s">
        <v>1047</v>
      </c>
      <c r="R199" s="89" t="s">
        <v>1067</v>
      </c>
      <c r="S199" s="91" t="s">
        <v>1068</v>
      </c>
      <c r="T199" s="89" t="s">
        <v>910</v>
      </c>
      <c r="U199" s="89" t="s">
        <v>935</v>
      </c>
      <c r="V199" s="89">
        <v>2925</v>
      </c>
      <c r="W199" s="89" t="s">
        <v>910</v>
      </c>
      <c r="X199" s="89">
        <v>0.49166665999999998</v>
      </c>
      <c r="Y199" s="90">
        <v>1</v>
      </c>
      <c r="Z199" s="119">
        <v>-78684.857266419989</v>
      </c>
      <c r="AA199" s="89">
        <v>0.49166665999999998</v>
      </c>
      <c r="AB199" s="117">
        <f>_xlfn.XLOOKUP(I199,'rubros_id_opex '!A:A,'rubros_id_opex '!B:B)</f>
        <v>8</v>
      </c>
      <c r="AC199" s="89" t="str">
        <f>_xlfn.XLOOKUP(AB199,'rubros_unicos'!B:B,'rubros_unicos'!A:A)</f>
        <v>IMPUESTOS</v>
      </c>
    </row>
    <row r="200" spans="1:29" hidden="1" x14ac:dyDescent="0.3">
      <c r="A200" s="89" vm="13">
        <v>45960</v>
      </c>
      <c r="B200" s="89" t="s">
        <v>992</v>
      </c>
      <c r="C200" s="89" t="s">
        <v>517</v>
      </c>
      <c r="D200" s="90">
        <v>-160037</v>
      </c>
      <c r="E200" s="89" t="s">
        <v>66</v>
      </c>
      <c r="F200" s="89">
        <v>1</v>
      </c>
      <c r="G200" s="90">
        <v>160037</v>
      </c>
      <c r="H200" s="89" t="s">
        <v>931</v>
      </c>
      <c r="I200" s="89" t="s">
        <v>66</v>
      </c>
      <c r="J200" s="89" t="s">
        <v>88</v>
      </c>
      <c r="K200" s="89" t="s">
        <v>506</v>
      </c>
      <c r="L200" s="89" t="str">
        <f t="shared" si="16"/>
        <v>INDIRECTO</v>
      </c>
      <c r="M200" s="89" t="s">
        <v>1066</v>
      </c>
      <c r="N200" s="89" t="s">
        <v>99</v>
      </c>
      <c r="O200" s="89" vm="2">
        <v>0</v>
      </c>
      <c r="P200" s="89" vm="2">
        <v>0</v>
      </c>
      <c r="Q200" s="89" t="s">
        <v>1047</v>
      </c>
      <c r="R200" s="89" t="s">
        <v>1067</v>
      </c>
      <c r="S200" s="91" t="s">
        <v>1068</v>
      </c>
      <c r="T200" s="89" t="s">
        <v>910</v>
      </c>
      <c r="U200" s="89" t="s">
        <v>935</v>
      </c>
      <c r="V200" s="89">
        <v>3125</v>
      </c>
      <c r="W200" s="89" t="s">
        <v>910</v>
      </c>
      <c r="X200" s="89">
        <v>0.49166660000000001</v>
      </c>
      <c r="Y200" s="90">
        <v>1</v>
      </c>
      <c r="Z200" s="119">
        <v>-78684.847664200002</v>
      </c>
      <c r="AA200" s="89">
        <v>0.49166660000000001</v>
      </c>
      <c r="AB200" s="138"/>
      <c r="AC200" s="89"/>
    </row>
    <row r="201" spans="1:29" x14ac:dyDescent="0.3">
      <c r="A201" s="92" vm="44">
        <v>46030</v>
      </c>
      <c r="B201" s="89" t="s">
        <v>1074</v>
      </c>
      <c r="C201" s="89" t="s">
        <v>1075</v>
      </c>
      <c r="D201" s="90">
        <v>-188000</v>
      </c>
      <c r="E201" s="89" t="s">
        <v>1076</v>
      </c>
      <c r="F201" s="89">
        <v>1</v>
      </c>
      <c r="G201" s="90">
        <v>155371.9</v>
      </c>
      <c r="H201" s="89" t="s">
        <v>931</v>
      </c>
      <c r="I201" s="89" t="s">
        <v>1007</v>
      </c>
      <c r="J201" s="89" t="s">
        <v>148</v>
      </c>
      <c r="K201" s="89" t="s">
        <v>506</v>
      </c>
      <c r="L201" s="89" t="str">
        <f t="shared" si="16"/>
        <v>INDIRECTO</v>
      </c>
      <c r="M201" s="89" t="s">
        <v>1066</v>
      </c>
      <c r="N201" s="89" t="s">
        <v>94</v>
      </c>
      <c r="O201" s="89" vm="2">
        <v>0</v>
      </c>
      <c r="P201" s="89" vm="2">
        <v>0</v>
      </c>
      <c r="Q201" s="89" t="s">
        <v>1001</v>
      </c>
      <c r="R201" s="89" t="s">
        <v>1067</v>
      </c>
      <c r="S201" s="91" t="s">
        <v>1068</v>
      </c>
      <c r="T201" s="89" t="s">
        <v>932</v>
      </c>
      <c r="U201" s="89" t="s">
        <v>933</v>
      </c>
      <c r="V201" s="89">
        <v>2925</v>
      </c>
      <c r="W201" s="89" t="s">
        <v>934</v>
      </c>
      <c r="X201" s="89">
        <v>0.49166665999999998</v>
      </c>
      <c r="Y201" s="90">
        <v>0.25</v>
      </c>
      <c r="Z201" s="119">
        <v>-23108.333019999998</v>
      </c>
      <c r="AA201" s="89">
        <v>0.12291666499999999</v>
      </c>
      <c r="AB201" s="117">
        <f>_xlfn.XLOOKUP(I201,'rubros_id_opex '!A:A,'rubros_id_opex '!B:B)</f>
        <v>6</v>
      </c>
      <c r="AC201" s="89" t="str">
        <f>_xlfn.XLOOKUP(AB201,'rubros_unicos'!B:B,'rubros_unicos'!A:A)</f>
        <v>MANTENIMIENTO</v>
      </c>
    </row>
    <row r="202" spans="1:29" x14ac:dyDescent="0.3">
      <c r="A202" s="92" vm="44">
        <v>46030</v>
      </c>
      <c r="B202" s="89" t="s">
        <v>1074</v>
      </c>
      <c r="C202" s="89" t="s">
        <v>1075</v>
      </c>
      <c r="D202" s="90">
        <v>-188000</v>
      </c>
      <c r="E202" s="89" t="s">
        <v>1076</v>
      </c>
      <c r="F202" s="89">
        <v>1</v>
      </c>
      <c r="G202" s="90">
        <v>155371.9</v>
      </c>
      <c r="H202" s="89" t="s">
        <v>931</v>
      </c>
      <c r="I202" s="89" t="s">
        <v>1007</v>
      </c>
      <c r="J202" s="89" t="s">
        <v>148</v>
      </c>
      <c r="K202" s="89" t="s">
        <v>506</v>
      </c>
      <c r="L202" s="89" t="str">
        <f t="shared" si="16"/>
        <v>INDIRECTO</v>
      </c>
      <c r="M202" s="89" t="s">
        <v>1066</v>
      </c>
      <c r="N202" s="89" t="s">
        <v>94</v>
      </c>
      <c r="O202" s="89" vm="2">
        <v>0</v>
      </c>
      <c r="P202" s="89" vm="2">
        <v>0</v>
      </c>
      <c r="Q202" s="89" t="s">
        <v>1001</v>
      </c>
      <c r="R202" s="89" t="s">
        <v>1067</v>
      </c>
      <c r="S202" s="91" t="s">
        <v>1068</v>
      </c>
      <c r="T202" s="89" t="s">
        <v>932</v>
      </c>
      <c r="U202" s="89" t="s">
        <v>933</v>
      </c>
      <c r="V202" s="89">
        <v>2925</v>
      </c>
      <c r="W202" s="89" t="s">
        <v>908</v>
      </c>
      <c r="X202" s="89">
        <v>0.49166665999999998</v>
      </c>
      <c r="Y202" s="90">
        <v>0.25</v>
      </c>
      <c r="Z202" s="119">
        <v>-23108.333019999998</v>
      </c>
      <c r="AA202" s="89">
        <v>0.12291666499999999</v>
      </c>
      <c r="AB202" s="117">
        <f>_xlfn.XLOOKUP(I202,'rubros_id_opex '!A:A,'rubros_id_opex '!B:B)</f>
        <v>6</v>
      </c>
      <c r="AC202" s="89" t="str">
        <f>_xlfn.XLOOKUP(AB202,'rubros_unicos'!B:B,'rubros_unicos'!A:A)</f>
        <v>MANTENIMIENTO</v>
      </c>
    </row>
    <row r="203" spans="1:29" x14ac:dyDescent="0.3">
      <c r="A203" s="92" vm="44">
        <v>46030</v>
      </c>
      <c r="B203" s="89" t="s">
        <v>1074</v>
      </c>
      <c r="C203" s="89" t="s">
        <v>1075</v>
      </c>
      <c r="D203" s="89">
        <v>-188000</v>
      </c>
      <c r="E203" s="89" t="s">
        <v>1076</v>
      </c>
      <c r="F203" s="89">
        <v>1</v>
      </c>
      <c r="G203" s="89">
        <v>155371.9</v>
      </c>
      <c r="H203" s="89" t="s">
        <v>931</v>
      </c>
      <c r="I203" s="89" t="s">
        <v>1007</v>
      </c>
      <c r="J203" s="89" t="s">
        <v>148</v>
      </c>
      <c r="K203" s="89" t="s">
        <v>506</v>
      </c>
      <c r="L203" s="89" t="str">
        <f t="shared" si="16"/>
        <v>INDIRECTO</v>
      </c>
      <c r="M203" s="89" t="s">
        <v>1066</v>
      </c>
      <c r="N203" s="89" t="s">
        <v>94</v>
      </c>
      <c r="O203" s="89" vm="2">
        <v>0</v>
      </c>
      <c r="P203" s="89" vm="2">
        <v>0</v>
      </c>
      <c r="Q203" s="89" t="s">
        <v>1001</v>
      </c>
      <c r="R203" s="89" t="s">
        <v>1067</v>
      </c>
      <c r="S203" s="89" t="s">
        <v>1068</v>
      </c>
      <c r="T203" s="89" t="s">
        <v>932</v>
      </c>
      <c r="U203" s="89" t="s">
        <v>933</v>
      </c>
      <c r="V203" s="89">
        <v>2925</v>
      </c>
      <c r="W203" s="89" t="s">
        <v>910</v>
      </c>
      <c r="X203" s="89">
        <v>0.49166665999999998</v>
      </c>
      <c r="Y203" s="89">
        <v>0.25</v>
      </c>
      <c r="Z203" s="119">
        <v>-23108.333019999998</v>
      </c>
      <c r="AA203" s="89">
        <v>0.12291666499999999</v>
      </c>
      <c r="AB203" s="117">
        <f>_xlfn.XLOOKUP(I203,'rubros_id_opex '!A:A,'rubros_id_opex '!B:B)</f>
        <v>6</v>
      </c>
      <c r="AC203" s="89" t="str">
        <f>_xlfn.XLOOKUP(AB203,'rubros_unicos'!B:B,'rubros_unicos'!A:A)</f>
        <v>MANTENIMIENTO</v>
      </c>
    </row>
    <row r="204" spans="1:29" x14ac:dyDescent="0.3">
      <c r="A204" s="92" vm="44">
        <v>46030</v>
      </c>
      <c r="B204" s="89" t="s">
        <v>1074</v>
      </c>
      <c r="C204" s="89" t="s">
        <v>1075</v>
      </c>
      <c r="D204" s="89">
        <v>-188000</v>
      </c>
      <c r="E204" s="89" t="s">
        <v>1076</v>
      </c>
      <c r="F204" s="89">
        <v>1</v>
      </c>
      <c r="G204" s="89">
        <v>155371.9</v>
      </c>
      <c r="H204" s="89" t="s">
        <v>931</v>
      </c>
      <c r="I204" s="89" t="s">
        <v>1007</v>
      </c>
      <c r="J204" s="89" t="s">
        <v>148</v>
      </c>
      <c r="K204" s="89" t="s">
        <v>506</v>
      </c>
      <c r="L204" s="89" t="str">
        <f t="shared" si="16"/>
        <v>INDIRECTO</v>
      </c>
      <c r="M204" s="89" t="s">
        <v>1066</v>
      </c>
      <c r="N204" s="89" t="s">
        <v>94</v>
      </c>
      <c r="O204" s="89" vm="2">
        <v>0</v>
      </c>
      <c r="P204" s="89" vm="2">
        <v>0</v>
      </c>
      <c r="Q204" s="89" t="s">
        <v>1001</v>
      </c>
      <c r="R204" s="89" t="s">
        <v>1067</v>
      </c>
      <c r="S204" s="89" t="s">
        <v>1068</v>
      </c>
      <c r="T204" s="89" t="s">
        <v>932</v>
      </c>
      <c r="U204" s="89" t="s">
        <v>933</v>
      </c>
      <c r="V204" s="89">
        <v>2925</v>
      </c>
      <c r="W204" s="89" t="s">
        <v>912</v>
      </c>
      <c r="X204" s="89">
        <v>0.49166665999999998</v>
      </c>
      <c r="Y204" s="89">
        <v>0.25</v>
      </c>
      <c r="Z204" s="119">
        <v>-23108.333019999998</v>
      </c>
      <c r="AA204" s="89">
        <v>0.12291666499999999</v>
      </c>
      <c r="AB204" s="117">
        <f>_xlfn.XLOOKUP(I204,'rubros_id_opex '!A:A,'rubros_id_opex '!B:B)</f>
        <v>6</v>
      </c>
      <c r="AC204" s="89" t="str">
        <f>_xlfn.XLOOKUP(AB204,'rubros_unicos'!B:B,'rubros_unicos'!A:A)</f>
        <v>MANTENIMIENTO</v>
      </c>
    </row>
    <row r="205" spans="1:29" x14ac:dyDescent="0.3">
      <c r="A205" s="92" vm="44">
        <v>46030</v>
      </c>
      <c r="B205" s="89" t="s">
        <v>1074</v>
      </c>
      <c r="C205" s="89" t="s">
        <v>1075</v>
      </c>
      <c r="D205" s="89">
        <v>-188000</v>
      </c>
      <c r="E205" s="89" t="s">
        <v>1076</v>
      </c>
      <c r="F205" s="89">
        <v>1</v>
      </c>
      <c r="G205" s="89">
        <v>155371.9</v>
      </c>
      <c r="H205" s="89" t="s">
        <v>931</v>
      </c>
      <c r="I205" s="89" t="s">
        <v>1007</v>
      </c>
      <c r="J205" s="89" t="s">
        <v>148</v>
      </c>
      <c r="K205" s="89" t="s">
        <v>506</v>
      </c>
      <c r="L205" s="89" t="str">
        <f t="shared" si="16"/>
        <v>INDIRECTO</v>
      </c>
      <c r="M205" s="89" t="s">
        <v>1066</v>
      </c>
      <c r="N205" s="89" t="s">
        <v>94</v>
      </c>
      <c r="O205" s="89" vm="2">
        <v>0</v>
      </c>
      <c r="P205" s="89" vm="2">
        <v>0</v>
      </c>
      <c r="Q205" s="89" t="s">
        <v>1001</v>
      </c>
      <c r="R205" s="89" t="s">
        <v>1067</v>
      </c>
      <c r="S205" s="89" t="s">
        <v>1068</v>
      </c>
      <c r="T205" s="89" t="s">
        <v>932</v>
      </c>
      <c r="U205" s="89" t="s">
        <v>933</v>
      </c>
      <c r="V205" s="89">
        <v>3125</v>
      </c>
      <c r="W205" s="89" t="s">
        <v>934</v>
      </c>
      <c r="X205" s="89">
        <v>0.49166660000000001</v>
      </c>
      <c r="Y205" s="89">
        <v>0.25</v>
      </c>
      <c r="Z205" s="119">
        <v>-23108.3302</v>
      </c>
      <c r="AA205" s="89">
        <v>0.12291665</v>
      </c>
      <c r="AB205" s="117">
        <f>_xlfn.XLOOKUP(I205,'rubros_id_opex '!A:A,'rubros_id_opex '!B:B)</f>
        <v>6</v>
      </c>
      <c r="AC205" s="89" t="str">
        <f>_xlfn.XLOOKUP(AB205,'rubros_unicos'!B:B,'rubros_unicos'!A:A)</f>
        <v>MANTENIMIENTO</v>
      </c>
    </row>
    <row r="206" spans="1:29" x14ac:dyDescent="0.3">
      <c r="A206" s="92" vm="44">
        <v>46030</v>
      </c>
      <c r="B206" s="89" t="s">
        <v>1074</v>
      </c>
      <c r="C206" s="89" t="s">
        <v>1075</v>
      </c>
      <c r="D206" s="90">
        <v>-188000</v>
      </c>
      <c r="E206" s="89" t="s">
        <v>1076</v>
      </c>
      <c r="F206" s="89">
        <v>1</v>
      </c>
      <c r="G206" s="90">
        <v>155371.9</v>
      </c>
      <c r="H206" s="89" t="s">
        <v>931</v>
      </c>
      <c r="I206" s="89" t="s">
        <v>1007</v>
      </c>
      <c r="J206" s="89" t="s">
        <v>148</v>
      </c>
      <c r="K206" s="89" t="s">
        <v>506</v>
      </c>
      <c r="L206" s="89" t="str">
        <f t="shared" si="16"/>
        <v>INDIRECTO</v>
      </c>
      <c r="M206" s="89" t="s">
        <v>1066</v>
      </c>
      <c r="N206" s="89" t="s">
        <v>94</v>
      </c>
      <c r="O206" s="89" vm="2">
        <v>0</v>
      </c>
      <c r="P206" s="89" vm="2">
        <v>0</v>
      </c>
      <c r="Q206" s="89" t="s">
        <v>1001</v>
      </c>
      <c r="R206" s="89" t="s">
        <v>1067</v>
      </c>
      <c r="S206" s="91" t="s">
        <v>1068</v>
      </c>
      <c r="T206" s="89" t="s">
        <v>932</v>
      </c>
      <c r="U206" s="89" t="s">
        <v>933</v>
      </c>
      <c r="V206" s="89">
        <v>3125</v>
      </c>
      <c r="W206" s="89" t="s">
        <v>908</v>
      </c>
      <c r="X206" s="89">
        <v>0.49166660000000001</v>
      </c>
      <c r="Y206" s="90">
        <v>0.25</v>
      </c>
      <c r="Z206" s="119">
        <v>-23108.3302</v>
      </c>
      <c r="AA206" s="89">
        <v>0.12291665</v>
      </c>
      <c r="AB206" s="117">
        <f>_xlfn.XLOOKUP(I206,'rubros_id_opex '!A:A,'rubros_id_opex '!B:B)</f>
        <v>6</v>
      </c>
      <c r="AC206" s="89" t="str">
        <f>_xlfn.XLOOKUP(AB206,'rubros_unicos'!B:B,'rubros_unicos'!A:A)</f>
        <v>MANTENIMIENTO</v>
      </c>
    </row>
    <row r="207" spans="1:29" x14ac:dyDescent="0.3">
      <c r="A207" s="92" vm="44">
        <v>46030</v>
      </c>
      <c r="B207" s="89" t="s">
        <v>1074</v>
      </c>
      <c r="C207" s="89" t="s">
        <v>1075</v>
      </c>
      <c r="D207" s="90">
        <v>-188000</v>
      </c>
      <c r="E207" s="89" t="s">
        <v>1076</v>
      </c>
      <c r="F207" s="89">
        <v>1</v>
      </c>
      <c r="G207" s="90">
        <v>155371.9</v>
      </c>
      <c r="H207" s="89" t="s">
        <v>931</v>
      </c>
      <c r="I207" s="89" t="s">
        <v>1007</v>
      </c>
      <c r="J207" s="89" t="s">
        <v>148</v>
      </c>
      <c r="K207" s="89" t="s">
        <v>506</v>
      </c>
      <c r="L207" s="89" t="str">
        <f t="shared" si="16"/>
        <v>INDIRECTO</v>
      </c>
      <c r="M207" s="89" t="s">
        <v>1066</v>
      </c>
      <c r="N207" s="89" t="s">
        <v>94</v>
      </c>
      <c r="O207" s="89" vm="2">
        <v>0</v>
      </c>
      <c r="P207" s="89" vm="2">
        <v>0</v>
      </c>
      <c r="Q207" s="89" t="s">
        <v>1001</v>
      </c>
      <c r="R207" s="89" t="s">
        <v>1067</v>
      </c>
      <c r="S207" s="91" t="s">
        <v>1068</v>
      </c>
      <c r="T207" s="89" t="s">
        <v>932</v>
      </c>
      <c r="U207" s="89" t="s">
        <v>933</v>
      </c>
      <c r="V207" s="89">
        <v>3125</v>
      </c>
      <c r="W207" s="89" t="s">
        <v>910</v>
      </c>
      <c r="X207" s="89">
        <v>0.49166660000000001</v>
      </c>
      <c r="Y207" s="90">
        <v>0.25</v>
      </c>
      <c r="Z207" s="119">
        <v>-23108.3302</v>
      </c>
      <c r="AA207" s="89">
        <v>0.12291665</v>
      </c>
      <c r="AB207" s="117">
        <f>_xlfn.XLOOKUP(I207,'rubros_id_opex '!A:A,'rubros_id_opex '!B:B)</f>
        <v>6</v>
      </c>
      <c r="AC207" s="89" t="str">
        <f>_xlfn.XLOOKUP(AB207,'rubros_unicos'!B:B,'rubros_unicos'!A:A)</f>
        <v>MANTENIMIENTO</v>
      </c>
    </row>
    <row r="208" spans="1:29" x14ac:dyDescent="0.3">
      <c r="A208" s="92" vm="44">
        <v>46030</v>
      </c>
      <c r="B208" s="89" t="s">
        <v>1074</v>
      </c>
      <c r="C208" s="89" t="s">
        <v>1075</v>
      </c>
      <c r="D208" s="90">
        <v>-188000</v>
      </c>
      <c r="E208" s="89" t="s">
        <v>1076</v>
      </c>
      <c r="F208" s="89">
        <v>1</v>
      </c>
      <c r="G208" s="90">
        <v>155371.9</v>
      </c>
      <c r="H208" s="89" t="s">
        <v>931</v>
      </c>
      <c r="I208" s="89" t="s">
        <v>1007</v>
      </c>
      <c r="J208" s="89" t="s">
        <v>148</v>
      </c>
      <c r="K208" s="89" t="s">
        <v>506</v>
      </c>
      <c r="L208" s="89" t="str">
        <f t="shared" si="16"/>
        <v>INDIRECTO</v>
      </c>
      <c r="M208" s="89" t="s">
        <v>1066</v>
      </c>
      <c r="N208" s="89" t="s">
        <v>94</v>
      </c>
      <c r="O208" s="89" vm="2">
        <v>0</v>
      </c>
      <c r="P208" s="89" vm="2">
        <v>0</v>
      </c>
      <c r="Q208" s="89" t="s">
        <v>1001</v>
      </c>
      <c r="R208" s="89" t="s">
        <v>1067</v>
      </c>
      <c r="S208" s="91" t="s">
        <v>1068</v>
      </c>
      <c r="T208" s="89" t="s">
        <v>932</v>
      </c>
      <c r="U208" s="89" t="s">
        <v>933</v>
      </c>
      <c r="V208" s="89">
        <v>3125</v>
      </c>
      <c r="W208" s="89" t="s">
        <v>912</v>
      </c>
      <c r="X208" s="89">
        <v>0.49166660000000001</v>
      </c>
      <c r="Y208" s="90">
        <v>0.25</v>
      </c>
      <c r="Z208" s="119">
        <v>-23108.3302</v>
      </c>
      <c r="AA208" s="89">
        <v>0.12291665</v>
      </c>
      <c r="AB208" s="117">
        <f>_xlfn.XLOOKUP(I208,'rubros_id_opex '!A:A,'rubros_id_opex '!B:B)</f>
        <v>6</v>
      </c>
      <c r="AC208" s="89" t="str">
        <f>_xlfn.XLOOKUP(AB208,'rubros_unicos'!B:B,'rubros_unicos'!A:A)</f>
        <v>MANTENIMIENTO</v>
      </c>
    </row>
    <row r="209" spans="1:29" x14ac:dyDescent="0.3">
      <c r="A209" s="92" vm="32">
        <v>46042</v>
      </c>
      <c r="B209" s="89" t="s">
        <v>67</v>
      </c>
      <c r="C209" s="89" t="s">
        <v>1077</v>
      </c>
      <c r="D209" s="89">
        <v>-145000</v>
      </c>
      <c r="E209" s="89" t="s">
        <v>1078</v>
      </c>
      <c r="F209" s="89">
        <v>1</v>
      </c>
      <c r="G209" s="89">
        <v>145000</v>
      </c>
      <c r="H209" s="89" t="s">
        <v>931</v>
      </c>
      <c r="I209" s="89" t="s">
        <v>1007</v>
      </c>
      <c r="J209" s="89" t="s">
        <v>148</v>
      </c>
      <c r="K209" s="89" t="s">
        <v>506</v>
      </c>
      <c r="L209" s="89" t="str">
        <f t="shared" si="16"/>
        <v>INDIRECTO</v>
      </c>
      <c r="M209" s="89" t="s">
        <v>1066</v>
      </c>
      <c r="N209" s="89" t="s">
        <v>94</v>
      </c>
      <c r="O209" s="89" vm="2">
        <v>0</v>
      </c>
      <c r="P209" s="89" vm="2">
        <v>0</v>
      </c>
      <c r="Q209" s="89" t="s">
        <v>1001</v>
      </c>
      <c r="R209" s="89" t="s">
        <v>1067</v>
      </c>
      <c r="S209" s="89" t="s">
        <v>1068</v>
      </c>
      <c r="T209" s="89" t="s">
        <v>932</v>
      </c>
      <c r="U209" s="89" t="s">
        <v>933</v>
      </c>
      <c r="V209" s="89">
        <v>2925</v>
      </c>
      <c r="W209" s="89" t="s">
        <v>934</v>
      </c>
      <c r="X209" s="89">
        <v>0.49166665999999998</v>
      </c>
      <c r="Y209" s="89">
        <v>0.25</v>
      </c>
      <c r="Z209" s="119">
        <v>-17822.916424999999</v>
      </c>
      <c r="AA209" s="89">
        <v>0.12291666499999999</v>
      </c>
      <c r="AB209" s="117">
        <f>_xlfn.XLOOKUP(I209,'rubros_id_opex '!A:A,'rubros_id_opex '!B:B)</f>
        <v>6</v>
      </c>
      <c r="AC209" s="89" t="str">
        <f>_xlfn.XLOOKUP(AB209,'rubros_unicos'!B:B,'rubros_unicos'!A:A)</f>
        <v>MANTENIMIENTO</v>
      </c>
    </row>
    <row r="210" spans="1:29" x14ac:dyDescent="0.3">
      <c r="A210" s="92" vm="32">
        <v>46042</v>
      </c>
      <c r="B210" s="89" t="s">
        <v>67</v>
      </c>
      <c r="C210" s="89" t="s">
        <v>1077</v>
      </c>
      <c r="D210" s="89">
        <v>-145000</v>
      </c>
      <c r="E210" s="89" t="s">
        <v>1078</v>
      </c>
      <c r="F210" s="89">
        <v>1</v>
      </c>
      <c r="G210" s="89">
        <v>145000</v>
      </c>
      <c r="H210" s="89" t="s">
        <v>931</v>
      </c>
      <c r="I210" s="89" t="s">
        <v>1007</v>
      </c>
      <c r="J210" s="89" t="s">
        <v>148</v>
      </c>
      <c r="K210" s="89" t="s">
        <v>506</v>
      </c>
      <c r="L210" s="89" t="str">
        <f t="shared" si="16"/>
        <v>INDIRECTO</v>
      </c>
      <c r="M210" s="89" t="s">
        <v>1066</v>
      </c>
      <c r="N210" s="89" t="s">
        <v>94</v>
      </c>
      <c r="O210" s="89" vm="2">
        <v>0</v>
      </c>
      <c r="P210" s="89" vm="2">
        <v>0</v>
      </c>
      <c r="Q210" s="89" t="s">
        <v>1001</v>
      </c>
      <c r="R210" s="89" t="s">
        <v>1067</v>
      </c>
      <c r="S210" s="89" t="s">
        <v>1068</v>
      </c>
      <c r="T210" s="89" t="s">
        <v>932</v>
      </c>
      <c r="U210" s="89" t="s">
        <v>933</v>
      </c>
      <c r="V210" s="89">
        <v>2925</v>
      </c>
      <c r="W210" s="89" t="s">
        <v>908</v>
      </c>
      <c r="X210" s="89">
        <v>0.49166665999999998</v>
      </c>
      <c r="Y210" s="89">
        <v>0.25</v>
      </c>
      <c r="Z210" s="119">
        <v>-17822.916424999999</v>
      </c>
      <c r="AA210" s="89">
        <v>0.12291666499999999</v>
      </c>
      <c r="AB210" s="117">
        <f>_xlfn.XLOOKUP(I210,'rubros_id_opex '!A:A,'rubros_id_opex '!B:B)</f>
        <v>6</v>
      </c>
      <c r="AC210" s="89" t="str">
        <f>_xlfn.XLOOKUP(AB210,'rubros_unicos'!B:B,'rubros_unicos'!A:A)</f>
        <v>MANTENIMIENTO</v>
      </c>
    </row>
    <row r="211" spans="1:29" x14ac:dyDescent="0.3">
      <c r="A211" s="92" vm="32">
        <v>46042</v>
      </c>
      <c r="B211" s="89" t="s">
        <v>67</v>
      </c>
      <c r="C211" s="89" t="s">
        <v>1077</v>
      </c>
      <c r="D211" s="90">
        <v>-145000</v>
      </c>
      <c r="E211" s="89" t="s">
        <v>1078</v>
      </c>
      <c r="F211" s="89">
        <v>1</v>
      </c>
      <c r="G211" s="90">
        <v>145000</v>
      </c>
      <c r="H211" s="89" t="s">
        <v>931</v>
      </c>
      <c r="I211" s="89" t="s">
        <v>1007</v>
      </c>
      <c r="J211" s="89" t="s">
        <v>148</v>
      </c>
      <c r="K211" s="89" t="s">
        <v>506</v>
      </c>
      <c r="L211" s="89" t="str">
        <f t="shared" si="16"/>
        <v>INDIRECTO</v>
      </c>
      <c r="M211" s="89" t="s">
        <v>1066</v>
      </c>
      <c r="N211" s="89" t="s">
        <v>94</v>
      </c>
      <c r="O211" s="89" vm="2">
        <v>0</v>
      </c>
      <c r="P211" s="89" vm="2">
        <v>0</v>
      </c>
      <c r="Q211" s="89" t="s">
        <v>1001</v>
      </c>
      <c r="R211" s="89" t="s">
        <v>1067</v>
      </c>
      <c r="S211" s="91" t="s">
        <v>1068</v>
      </c>
      <c r="T211" s="89" t="s">
        <v>932</v>
      </c>
      <c r="U211" s="89" t="s">
        <v>933</v>
      </c>
      <c r="V211" s="89">
        <v>2925</v>
      </c>
      <c r="W211" s="89" t="s">
        <v>910</v>
      </c>
      <c r="X211" s="89">
        <v>0.49166665999999998</v>
      </c>
      <c r="Y211" s="90">
        <v>0.25</v>
      </c>
      <c r="Z211" s="119">
        <v>-17822.916424999999</v>
      </c>
      <c r="AA211" s="89">
        <v>0.12291666499999999</v>
      </c>
      <c r="AB211" s="117">
        <f>_xlfn.XLOOKUP(I211,'rubros_id_opex '!A:A,'rubros_id_opex '!B:B)</f>
        <v>6</v>
      </c>
      <c r="AC211" s="89" t="str">
        <f>_xlfn.XLOOKUP(AB211,'rubros_unicos'!B:B,'rubros_unicos'!A:A)</f>
        <v>MANTENIMIENTO</v>
      </c>
    </row>
    <row r="212" spans="1:29" x14ac:dyDescent="0.3">
      <c r="A212" s="92" vm="32">
        <v>46042</v>
      </c>
      <c r="B212" s="89" t="s">
        <v>67</v>
      </c>
      <c r="C212" s="89" t="s">
        <v>1077</v>
      </c>
      <c r="D212" s="90">
        <v>-145000</v>
      </c>
      <c r="E212" s="89" t="s">
        <v>1078</v>
      </c>
      <c r="F212" s="89">
        <v>1</v>
      </c>
      <c r="G212" s="90">
        <v>145000</v>
      </c>
      <c r="H212" s="89" t="s">
        <v>931</v>
      </c>
      <c r="I212" s="89" t="s">
        <v>1007</v>
      </c>
      <c r="J212" s="89" t="s">
        <v>148</v>
      </c>
      <c r="K212" s="89" t="s">
        <v>506</v>
      </c>
      <c r="L212" s="89" t="str">
        <f t="shared" si="16"/>
        <v>INDIRECTO</v>
      </c>
      <c r="M212" s="89" t="s">
        <v>1066</v>
      </c>
      <c r="N212" s="89" t="s">
        <v>94</v>
      </c>
      <c r="O212" s="89" vm="2">
        <v>0</v>
      </c>
      <c r="P212" s="89" vm="2">
        <v>0</v>
      </c>
      <c r="Q212" s="89" t="s">
        <v>1001</v>
      </c>
      <c r="R212" s="89" t="s">
        <v>1067</v>
      </c>
      <c r="S212" s="91" t="s">
        <v>1068</v>
      </c>
      <c r="T212" s="89" t="s">
        <v>932</v>
      </c>
      <c r="U212" s="89" t="s">
        <v>933</v>
      </c>
      <c r="V212" s="89">
        <v>2925</v>
      </c>
      <c r="W212" s="89" t="s">
        <v>912</v>
      </c>
      <c r="X212" s="89">
        <v>0.49166665999999998</v>
      </c>
      <c r="Y212" s="90">
        <v>0.25</v>
      </c>
      <c r="Z212" s="119">
        <v>-17822.916424999999</v>
      </c>
      <c r="AA212" s="89">
        <v>0.12291666499999999</v>
      </c>
      <c r="AB212" s="117">
        <f>_xlfn.XLOOKUP(I212,'rubros_id_opex '!A:A,'rubros_id_opex '!B:B)</f>
        <v>6</v>
      </c>
      <c r="AC212" s="89" t="str">
        <f>_xlfn.XLOOKUP(AB212,'rubros_unicos'!B:B,'rubros_unicos'!A:A)</f>
        <v>MANTENIMIENTO</v>
      </c>
    </row>
    <row r="213" spans="1:29" x14ac:dyDescent="0.3">
      <c r="A213" s="92" vm="32">
        <v>46042</v>
      </c>
      <c r="B213" s="89" t="s">
        <v>67</v>
      </c>
      <c r="C213" s="89" t="s">
        <v>1077</v>
      </c>
      <c r="D213" s="90">
        <v>-145000</v>
      </c>
      <c r="E213" s="89" t="s">
        <v>1078</v>
      </c>
      <c r="F213" s="89">
        <v>1</v>
      </c>
      <c r="G213" s="90">
        <v>145000</v>
      </c>
      <c r="H213" s="89" t="s">
        <v>931</v>
      </c>
      <c r="I213" s="89" t="s">
        <v>1007</v>
      </c>
      <c r="J213" s="89" t="s">
        <v>148</v>
      </c>
      <c r="K213" s="89" t="s">
        <v>506</v>
      </c>
      <c r="L213" s="89" t="str">
        <f t="shared" si="16"/>
        <v>INDIRECTO</v>
      </c>
      <c r="M213" s="89" t="s">
        <v>1066</v>
      </c>
      <c r="N213" s="89" t="s">
        <v>94</v>
      </c>
      <c r="O213" s="89" vm="2">
        <v>0</v>
      </c>
      <c r="P213" s="89" vm="2">
        <v>0</v>
      </c>
      <c r="Q213" s="89" t="s">
        <v>1001</v>
      </c>
      <c r="R213" s="89" t="s">
        <v>1067</v>
      </c>
      <c r="S213" s="91" t="s">
        <v>1068</v>
      </c>
      <c r="T213" s="89" t="s">
        <v>932</v>
      </c>
      <c r="U213" s="89" t="s">
        <v>933</v>
      </c>
      <c r="V213" s="89">
        <v>3125</v>
      </c>
      <c r="W213" s="89" t="s">
        <v>934</v>
      </c>
      <c r="X213" s="89">
        <v>0.49166660000000001</v>
      </c>
      <c r="Y213" s="90">
        <v>0.25</v>
      </c>
      <c r="Z213" s="119">
        <v>-17822.914250000002</v>
      </c>
      <c r="AA213" s="89">
        <v>0.12291665</v>
      </c>
      <c r="AB213" s="117">
        <f>_xlfn.XLOOKUP(I213,'rubros_id_opex '!A:A,'rubros_id_opex '!B:B)</f>
        <v>6</v>
      </c>
      <c r="AC213" s="89" t="str">
        <f>_xlfn.XLOOKUP(AB213,'rubros_unicos'!B:B,'rubros_unicos'!A:A)</f>
        <v>MANTENIMIENTO</v>
      </c>
    </row>
    <row r="214" spans="1:29" x14ac:dyDescent="0.3">
      <c r="A214" s="92" vm="32">
        <v>46042</v>
      </c>
      <c r="B214" s="89" t="s">
        <v>67</v>
      </c>
      <c r="C214" s="89" t="s">
        <v>1077</v>
      </c>
      <c r="D214" s="89">
        <v>-145000</v>
      </c>
      <c r="E214" s="89" t="s">
        <v>1078</v>
      </c>
      <c r="F214" s="89">
        <v>1</v>
      </c>
      <c r="G214" s="89">
        <v>145000</v>
      </c>
      <c r="H214" s="89" t="s">
        <v>931</v>
      </c>
      <c r="I214" s="89" t="s">
        <v>1007</v>
      </c>
      <c r="J214" s="89" t="s">
        <v>148</v>
      </c>
      <c r="K214" s="89" t="s">
        <v>506</v>
      </c>
      <c r="L214" s="89" t="str">
        <f t="shared" si="16"/>
        <v>INDIRECTO</v>
      </c>
      <c r="M214" s="89" t="s">
        <v>1066</v>
      </c>
      <c r="N214" s="89" t="s">
        <v>94</v>
      </c>
      <c r="O214" s="89" vm="2">
        <v>0</v>
      </c>
      <c r="P214" s="89" vm="2">
        <v>0</v>
      </c>
      <c r="Q214" s="89" t="s">
        <v>1001</v>
      </c>
      <c r="R214" s="89" t="s">
        <v>1067</v>
      </c>
      <c r="S214" s="89" t="s">
        <v>1068</v>
      </c>
      <c r="T214" s="89" t="s">
        <v>932</v>
      </c>
      <c r="U214" s="89" t="s">
        <v>933</v>
      </c>
      <c r="V214" s="89">
        <v>3125</v>
      </c>
      <c r="W214" s="89" t="s">
        <v>908</v>
      </c>
      <c r="X214" s="89">
        <v>0.49166660000000001</v>
      </c>
      <c r="Y214" s="89">
        <v>0.25</v>
      </c>
      <c r="Z214" s="119">
        <v>-17822.914250000002</v>
      </c>
      <c r="AA214" s="89">
        <v>0.12291665</v>
      </c>
      <c r="AB214" s="117">
        <f>_xlfn.XLOOKUP(I214,'rubros_id_opex '!A:A,'rubros_id_opex '!B:B)</f>
        <v>6</v>
      </c>
      <c r="AC214" s="89" t="str">
        <f>_xlfn.XLOOKUP(AB214,'rubros_unicos'!B:B,'rubros_unicos'!A:A)</f>
        <v>MANTENIMIENTO</v>
      </c>
    </row>
    <row r="215" spans="1:29" x14ac:dyDescent="0.3">
      <c r="A215" s="92" vm="32">
        <v>46042</v>
      </c>
      <c r="B215" s="89" t="s">
        <v>67</v>
      </c>
      <c r="C215" s="89" t="s">
        <v>1077</v>
      </c>
      <c r="D215" s="89">
        <v>-145000</v>
      </c>
      <c r="E215" s="89" t="s">
        <v>1078</v>
      </c>
      <c r="F215" s="89">
        <v>1</v>
      </c>
      <c r="G215" s="89">
        <v>145000</v>
      </c>
      <c r="H215" s="89" t="s">
        <v>931</v>
      </c>
      <c r="I215" s="89" t="s">
        <v>1007</v>
      </c>
      <c r="J215" s="89" t="s">
        <v>148</v>
      </c>
      <c r="K215" s="89" t="s">
        <v>506</v>
      </c>
      <c r="L215" s="89" t="str">
        <f t="shared" si="16"/>
        <v>INDIRECTO</v>
      </c>
      <c r="M215" s="89" t="s">
        <v>1066</v>
      </c>
      <c r="N215" s="89" t="s">
        <v>94</v>
      </c>
      <c r="O215" s="89" vm="2">
        <v>0</v>
      </c>
      <c r="P215" s="89" vm="2">
        <v>0</v>
      </c>
      <c r="Q215" s="89" t="s">
        <v>1001</v>
      </c>
      <c r="R215" s="89" t="s">
        <v>1067</v>
      </c>
      <c r="S215" s="89" t="s">
        <v>1068</v>
      </c>
      <c r="T215" s="89" t="s">
        <v>932</v>
      </c>
      <c r="U215" s="89" t="s">
        <v>933</v>
      </c>
      <c r="V215" s="89">
        <v>3125</v>
      </c>
      <c r="W215" s="89" t="s">
        <v>910</v>
      </c>
      <c r="X215" s="89">
        <v>0.49166660000000001</v>
      </c>
      <c r="Y215" s="89">
        <v>0.25</v>
      </c>
      <c r="Z215" s="119">
        <v>-17822.914250000002</v>
      </c>
      <c r="AA215" s="89">
        <v>0.12291665</v>
      </c>
      <c r="AB215" s="117">
        <f>_xlfn.XLOOKUP(I215,'rubros_id_opex '!A:A,'rubros_id_opex '!B:B)</f>
        <v>6</v>
      </c>
      <c r="AC215" s="89" t="str">
        <f>_xlfn.XLOOKUP(AB215,'rubros_unicos'!B:B,'rubros_unicos'!A:A)</f>
        <v>MANTENIMIENTO</v>
      </c>
    </row>
    <row r="216" spans="1:29" x14ac:dyDescent="0.3">
      <c r="A216" s="92" vm="32">
        <v>46042</v>
      </c>
      <c r="B216" s="89" t="s">
        <v>67</v>
      </c>
      <c r="C216" s="89" t="s">
        <v>1077</v>
      </c>
      <c r="D216" s="89">
        <v>-145000</v>
      </c>
      <c r="E216" s="89" t="s">
        <v>1078</v>
      </c>
      <c r="F216" s="89">
        <v>1</v>
      </c>
      <c r="G216" s="89">
        <v>145000</v>
      </c>
      <c r="H216" s="89" t="s">
        <v>931</v>
      </c>
      <c r="I216" s="89" t="s">
        <v>1007</v>
      </c>
      <c r="J216" s="89" t="s">
        <v>148</v>
      </c>
      <c r="K216" s="89" t="s">
        <v>506</v>
      </c>
      <c r="L216" s="89" t="str">
        <f t="shared" si="16"/>
        <v>INDIRECTO</v>
      </c>
      <c r="M216" s="89" t="s">
        <v>1066</v>
      </c>
      <c r="N216" s="89" t="s">
        <v>94</v>
      </c>
      <c r="O216" s="89" vm="2">
        <v>0</v>
      </c>
      <c r="P216" s="89" vm="2">
        <v>0</v>
      </c>
      <c r="Q216" s="89" t="s">
        <v>1001</v>
      </c>
      <c r="R216" s="89" t="s">
        <v>1067</v>
      </c>
      <c r="S216" s="89" t="s">
        <v>1068</v>
      </c>
      <c r="T216" s="89" t="s">
        <v>932</v>
      </c>
      <c r="U216" s="89" t="s">
        <v>933</v>
      </c>
      <c r="V216" s="89">
        <v>3125</v>
      </c>
      <c r="W216" s="89" t="s">
        <v>912</v>
      </c>
      <c r="X216" s="89">
        <v>0.49166660000000001</v>
      </c>
      <c r="Y216" s="89">
        <v>0.25</v>
      </c>
      <c r="Z216" s="119">
        <v>-17822.914250000002</v>
      </c>
      <c r="AA216" s="89">
        <v>0.12291665</v>
      </c>
      <c r="AB216" s="117">
        <f>_xlfn.XLOOKUP(I216,'rubros_id_opex '!A:A,'rubros_id_opex '!B:B)</f>
        <v>6</v>
      </c>
      <c r="AC216" s="89" t="str">
        <f>_xlfn.XLOOKUP(AB216,'rubros_unicos'!B:B,'rubros_unicos'!A:A)</f>
        <v>MANTENIMIENTO</v>
      </c>
    </row>
    <row r="217" spans="1:29" x14ac:dyDescent="0.3">
      <c r="A217" s="92" vm="32">
        <v>46042</v>
      </c>
      <c r="B217" s="89" t="s">
        <v>939</v>
      </c>
      <c r="C217" s="89" t="s">
        <v>1082</v>
      </c>
      <c r="D217" s="89">
        <v>-936907.97</v>
      </c>
      <c r="E217" s="89" t="s">
        <v>1083</v>
      </c>
      <c r="F217" s="89">
        <v>1</v>
      </c>
      <c r="G217" s="89">
        <v>768509.89</v>
      </c>
      <c r="H217" s="89" t="s">
        <v>931</v>
      </c>
      <c r="I217" s="89" t="s">
        <v>1007</v>
      </c>
      <c r="J217" s="89" t="s">
        <v>148</v>
      </c>
      <c r="K217" s="89" t="s">
        <v>506</v>
      </c>
      <c r="L217" s="89" t="str">
        <f t="shared" si="16"/>
        <v>INDIRECTO</v>
      </c>
      <c r="M217" s="89" t="s">
        <v>1066</v>
      </c>
      <c r="N217" s="89" t="s">
        <v>94</v>
      </c>
      <c r="O217" s="89" vm="2">
        <v>0</v>
      </c>
      <c r="P217" s="89" vm="2">
        <v>0</v>
      </c>
      <c r="Q217" s="89" t="s">
        <v>1001</v>
      </c>
      <c r="R217" s="89" t="s">
        <v>1067</v>
      </c>
      <c r="S217" s="89" t="s">
        <v>1068</v>
      </c>
      <c r="T217" s="89" t="s">
        <v>932</v>
      </c>
      <c r="U217" s="89" t="s">
        <v>933</v>
      </c>
      <c r="V217" s="89">
        <v>2925</v>
      </c>
      <c r="W217" s="89" t="s">
        <v>934</v>
      </c>
      <c r="X217" s="89">
        <v>0.49166665999999998</v>
      </c>
      <c r="Y217" s="89">
        <v>0.25</v>
      </c>
      <c r="Z217" s="119">
        <v>-115161.60308432004</v>
      </c>
      <c r="AA217" s="89">
        <v>0.12291666499999999</v>
      </c>
      <c r="AB217" s="117">
        <f>_xlfn.XLOOKUP(I217,'rubros_id_opex '!A:A,'rubros_id_opex '!B:B)</f>
        <v>6</v>
      </c>
      <c r="AC217" s="89" t="str">
        <f>_xlfn.XLOOKUP(AB217,'rubros_unicos'!B:B,'rubros_unicos'!A:A)</f>
        <v>MANTENIMIENTO</v>
      </c>
    </row>
    <row r="218" spans="1:29" x14ac:dyDescent="0.3">
      <c r="A218" s="92" vm="32">
        <v>46042</v>
      </c>
      <c r="B218" s="89" t="s">
        <v>939</v>
      </c>
      <c r="C218" s="89" t="s">
        <v>1082</v>
      </c>
      <c r="D218" s="89">
        <v>-936907.97</v>
      </c>
      <c r="E218" s="89" t="s">
        <v>1083</v>
      </c>
      <c r="F218" s="89">
        <v>1</v>
      </c>
      <c r="G218" s="89">
        <v>768509.89</v>
      </c>
      <c r="H218" s="89" t="s">
        <v>931</v>
      </c>
      <c r="I218" s="89" t="s">
        <v>1007</v>
      </c>
      <c r="J218" s="89" t="s">
        <v>148</v>
      </c>
      <c r="K218" s="89" t="s">
        <v>506</v>
      </c>
      <c r="L218" s="89" t="str">
        <f t="shared" si="16"/>
        <v>INDIRECTO</v>
      </c>
      <c r="M218" s="89" t="s">
        <v>1066</v>
      </c>
      <c r="N218" s="89" t="s">
        <v>94</v>
      </c>
      <c r="O218" s="89" vm="2">
        <v>0</v>
      </c>
      <c r="P218" s="89" vm="2">
        <v>0</v>
      </c>
      <c r="Q218" s="89" t="s">
        <v>1001</v>
      </c>
      <c r="R218" s="89" t="s">
        <v>1067</v>
      </c>
      <c r="S218" s="89" t="s">
        <v>1068</v>
      </c>
      <c r="T218" s="89" t="s">
        <v>932</v>
      </c>
      <c r="U218" s="89" t="s">
        <v>933</v>
      </c>
      <c r="V218" s="89">
        <v>2925</v>
      </c>
      <c r="W218" s="89" t="s">
        <v>908</v>
      </c>
      <c r="X218" s="89">
        <v>0.49166665999999998</v>
      </c>
      <c r="Y218" s="89">
        <v>0.25</v>
      </c>
      <c r="Z218" s="119">
        <v>-115161.60308432004</v>
      </c>
      <c r="AA218" s="89">
        <v>0.12291666499999999</v>
      </c>
      <c r="AB218" s="117">
        <f>_xlfn.XLOOKUP(I218,'rubros_id_opex '!A:A,'rubros_id_opex '!B:B)</f>
        <v>6</v>
      </c>
      <c r="AC218" s="89" t="str">
        <f>_xlfn.XLOOKUP(AB218,'rubros_unicos'!B:B,'rubros_unicos'!A:A)</f>
        <v>MANTENIMIENTO</v>
      </c>
    </row>
    <row r="219" spans="1:29" x14ac:dyDescent="0.3">
      <c r="A219" s="92" vm="32">
        <v>46042</v>
      </c>
      <c r="B219" s="89" t="s">
        <v>939</v>
      </c>
      <c r="C219" s="89" t="s">
        <v>1082</v>
      </c>
      <c r="D219" s="89">
        <v>-936907.97</v>
      </c>
      <c r="E219" s="89" t="s">
        <v>1083</v>
      </c>
      <c r="F219" s="89">
        <v>1</v>
      </c>
      <c r="G219" s="89">
        <v>768509.89</v>
      </c>
      <c r="H219" s="89" t="s">
        <v>931</v>
      </c>
      <c r="I219" s="89" t="s">
        <v>1007</v>
      </c>
      <c r="J219" s="89" t="s">
        <v>148</v>
      </c>
      <c r="K219" s="89" t="s">
        <v>506</v>
      </c>
      <c r="L219" s="89" t="str">
        <f t="shared" si="16"/>
        <v>INDIRECTO</v>
      </c>
      <c r="M219" s="89" t="s">
        <v>1066</v>
      </c>
      <c r="N219" s="89" t="s">
        <v>94</v>
      </c>
      <c r="O219" s="89" vm="2">
        <v>0</v>
      </c>
      <c r="P219" s="89" vm="2">
        <v>0</v>
      </c>
      <c r="Q219" s="89" t="s">
        <v>1001</v>
      </c>
      <c r="R219" s="89" t="s">
        <v>1067</v>
      </c>
      <c r="S219" s="89" t="s">
        <v>1068</v>
      </c>
      <c r="T219" s="89" t="s">
        <v>932</v>
      </c>
      <c r="U219" s="89" t="s">
        <v>933</v>
      </c>
      <c r="V219" s="89">
        <v>2925</v>
      </c>
      <c r="W219" s="89" t="s">
        <v>910</v>
      </c>
      <c r="X219" s="89">
        <v>0.49166665999999998</v>
      </c>
      <c r="Y219" s="89">
        <v>0.25</v>
      </c>
      <c r="Z219" s="119">
        <v>-115161.60308432004</v>
      </c>
      <c r="AA219" s="89">
        <v>0.12291666499999999</v>
      </c>
      <c r="AB219" s="117">
        <f>_xlfn.XLOOKUP(I219,'rubros_id_opex '!A:A,'rubros_id_opex '!B:B)</f>
        <v>6</v>
      </c>
      <c r="AC219" s="89" t="str">
        <f>_xlfn.XLOOKUP(AB219,'rubros_unicos'!B:B,'rubros_unicos'!A:A)</f>
        <v>MANTENIMIENTO</v>
      </c>
    </row>
    <row r="220" spans="1:29" x14ac:dyDescent="0.3">
      <c r="A220" s="92" vm="32">
        <v>46042</v>
      </c>
      <c r="B220" s="89" t="s">
        <v>939</v>
      </c>
      <c r="C220" s="89" t="s">
        <v>1082</v>
      </c>
      <c r="D220" s="89">
        <v>-936907.97</v>
      </c>
      <c r="E220" s="89" t="s">
        <v>1083</v>
      </c>
      <c r="F220" s="89">
        <v>1</v>
      </c>
      <c r="G220" s="89">
        <v>768509.89</v>
      </c>
      <c r="H220" s="89" t="s">
        <v>931</v>
      </c>
      <c r="I220" s="89" t="s">
        <v>1007</v>
      </c>
      <c r="J220" s="89" t="s">
        <v>148</v>
      </c>
      <c r="K220" s="89" t="s">
        <v>506</v>
      </c>
      <c r="L220" s="89" t="str">
        <f t="shared" si="16"/>
        <v>INDIRECTO</v>
      </c>
      <c r="M220" s="89" t="s">
        <v>1066</v>
      </c>
      <c r="N220" s="89" t="s">
        <v>94</v>
      </c>
      <c r="O220" s="89" vm="2">
        <v>0</v>
      </c>
      <c r="P220" s="89" vm="2">
        <v>0</v>
      </c>
      <c r="Q220" s="89" t="s">
        <v>1001</v>
      </c>
      <c r="R220" s="89" t="s">
        <v>1067</v>
      </c>
      <c r="S220" s="89" t="s">
        <v>1068</v>
      </c>
      <c r="T220" s="89" t="s">
        <v>932</v>
      </c>
      <c r="U220" s="89" t="s">
        <v>933</v>
      </c>
      <c r="V220" s="89">
        <v>2925</v>
      </c>
      <c r="W220" s="89" t="s">
        <v>912</v>
      </c>
      <c r="X220" s="89">
        <v>0.49166665999999998</v>
      </c>
      <c r="Y220" s="89">
        <v>0.25</v>
      </c>
      <c r="Z220" s="119">
        <v>-115161.60308432004</v>
      </c>
      <c r="AA220" s="89">
        <v>0.12291666499999999</v>
      </c>
      <c r="AB220" s="117">
        <f>_xlfn.XLOOKUP(I220,'rubros_id_opex '!A:A,'rubros_id_opex '!B:B)</f>
        <v>6</v>
      </c>
      <c r="AC220" s="89" t="str">
        <f>_xlfn.XLOOKUP(AB220,'rubros_unicos'!B:B,'rubros_unicos'!A:A)</f>
        <v>MANTENIMIENTO</v>
      </c>
    </row>
    <row r="221" spans="1:29" x14ac:dyDescent="0.3">
      <c r="A221" s="92" vm="32">
        <v>46042</v>
      </c>
      <c r="B221" s="89" t="s">
        <v>939</v>
      </c>
      <c r="C221" s="89" t="s">
        <v>1082</v>
      </c>
      <c r="D221" s="89">
        <v>-936907.97</v>
      </c>
      <c r="E221" s="89" t="s">
        <v>1083</v>
      </c>
      <c r="F221" s="89">
        <v>1</v>
      </c>
      <c r="G221" s="89">
        <v>768509.89</v>
      </c>
      <c r="H221" s="89" t="s">
        <v>931</v>
      </c>
      <c r="I221" s="89" t="s">
        <v>1007</v>
      </c>
      <c r="J221" s="89" t="s">
        <v>148</v>
      </c>
      <c r="K221" s="89" t="s">
        <v>506</v>
      </c>
      <c r="L221" s="89" t="str">
        <f t="shared" si="16"/>
        <v>INDIRECTO</v>
      </c>
      <c r="M221" s="89" t="s">
        <v>1066</v>
      </c>
      <c r="N221" s="89" t="s">
        <v>94</v>
      </c>
      <c r="O221" s="89" vm="2">
        <v>0</v>
      </c>
      <c r="P221" s="89" vm="2">
        <v>0</v>
      </c>
      <c r="Q221" s="89" t="s">
        <v>1001</v>
      </c>
      <c r="R221" s="89" t="s">
        <v>1067</v>
      </c>
      <c r="S221" s="89" t="s">
        <v>1068</v>
      </c>
      <c r="T221" s="89" t="s">
        <v>932</v>
      </c>
      <c r="U221" s="89" t="s">
        <v>933</v>
      </c>
      <c r="V221" s="89">
        <v>3125</v>
      </c>
      <c r="W221" s="89" t="s">
        <v>934</v>
      </c>
      <c r="X221" s="89">
        <v>0.49166660000000001</v>
      </c>
      <c r="Y221" s="89">
        <v>0.25</v>
      </c>
      <c r="Z221" s="119">
        <v>-115161.5890307005</v>
      </c>
      <c r="AA221" s="89">
        <v>0.12291665</v>
      </c>
      <c r="AB221" s="117">
        <f>_xlfn.XLOOKUP(I221,'rubros_id_opex '!A:A,'rubros_id_opex '!B:B)</f>
        <v>6</v>
      </c>
      <c r="AC221" s="89" t="str">
        <f>_xlfn.XLOOKUP(AB221,'rubros_unicos'!B:B,'rubros_unicos'!A:A)</f>
        <v>MANTENIMIENTO</v>
      </c>
    </row>
    <row r="222" spans="1:29" x14ac:dyDescent="0.3">
      <c r="A222" s="92" vm="32">
        <v>46042</v>
      </c>
      <c r="B222" s="89" t="s">
        <v>939</v>
      </c>
      <c r="C222" s="89" t="s">
        <v>1082</v>
      </c>
      <c r="D222" s="89">
        <v>-936907.97</v>
      </c>
      <c r="E222" s="89" t="s">
        <v>1083</v>
      </c>
      <c r="F222" s="89">
        <v>1</v>
      </c>
      <c r="G222" s="89">
        <v>768509.89</v>
      </c>
      <c r="H222" s="89" t="s">
        <v>931</v>
      </c>
      <c r="I222" s="89" t="s">
        <v>1007</v>
      </c>
      <c r="J222" s="89" t="s">
        <v>148</v>
      </c>
      <c r="K222" s="89" t="s">
        <v>506</v>
      </c>
      <c r="L222" s="89" t="str">
        <f t="shared" si="16"/>
        <v>INDIRECTO</v>
      </c>
      <c r="M222" s="89" t="s">
        <v>1066</v>
      </c>
      <c r="N222" s="89" t="s">
        <v>94</v>
      </c>
      <c r="O222" s="89" vm="2">
        <v>0</v>
      </c>
      <c r="P222" s="89" vm="2">
        <v>0</v>
      </c>
      <c r="Q222" s="89" t="s">
        <v>1001</v>
      </c>
      <c r="R222" s="89" t="s">
        <v>1067</v>
      </c>
      <c r="S222" s="89" t="s">
        <v>1068</v>
      </c>
      <c r="T222" s="89" t="s">
        <v>932</v>
      </c>
      <c r="U222" s="89" t="s">
        <v>933</v>
      </c>
      <c r="V222" s="89">
        <v>3125</v>
      </c>
      <c r="W222" s="89" t="s">
        <v>908</v>
      </c>
      <c r="X222" s="89">
        <v>0.49166660000000001</v>
      </c>
      <c r="Y222" s="89">
        <v>0.25</v>
      </c>
      <c r="Z222" s="119">
        <v>-115161.5890307005</v>
      </c>
      <c r="AA222" s="89">
        <v>0.12291665</v>
      </c>
      <c r="AB222" s="117">
        <f>_xlfn.XLOOKUP(I222,'rubros_id_opex '!A:A,'rubros_id_opex '!B:B)</f>
        <v>6</v>
      </c>
      <c r="AC222" s="89" t="str">
        <f>_xlfn.XLOOKUP(AB222,'rubros_unicos'!B:B,'rubros_unicos'!A:A)</f>
        <v>MANTENIMIENTO</v>
      </c>
    </row>
    <row r="223" spans="1:29" x14ac:dyDescent="0.3">
      <c r="A223" s="92" vm="32">
        <v>46042</v>
      </c>
      <c r="B223" s="89" t="s">
        <v>939</v>
      </c>
      <c r="C223" s="89" t="s">
        <v>1082</v>
      </c>
      <c r="D223" s="89">
        <v>-936907.97</v>
      </c>
      <c r="E223" s="89" t="s">
        <v>1083</v>
      </c>
      <c r="F223" s="89">
        <v>1</v>
      </c>
      <c r="G223" s="89">
        <v>768509.89</v>
      </c>
      <c r="H223" s="89" t="s">
        <v>931</v>
      </c>
      <c r="I223" s="89" t="s">
        <v>1007</v>
      </c>
      <c r="J223" s="89" t="s">
        <v>148</v>
      </c>
      <c r="K223" s="89" t="s">
        <v>506</v>
      </c>
      <c r="L223" s="89" t="str">
        <f t="shared" si="16"/>
        <v>INDIRECTO</v>
      </c>
      <c r="M223" s="89" t="s">
        <v>1066</v>
      </c>
      <c r="N223" s="89" t="s">
        <v>94</v>
      </c>
      <c r="O223" s="89" vm="2">
        <v>0</v>
      </c>
      <c r="P223" s="89" vm="2">
        <v>0</v>
      </c>
      <c r="Q223" s="89" t="s">
        <v>1001</v>
      </c>
      <c r="R223" s="89" t="s">
        <v>1067</v>
      </c>
      <c r="S223" s="89" t="s">
        <v>1068</v>
      </c>
      <c r="T223" s="89" t="s">
        <v>932</v>
      </c>
      <c r="U223" s="89" t="s">
        <v>933</v>
      </c>
      <c r="V223" s="89">
        <v>3125</v>
      </c>
      <c r="W223" s="89" t="s">
        <v>910</v>
      </c>
      <c r="X223" s="89">
        <v>0.49166660000000001</v>
      </c>
      <c r="Y223" s="89">
        <v>0.25</v>
      </c>
      <c r="Z223" s="119">
        <v>-115161.5890307005</v>
      </c>
      <c r="AA223" s="89">
        <v>0.12291665</v>
      </c>
      <c r="AB223" s="117">
        <f>_xlfn.XLOOKUP(I223,'rubros_id_opex '!A:A,'rubros_id_opex '!B:B)</f>
        <v>6</v>
      </c>
      <c r="AC223" s="89" t="str">
        <f>_xlfn.XLOOKUP(AB223,'rubros_unicos'!B:B,'rubros_unicos'!A:A)</f>
        <v>MANTENIMIENTO</v>
      </c>
    </row>
    <row r="224" spans="1:29" x14ac:dyDescent="0.3">
      <c r="A224" s="92" vm="32">
        <v>46042</v>
      </c>
      <c r="B224" s="89" t="s">
        <v>939</v>
      </c>
      <c r="C224" s="89" t="s">
        <v>1082</v>
      </c>
      <c r="D224" s="89">
        <v>-936907.97</v>
      </c>
      <c r="E224" s="89" t="s">
        <v>1083</v>
      </c>
      <c r="F224" s="89">
        <v>1</v>
      </c>
      <c r="G224" s="89">
        <v>768509.89</v>
      </c>
      <c r="H224" s="89" t="s">
        <v>931</v>
      </c>
      <c r="I224" s="89" t="s">
        <v>1007</v>
      </c>
      <c r="J224" s="89" t="s">
        <v>148</v>
      </c>
      <c r="K224" s="89" t="s">
        <v>506</v>
      </c>
      <c r="L224" s="89" t="str">
        <f t="shared" si="16"/>
        <v>INDIRECTO</v>
      </c>
      <c r="M224" s="89" t="s">
        <v>1066</v>
      </c>
      <c r="N224" s="89" t="s">
        <v>94</v>
      </c>
      <c r="O224" s="89" vm="2">
        <v>0</v>
      </c>
      <c r="P224" s="89" vm="2">
        <v>0</v>
      </c>
      <c r="Q224" s="89" t="s">
        <v>1001</v>
      </c>
      <c r="R224" s="89" t="s">
        <v>1067</v>
      </c>
      <c r="S224" s="89" t="s">
        <v>1068</v>
      </c>
      <c r="T224" s="89" t="s">
        <v>932</v>
      </c>
      <c r="U224" s="89" t="s">
        <v>933</v>
      </c>
      <c r="V224" s="89">
        <v>3125</v>
      </c>
      <c r="W224" s="89" t="s">
        <v>912</v>
      </c>
      <c r="X224" s="89">
        <v>0.49166660000000001</v>
      </c>
      <c r="Y224" s="89">
        <v>0.25</v>
      </c>
      <c r="Z224" s="119">
        <v>-115161.5890307005</v>
      </c>
      <c r="AA224" s="89">
        <v>0.12291665</v>
      </c>
      <c r="AB224" s="117">
        <f>_xlfn.XLOOKUP(I224,'rubros_id_opex '!A:A,'rubros_id_opex '!B:B)</f>
        <v>6</v>
      </c>
      <c r="AC224" s="89" t="str">
        <f>_xlfn.XLOOKUP(AB224,'rubros_unicos'!B:B,'rubros_unicos'!A:A)</f>
        <v>MANTENIMIENTO</v>
      </c>
    </row>
    <row r="225" spans="1:29" x14ac:dyDescent="0.3">
      <c r="A225" s="92" vm="44">
        <v>46030</v>
      </c>
      <c r="B225" s="89" t="s">
        <v>939</v>
      </c>
      <c r="C225" s="89" t="s">
        <v>1084</v>
      </c>
      <c r="D225" s="89">
        <v>-1349768.47</v>
      </c>
      <c r="E225" s="89" t="s">
        <v>1085</v>
      </c>
      <c r="F225" s="89">
        <v>1</v>
      </c>
      <c r="G225" s="89">
        <v>1115511.1299999999</v>
      </c>
      <c r="H225" s="89" t="s">
        <v>931</v>
      </c>
      <c r="I225" s="89" t="s">
        <v>1007</v>
      </c>
      <c r="J225" s="89" t="s">
        <v>148</v>
      </c>
      <c r="K225" s="89" t="s">
        <v>506</v>
      </c>
      <c r="L225" s="89" t="str">
        <f t="shared" si="16"/>
        <v>INDIRECTO</v>
      </c>
      <c r="M225" s="89" t="s">
        <v>1066</v>
      </c>
      <c r="N225" s="89" t="s">
        <v>94</v>
      </c>
      <c r="O225" s="89" vm="2">
        <v>0</v>
      </c>
      <c r="P225" s="89" vm="2">
        <v>0</v>
      </c>
      <c r="Q225" s="89" t="s">
        <v>1001</v>
      </c>
      <c r="R225" s="89" t="s">
        <v>1067</v>
      </c>
      <c r="S225" s="89" t="s">
        <v>1068</v>
      </c>
      <c r="T225" s="89" t="s">
        <v>932</v>
      </c>
      <c r="U225" s="89" t="s">
        <v>933</v>
      </c>
      <c r="V225" s="89">
        <v>2925</v>
      </c>
      <c r="W225" s="89" t="s">
        <v>934</v>
      </c>
      <c r="X225" s="89">
        <v>0.49166665999999998</v>
      </c>
      <c r="Y225" s="89">
        <v>0.25</v>
      </c>
      <c r="Z225" s="119">
        <v>-165909.03885455255</v>
      </c>
      <c r="AA225" s="89">
        <v>0.12291666499999999</v>
      </c>
      <c r="AB225" s="117">
        <f>_xlfn.XLOOKUP(I225,'rubros_id_opex '!A:A,'rubros_id_opex '!B:B)</f>
        <v>6</v>
      </c>
      <c r="AC225" s="89" t="str">
        <f>_xlfn.XLOOKUP(AB225,'rubros_unicos'!B:B,'rubros_unicos'!A:A)</f>
        <v>MANTENIMIENTO</v>
      </c>
    </row>
    <row r="226" spans="1:29" x14ac:dyDescent="0.3">
      <c r="A226" s="92" vm="44">
        <v>46030</v>
      </c>
      <c r="B226" s="89" t="s">
        <v>939</v>
      </c>
      <c r="C226" s="89" t="s">
        <v>1084</v>
      </c>
      <c r="D226" s="89">
        <v>-1349768.47</v>
      </c>
      <c r="E226" s="89" t="s">
        <v>1085</v>
      </c>
      <c r="F226" s="89">
        <v>1</v>
      </c>
      <c r="G226" s="89">
        <v>1115511.1299999999</v>
      </c>
      <c r="H226" s="89" t="s">
        <v>931</v>
      </c>
      <c r="I226" s="89" t="s">
        <v>1007</v>
      </c>
      <c r="J226" s="89" t="s">
        <v>148</v>
      </c>
      <c r="K226" s="89" t="s">
        <v>506</v>
      </c>
      <c r="L226" s="89" t="str">
        <f t="shared" si="16"/>
        <v>INDIRECTO</v>
      </c>
      <c r="M226" s="89" t="s">
        <v>1066</v>
      </c>
      <c r="N226" s="89" t="s">
        <v>94</v>
      </c>
      <c r="O226" s="89" vm="2">
        <v>0</v>
      </c>
      <c r="P226" s="89" vm="2">
        <v>0</v>
      </c>
      <c r="Q226" s="89" t="s">
        <v>1001</v>
      </c>
      <c r="R226" s="89" t="s">
        <v>1067</v>
      </c>
      <c r="S226" s="89" t="s">
        <v>1068</v>
      </c>
      <c r="T226" s="89" t="s">
        <v>932</v>
      </c>
      <c r="U226" s="89" t="s">
        <v>933</v>
      </c>
      <c r="V226" s="89">
        <v>2925</v>
      </c>
      <c r="W226" s="89" t="s">
        <v>908</v>
      </c>
      <c r="X226" s="89">
        <v>0.49166665999999998</v>
      </c>
      <c r="Y226" s="89">
        <v>0.25</v>
      </c>
      <c r="Z226" s="119">
        <v>-165909.03885455255</v>
      </c>
      <c r="AA226" s="89">
        <v>0.12291666499999999</v>
      </c>
      <c r="AB226" s="117">
        <f>_xlfn.XLOOKUP(I226,'rubros_id_opex '!A:A,'rubros_id_opex '!B:B)</f>
        <v>6</v>
      </c>
      <c r="AC226" s="89" t="str">
        <f>_xlfn.XLOOKUP(AB226,'rubros_unicos'!B:B,'rubros_unicos'!A:A)</f>
        <v>MANTENIMIENTO</v>
      </c>
    </row>
    <row r="227" spans="1:29" x14ac:dyDescent="0.3">
      <c r="A227" s="92" vm="44">
        <v>46030</v>
      </c>
      <c r="B227" s="89" t="s">
        <v>939</v>
      </c>
      <c r="C227" s="89" t="s">
        <v>1084</v>
      </c>
      <c r="D227" s="89">
        <v>-1349768.47</v>
      </c>
      <c r="E227" s="89" t="s">
        <v>1085</v>
      </c>
      <c r="F227" s="89">
        <v>1</v>
      </c>
      <c r="G227" s="89">
        <v>1115511.1299999999</v>
      </c>
      <c r="H227" s="89" t="s">
        <v>931</v>
      </c>
      <c r="I227" s="89" t="s">
        <v>1007</v>
      </c>
      <c r="J227" s="89" t="s">
        <v>148</v>
      </c>
      <c r="K227" s="89" t="s">
        <v>506</v>
      </c>
      <c r="L227" s="89" t="str">
        <f t="shared" si="16"/>
        <v>INDIRECTO</v>
      </c>
      <c r="M227" s="89" t="s">
        <v>1066</v>
      </c>
      <c r="N227" s="89" t="s">
        <v>94</v>
      </c>
      <c r="O227" s="89" vm="2">
        <v>0</v>
      </c>
      <c r="P227" s="89" vm="2">
        <v>0</v>
      </c>
      <c r="Q227" s="89" t="s">
        <v>1001</v>
      </c>
      <c r="R227" s="89" t="s">
        <v>1067</v>
      </c>
      <c r="S227" s="89" t="s">
        <v>1068</v>
      </c>
      <c r="T227" s="89" t="s">
        <v>932</v>
      </c>
      <c r="U227" s="89" t="s">
        <v>933</v>
      </c>
      <c r="V227" s="89">
        <v>2925</v>
      </c>
      <c r="W227" s="89" t="s">
        <v>910</v>
      </c>
      <c r="X227" s="89">
        <v>0.49166665999999998</v>
      </c>
      <c r="Y227" s="89">
        <v>0.25</v>
      </c>
      <c r="Z227" s="119">
        <v>-165909.03885455255</v>
      </c>
      <c r="AA227" s="89">
        <v>0.12291666499999999</v>
      </c>
      <c r="AB227" s="117">
        <f>_xlfn.XLOOKUP(I227,'rubros_id_opex '!A:A,'rubros_id_opex '!B:B)</f>
        <v>6</v>
      </c>
      <c r="AC227" s="89" t="str">
        <f>_xlfn.XLOOKUP(AB227,'rubros_unicos'!B:B,'rubros_unicos'!A:A)</f>
        <v>MANTENIMIENTO</v>
      </c>
    </row>
    <row r="228" spans="1:29" x14ac:dyDescent="0.3">
      <c r="A228" s="92" vm="44">
        <v>46030</v>
      </c>
      <c r="B228" s="89" t="s">
        <v>939</v>
      </c>
      <c r="C228" s="89" t="s">
        <v>1084</v>
      </c>
      <c r="D228" s="89">
        <v>-1349768.47</v>
      </c>
      <c r="E228" s="89" t="s">
        <v>1085</v>
      </c>
      <c r="F228" s="89">
        <v>1</v>
      </c>
      <c r="G228" s="89">
        <v>1115511.1299999999</v>
      </c>
      <c r="H228" s="89" t="s">
        <v>931</v>
      </c>
      <c r="I228" s="89" t="s">
        <v>1007</v>
      </c>
      <c r="J228" s="89" t="s">
        <v>148</v>
      </c>
      <c r="K228" s="89" t="s">
        <v>506</v>
      </c>
      <c r="L228" s="89" t="str">
        <f t="shared" si="16"/>
        <v>INDIRECTO</v>
      </c>
      <c r="M228" s="89" t="s">
        <v>1066</v>
      </c>
      <c r="N228" s="89" t="s">
        <v>94</v>
      </c>
      <c r="O228" s="89" vm="2">
        <v>0</v>
      </c>
      <c r="P228" s="89" vm="2">
        <v>0</v>
      </c>
      <c r="Q228" s="89" t="s">
        <v>1001</v>
      </c>
      <c r="R228" s="89" t="s">
        <v>1067</v>
      </c>
      <c r="S228" s="89" t="s">
        <v>1068</v>
      </c>
      <c r="T228" s="89" t="s">
        <v>932</v>
      </c>
      <c r="U228" s="89" t="s">
        <v>933</v>
      </c>
      <c r="V228" s="89">
        <v>2925</v>
      </c>
      <c r="W228" s="89" t="s">
        <v>912</v>
      </c>
      <c r="X228" s="89">
        <v>0.49166665999999998</v>
      </c>
      <c r="Y228" s="89">
        <v>0.25</v>
      </c>
      <c r="Z228" s="119">
        <v>-165909.03885455255</v>
      </c>
      <c r="AA228" s="89">
        <v>0.12291666499999999</v>
      </c>
      <c r="AB228" s="117">
        <f>_xlfn.XLOOKUP(I228,'rubros_id_opex '!A:A,'rubros_id_opex '!B:B)</f>
        <v>6</v>
      </c>
      <c r="AC228" s="89" t="str">
        <f>_xlfn.XLOOKUP(AB228,'rubros_unicos'!B:B,'rubros_unicos'!A:A)</f>
        <v>MANTENIMIENTO</v>
      </c>
    </row>
    <row r="229" spans="1:29" x14ac:dyDescent="0.3">
      <c r="A229" s="92" vm="44">
        <v>46030</v>
      </c>
      <c r="B229" s="89" t="s">
        <v>939</v>
      </c>
      <c r="C229" s="89" t="s">
        <v>1084</v>
      </c>
      <c r="D229" s="89">
        <v>-1349768.47</v>
      </c>
      <c r="E229" s="89" t="s">
        <v>1085</v>
      </c>
      <c r="F229" s="89">
        <v>1</v>
      </c>
      <c r="G229" s="89">
        <v>1115511.1299999999</v>
      </c>
      <c r="H229" s="89" t="s">
        <v>931</v>
      </c>
      <c r="I229" s="89" t="s">
        <v>1007</v>
      </c>
      <c r="J229" s="89" t="s">
        <v>148</v>
      </c>
      <c r="K229" s="89" t="s">
        <v>506</v>
      </c>
      <c r="L229" s="89" t="str">
        <f t="shared" si="16"/>
        <v>INDIRECTO</v>
      </c>
      <c r="M229" s="89" t="s">
        <v>1066</v>
      </c>
      <c r="N229" s="89" t="s">
        <v>94</v>
      </c>
      <c r="O229" s="89" vm="2">
        <v>0</v>
      </c>
      <c r="P229" s="89" vm="2">
        <v>0</v>
      </c>
      <c r="Q229" s="89" t="s">
        <v>1001</v>
      </c>
      <c r="R229" s="89" t="s">
        <v>1067</v>
      </c>
      <c r="S229" s="89" t="s">
        <v>1068</v>
      </c>
      <c r="T229" s="89" t="s">
        <v>932</v>
      </c>
      <c r="U229" s="89" t="s">
        <v>933</v>
      </c>
      <c r="V229" s="89">
        <v>3125</v>
      </c>
      <c r="W229" s="89" t="s">
        <v>934</v>
      </c>
      <c r="X229" s="89">
        <v>0.49166660000000001</v>
      </c>
      <c r="Y229" s="89">
        <v>0.25</v>
      </c>
      <c r="Z229" s="119">
        <v>-165909.01860802551</v>
      </c>
      <c r="AA229" s="89">
        <v>0.12291665</v>
      </c>
      <c r="AB229" s="117">
        <f>_xlfn.XLOOKUP(I229,'rubros_id_opex '!A:A,'rubros_id_opex '!B:B)</f>
        <v>6</v>
      </c>
      <c r="AC229" s="89" t="str">
        <f>_xlfn.XLOOKUP(AB229,'rubros_unicos'!B:B,'rubros_unicos'!A:A)</f>
        <v>MANTENIMIENTO</v>
      </c>
    </row>
    <row r="230" spans="1:29" x14ac:dyDescent="0.3">
      <c r="A230" s="92" vm="44">
        <v>46030</v>
      </c>
      <c r="B230" s="89" t="s">
        <v>939</v>
      </c>
      <c r="C230" s="89" t="s">
        <v>1084</v>
      </c>
      <c r="D230" s="89">
        <v>-1349768.47</v>
      </c>
      <c r="E230" s="89" t="s">
        <v>1085</v>
      </c>
      <c r="F230" s="89">
        <v>1</v>
      </c>
      <c r="G230" s="89">
        <v>1115511.1299999999</v>
      </c>
      <c r="H230" s="89" t="s">
        <v>931</v>
      </c>
      <c r="I230" s="89" t="s">
        <v>1007</v>
      </c>
      <c r="J230" s="89" t="s">
        <v>148</v>
      </c>
      <c r="K230" s="89" t="s">
        <v>506</v>
      </c>
      <c r="L230" s="89" t="str">
        <f t="shared" si="16"/>
        <v>INDIRECTO</v>
      </c>
      <c r="M230" s="89" t="s">
        <v>1066</v>
      </c>
      <c r="N230" s="89" t="s">
        <v>94</v>
      </c>
      <c r="O230" s="89" vm="2">
        <v>0</v>
      </c>
      <c r="P230" s="89" vm="2">
        <v>0</v>
      </c>
      <c r="Q230" s="89" t="s">
        <v>1001</v>
      </c>
      <c r="R230" s="89" t="s">
        <v>1067</v>
      </c>
      <c r="S230" s="89" t="s">
        <v>1068</v>
      </c>
      <c r="T230" s="89" t="s">
        <v>932</v>
      </c>
      <c r="U230" s="89" t="s">
        <v>933</v>
      </c>
      <c r="V230" s="89">
        <v>3125</v>
      </c>
      <c r="W230" s="89" t="s">
        <v>908</v>
      </c>
      <c r="X230" s="89">
        <v>0.49166660000000001</v>
      </c>
      <c r="Y230" s="89">
        <v>0.25</v>
      </c>
      <c r="Z230" s="119">
        <v>-165909.01860802551</v>
      </c>
      <c r="AA230" s="89">
        <v>0.12291665</v>
      </c>
      <c r="AB230" s="117">
        <f>_xlfn.XLOOKUP(I230,'rubros_id_opex '!A:A,'rubros_id_opex '!B:B)</f>
        <v>6</v>
      </c>
      <c r="AC230" s="89" t="str">
        <f>_xlfn.XLOOKUP(AB230,'rubros_unicos'!B:B,'rubros_unicos'!A:A)</f>
        <v>MANTENIMIENTO</v>
      </c>
    </row>
    <row r="231" spans="1:29" x14ac:dyDescent="0.3">
      <c r="A231" s="92" vm="44">
        <v>46030</v>
      </c>
      <c r="B231" s="89" t="s">
        <v>939</v>
      </c>
      <c r="C231" s="89" t="s">
        <v>1084</v>
      </c>
      <c r="D231" s="89">
        <v>-1349768.47</v>
      </c>
      <c r="E231" s="89" t="s">
        <v>1085</v>
      </c>
      <c r="F231" s="89">
        <v>1</v>
      </c>
      <c r="G231" s="89">
        <v>1115511.1299999999</v>
      </c>
      <c r="H231" s="89" t="s">
        <v>931</v>
      </c>
      <c r="I231" s="89" t="s">
        <v>1007</v>
      </c>
      <c r="J231" s="89" t="s">
        <v>148</v>
      </c>
      <c r="K231" s="89" t="s">
        <v>506</v>
      </c>
      <c r="L231" s="89" t="str">
        <f t="shared" si="16"/>
        <v>INDIRECTO</v>
      </c>
      <c r="M231" s="89" t="s">
        <v>1066</v>
      </c>
      <c r="N231" s="89" t="s">
        <v>94</v>
      </c>
      <c r="O231" s="89" vm="2">
        <v>0</v>
      </c>
      <c r="P231" s="89" vm="2">
        <v>0</v>
      </c>
      <c r="Q231" s="89" t="s">
        <v>1001</v>
      </c>
      <c r="R231" s="89" t="s">
        <v>1067</v>
      </c>
      <c r="S231" s="89" t="s">
        <v>1068</v>
      </c>
      <c r="T231" s="89" t="s">
        <v>932</v>
      </c>
      <c r="U231" s="89" t="s">
        <v>933</v>
      </c>
      <c r="V231" s="89">
        <v>3125</v>
      </c>
      <c r="W231" s="89" t="s">
        <v>910</v>
      </c>
      <c r="X231" s="89">
        <v>0.49166660000000001</v>
      </c>
      <c r="Y231" s="89">
        <v>0.25</v>
      </c>
      <c r="Z231" s="119">
        <v>-165909.01860802551</v>
      </c>
      <c r="AA231" s="89">
        <v>0.12291665</v>
      </c>
      <c r="AB231" s="117">
        <f>_xlfn.XLOOKUP(I231,'rubros_id_opex '!A:A,'rubros_id_opex '!B:B)</f>
        <v>6</v>
      </c>
      <c r="AC231" s="89" t="str">
        <f>_xlfn.XLOOKUP(AB231,'rubros_unicos'!B:B,'rubros_unicos'!A:A)</f>
        <v>MANTENIMIENTO</v>
      </c>
    </row>
    <row r="232" spans="1:29" x14ac:dyDescent="0.3">
      <c r="A232" s="92" vm="44">
        <v>46030</v>
      </c>
      <c r="B232" s="89" t="s">
        <v>939</v>
      </c>
      <c r="C232" s="89" t="s">
        <v>1084</v>
      </c>
      <c r="D232" s="89">
        <v>-1349768.47</v>
      </c>
      <c r="E232" s="89" t="s">
        <v>1085</v>
      </c>
      <c r="F232" s="89">
        <v>1</v>
      </c>
      <c r="G232" s="89">
        <v>1115511.1299999999</v>
      </c>
      <c r="H232" s="89" t="s">
        <v>931</v>
      </c>
      <c r="I232" s="89" t="s">
        <v>1007</v>
      </c>
      <c r="J232" s="89" t="s">
        <v>148</v>
      </c>
      <c r="K232" s="89" t="s">
        <v>506</v>
      </c>
      <c r="L232" s="89" t="str">
        <f t="shared" si="16"/>
        <v>INDIRECTO</v>
      </c>
      <c r="M232" s="89" t="s">
        <v>1066</v>
      </c>
      <c r="N232" s="89" t="s">
        <v>94</v>
      </c>
      <c r="O232" s="89" vm="2">
        <v>0</v>
      </c>
      <c r="P232" s="89" vm="2">
        <v>0</v>
      </c>
      <c r="Q232" s="89" t="s">
        <v>1001</v>
      </c>
      <c r="R232" s="89" t="s">
        <v>1067</v>
      </c>
      <c r="S232" s="89" t="s">
        <v>1068</v>
      </c>
      <c r="T232" s="89" t="s">
        <v>932</v>
      </c>
      <c r="U232" s="89" t="s">
        <v>933</v>
      </c>
      <c r="V232" s="89">
        <v>3125</v>
      </c>
      <c r="W232" s="89" t="s">
        <v>912</v>
      </c>
      <c r="X232" s="89">
        <v>0.49166660000000001</v>
      </c>
      <c r="Y232" s="89">
        <v>0.25</v>
      </c>
      <c r="Z232" s="119">
        <v>-165909.01860802551</v>
      </c>
      <c r="AA232" s="89">
        <v>0.12291665</v>
      </c>
      <c r="AB232" s="117">
        <f>_xlfn.XLOOKUP(I232,'rubros_id_opex '!A:A,'rubros_id_opex '!B:B)</f>
        <v>6</v>
      </c>
      <c r="AC232" s="89" t="str">
        <f>_xlfn.XLOOKUP(AB232,'rubros_unicos'!B:B,'rubros_unicos'!A:A)</f>
        <v>MANTENIMIENTO</v>
      </c>
    </row>
    <row r="233" spans="1:29" x14ac:dyDescent="0.3">
      <c r="A233" s="92" vm="45">
        <v>46041</v>
      </c>
      <c r="B233" s="89" t="s">
        <v>1112</v>
      </c>
      <c r="C233" s="89" t="s">
        <v>1113</v>
      </c>
      <c r="D233" s="89">
        <v>-119217.67</v>
      </c>
      <c r="E233" s="89" t="s">
        <v>1114</v>
      </c>
      <c r="F233" s="89">
        <v>1</v>
      </c>
      <c r="G233" s="89">
        <v>98527</v>
      </c>
      <c r="H233" s="89" t="s">
        <v>931</v>
      </c>
      <c r="I233" s="89" t="s">
        <v>1007</v>
      </c>
      <c r="J233" s="89" t="s">
        <v>148</v>
      </c>
      <c r="K233" s="89" t="s">
        <v>506</v>
      </c>
      <c r="L233" s="89" t="str">
        <f t="shared" si="16"/>
        <v>INDIRECTO</v>
      </c>
      <c r="M233" s="89" t="s">
        <v>1066</v>
      </c>
      <c r="N233" s="89" t="s">
        <v>94</v>
      </c>
      <c r="O233" s="89" vm="2">
        <v>0</v>
      </c>
      <c r="P233" s="89" vm="2">
        <v>0</v>
      </c>
      <c r="Q233" s="89" t="s">
        <v>1001</v>
      </c>
      <c r="R233" s="89" t="s">
        <v>1067</v>
      </c>
      <c r="S233" s="89" t="s">
        <v>1068</v>
      </c>
      <c r="T233" s="89" t="s">
        <v>932</v>
      </c>
      <c r="U233" s="89" t="s">
        <v>933</v>
      </c>
      <c r="V233" s="89">
        <v>2925</v>
      </c>
      <c r="W233" s="89" t="s">
        <v>934</v>
      </c>
      <c r="X233" s="89">
        <v>0.49166665999999998</v>
      </c>
      <c r="Y233" s="89">
        <v>0.25</v>
      </c>
      <c r="Z233" s="119">
        <v>-14653.838405470549</v>
      </c>
      <c r="AA233" s="89">
        <v>0.12291666499999999</v>
      </c>
      <c r="AB233" s="117">
        <f>_xlfn.XLOOKUP(I233,'rubros_id_opex '!A:A,'rubros_id_opex '!B:B)</f>
        <v>6</v>
      </c>
      <c r="AC233" s="89" t="str">
        <f>_xlfn.XLOOKUP(AB233,'rubros_unicos'!B:B,'rubros_unicos'!A:A)</f>
        <v>MANTENIMIENTO</v>
      </c>
    </row>
    <row r="234" spans="1:29" x14ac:dyDescent="0.3">
      <c r="A234" s="92" vm="45">
        <v>46041</v>
      </c>
      <c r="B234" s="89" t="s">
        <v>1112</v>
      </c>
      <c r="C234" s="89" t="s">
        <v>1113</v>
      </c>
      <c r="D234" s="89">
        <v>-119217.67</v>
      </c>
      <c r="E234" s="89" t="s">
        <v>1114</v>
      </c>
      <c r="F234" s="89">
        <v>1</v>
      </c>
      <c r="G234" s="89">
        <v>98527</v>
      </c>
      <c r="H234" s="89" t="s">
        <v>931</v>
      </c>
      <c r="I234" s="89" t="s">
        <v>1007</v>
      </c>
      <c r="J234" s="89" t="s">
        <v>148</v>
      </c>
      <c r="K234" s="89" t="s">
        <v>506</v>
      </c>
      <c r="L234" s="89" t="str">
        <f t="shared" si="16"/>
        <v>INDIRECTO</v>
      </c>
      <c r="M234" s="89" t="s">
        <v>1066</v>
      </c>
      <c r="N234" s="89" t="s">
        <v>94</v>
      </c>
      <c r="O234" s="89" vm="2">
        <v>0</v>
      </c>
      <c r="P234" s="89" vm="2">
        <v>0</v>
      </c>
      <c r="Q234" s="89" t="s">
        <v>1001</v>
      </c>
      <c r="R234" s="89" t="s">
        <v>1067</v>
      </c>
      <c r="S234" s="89" t="s">
        <v>1068</v>
      </c>
      <c r="T234" s="89" t="s">
        <v>932</v>
      </c>
      <c r="U234" s="89" t="s">
        <v>933</v>
      </c>
      <c r="V234" s="89">
        <v>2925</v>
      </c>
      <c r="W234" s="89" t="s">
        <v>908</v>
      </c>
      <c r="X234" s="89">
        <v>0.49166665999999998</v>
      </c>
      <c r="Y234" s="89">
        <v>0.25</v>
      </c>
      <c r="Z234" s="119">
        <v>-14653.838405470549</v>
      </c>
      <c r="AA234" s="89">
        <v>0.12291666499999999</v>
      </c>
      <c r="AB234" s="117">
        <f>_xlfn.XLOOKUP(I234,'rubros_id_opex '!A:A,'rubros_id_opex '!B:B)</f>
        <v>6</v>
      </c>
      <c r="AC234" s="89" t="str">
        <f>_xlfn.XLOOKUP(AB234,'rubros_unicos'!B:B,'rubros_unicos'!A:A)</f>
        <v>MANTENIMIENTO</v>
      </c>
    </row>
    <row r="235" spans="1:29" x14ac:dyDescent="0.3">
      <c r="A235" s="92" vm="45">
        <v>46041</v>
      </c>
      <c r="B235" s="89" t="s">
        <v>1112</v>
      </c>
      <c r="C235" s="89" t="s">
        <v>1113</v>
      </c>
      <c r="D235" s="89">
        <v>-119217.67</v>
      </c>
      <c r="E235" s="89" t="s">
        <v>1114</v>
      </c>
      <c r="F235" s="89">
        <v>1</v>
      </c>
      <c r="G235" s="89">
        <v>98527</v>
      </c>
      <c r="H235" s="89" t="s">
        <v>931</v>
      </c>
      <c r="I235" s="89" t="s">
        <v>1007</v>
      </c>
      <c r="J235" s="89" t="s">
        <v>148</v>
      </c>
      <c r="K235" s="89" t="s">
        <v>506</v>
      </c>
      <c r="L235" s="89" t="str">
        <f t="shared" si="16"/>
        <v>INDIRECTO</v>
      </c>
      <c r="M235" s="89" t="s">
        <v>1066</v>
      </c>
      <c r="N235" s="89" t="s">
        <v>94</v>
      </c>
      <c r="O235" s="89" vm="2">
        <v>0</v>
      </c>
      <c r="P235" s="89" vm="2">
        <v>0</v>
      </c>
      <c r="Q235" s="89" t="s">
        <v>1001</v>
      </c>
      <c r="R235" s="89" t="s">
        <v>1067</v>
      </c>
      <c r="S235" s="89" t="s">
        <v>1068</v>
      </c>
      <c r="T235" s="89" t="s">
        <v>932</v>
      </c>
      <c r="U235" s="89" t="s">
        <v>933</v>
      </c>
      <c r="V235" s="89">
        <v>2925</v>
      </c>
      <c r="W235" s="89" t="s">
        <v>910</v>
      </c>
      <c r="X235" s="89">
        <v>0.49166665999999998</v>
      </c>
      <c r="Y235" s="89">
        <v>0.25</v>
      </c>
      <c r="Z235" s="119">
        <v>-14653.838405470549</v>
      </c>
      <c r="AA235" s="89">
        <v>0.12291666499999999</v>
      </c>
      <c r="AB235" s="117">
        <f>_xlfn.XLOOKUP(I235,'rubros_id_opex '!A:A,'rubros_id_opex '!B:B)</f>
        <v>6</v>
      </c>
      <c r="AC235" s="89" t="str">
        <f>_xlfn.XLOOKUP(AB235,'rubros_unicos'!B:B,'rubros_unicos'!A:A)</f>
        <v>MANTENIMIENTO</v>
      </c>
    </row>
    <row r="236" spans="1:29" x14ac:dyDescent="0.3">
      <c r="A236" s="92" vm="45">
        <v>46041</v>
      </c>
      <c r="B236" s="89" t="s">
        <v>1112</v>
      </c>
      <c r="C236" s="89" t="s">
        <v>1113</v>
      </c>
      <c r="D236" s="89">
        <v>-119217.67</v>
      </c>
      <c r="E236" s="89" t="s">
        <v>1114</v>
      </c>
      <c r="F236" s="89">
        <v>1</v>
      </c>
      <c r="G236" s="89">
        <v>98527</v>
      </c>
      <c r="H236" s="89" t="s">
        <v>931</v>
      </c>
      <c r="I236" s="89" t="s">
        <v>1007</v>
      </c>
      <c r="J236" s="89" t="s">
        <v>148</v>
      </c>
      <c r="K236" s="89" t="s">
        <v>506</v>
      </c>
      <c r="L236" s="89" t="str">
        <f t="shared" si="16"/>
        <v>INDIRECTO</v>
      </c>
      <c r="M236" s="89" t="s">
        <v>1066</v>
      </c>
      <c r="N236" s="89" t="s">
        <v>94</v>
      </c>
      <c r="O236" s="89" vm="2">
        <v>0</v>
      </c>
      <c r="P236" s="89" vm="2">
        <v>0</v>
      </c>
      <c r="Q236" s="89" t="s">
        <v>1001</v>
      </c>
      <c r="R236" s="89" t="s">
        <v>1067</v>
      </c>
      <c r="S236" s="89" t="s">
        <v>1068</v>
      </c>
      <c r="T236" s="89" t="s">
        <v>932</v>
      </c>
      <c r="U236" s="89" t="s">
        <v>933</v>
      </c>
      <c r="V236" s="89">
        <v>2925</v>
      </c>
      <c r="W236" s="89" t="s">
        <v>912</v>
      </c>
      <c r="X236" s="89">
        <v>0.49166665999999998</v>
      </c>
      <c r="Y236" s="89">
        <v>0.25</v>
      </c>
      <c r="Z236" s="119">
        <v>-14653.838405470549</v>
      </c>
      <c r="AA236" s="89">
        <v>0.12291666499999999</v>
      </c>
      <c r="AB236" s="117">
        <f>_xlfn.XLOOKUP(I236,'rubros_id_opex '!A:A,'rubros_id_opex '!B:B)</f>
        <v>6</v>
      </c>
      <c r="AC236" s="89" t="str">
        <f>_xlfn.XLOOKUP(AB236,'rubros_unicos'!B:B,'rubros_unicos'!A:A)</f>
        <v>MANTENIMIENTO</v>
      </c>
    </row>
    <row r="237" spans="1:29" x14ac:dyDescent="0.3">
      <c r="A237" s="92" vm="45">
        <v>46041</v>
      </c>
      <c r="B237" s="89" t="s">
        <v>1112</v>
      </c>
      <c r="C237" s="89" t="s">
        <v>1113</v>
      </c>
      <c r="D237" s="89">
        <v>-119217.67</v>
      </c>
      <c r="E237" s="89" t="s">
        <v>1114</v>
      </c>
      <c r="F237" s="89">
        <v>1</v>
      </c>
      <c r="G237" s="89">
        <v>98527</v>
      </c>
      <c r="H237" s="89" t="s">
        <v>931</v>
      </c>
      <c r="I237" s="89" t="s">
        <v>1007</v>
      </c>
      <c r="J237" s="89" t="s">
        <v>148</v>
      </c>
      <c r="K237" s="89" t="s">
        <v>506</v>
      </c>
      <c r="L237" s="89" t="str">
        <f t="shared" si="16"/>
        <v>INDIRECTO</v>
      </c>
      <c r="M237" s="89" t="s">
        <v>1066</v>
      </c>
      <c r="N237" s="89" t="s">
        <v>94</v>
      </c>
      <c r="O237" s="89" vm="2">
        <v>0</v>
      </c>
      <c r="P237" s="89" vm="2">
        <v>0</v>
      </c>
      <c r="Q237" s="89" t="s">
        <v>1001</v>
      </c>
      <c r="R237" s="89" t="s">
        <v>1067</v>
      </c>
      <c r="S237" s="89" t="s">
        <v>1068</v>
      </c>
      <c r="T237" s="89" t="s">
        <v>932</v>
      </c>
      <c r="U237" s="89" t="s">
        <v>933</v>
      </c>
      <c r="V237" s="89">
        <v>3125</v>
      </c>
      <c r="W237" s="89" t="s">
        <v>934</v>
      </c>
      <c r="X237" s="89">
        <v>0.49166660000000001</v>
      </c>
      <c r="Y237" s="89">
        <v>0.25</v>
      </c>
      <c r="Z237" s="119">
        <v>-14653.836617205499</v>
      </c>
      <c r="AA237" s="89">
        <v>0.12291665</v>
      </c>
      <c r="AB237" s="117">
        <f>_xlfn.XLOOKUP(I237,'rubros_id_opex '!A:A,'rubros_id_opex '!B:B)</f>
        <v>6</v>
      </c>
      <c r="AC237" s="89" t="str">
        <f>_xlfn.XLOOKUP(AB237,'rubros_unicos'!B:B,'rubros_unicos'!A:A)</f>
        <v>MANTENIMIENTO</v>
      </c>
    </row>
    <row r="238" spans="1:29" x14ac:dyDescent="0.3">
      <c r="A238" s="92" vm="45">
        <v>46041</v>
      </c>
      <c r="B238" s="89" t="s">
        <v>1112</v>
      </c>
      <c r="C238" s="89" t="s">
        <v>1113</v>
      </c>
      <c r="D238" s="89">
        <v>-119217.67</v>
      </c>
      <c r="E238" s="89" t="s">
        <v>1114</v>
      </c>
      <c r="F238" s="89">
        <v>1</v>
      </c>
      <c r="G238" s="89">
        <v>98527</v>
      </c>
      <c r="H238" s="89" t="s">
        <v>931</v>
      </c>
      <c r="I238" s="89" t="s">
        <v>1007</v>
      </c>
      <c r="J238" s="89" t="s">
        <v>148</v>
      </c>
      <c r="K238" s="89" t="s">
        <v>506</v>
      </c>
      <c r="L238" s="89" t="str">
        <f t="shared" si="16"/>
        <v>INDIRECTO</v>
      </c>
      <c r="M238" s="89" t="s">
        <v>1066</v>
      </c>
      <c r="N238" s="89" t="s">
        <v>94</v>
      </c>
      <c r="O238" s="89" vm="2">
        <v>0</v>
      </c>
      <c r="P238" s="89" vm="2">
        <v>0</v>
      </c>
      <c r="Q238" s="89" t="s">
        <v>1001</v>
      </c>
      <c r="R238" s="89" t="s">
        <v>1067</v>
      </c>
      <c r="S238" s="89" t="s">
        <v>1068</v>
      </c>
      <c r="T238" s="89" t="s">
        <v>932</v>
      </c>
      <c r="U238" s="89" t="s">
        <v>933</v>
      </c>
      <c r="V238" s="89">
        <v>3125</v>
      </c>
      <c r="W238" s="89" t="s">
        <v>908</v>
      </c>
      <c r="X238" s="89">
        <v>0.49166660000000001</v>
      </c>
      <c r="Y238" s="89">
        <v>0.25</v>
      </c>
      <c r="Z238" s="119">
        <v>-14653.836617205499</v>
      </c>
      <c r="AA238" s="89">
        <v>0.12291665</v>
      </c>
      <c r="AB238" s="117">
        <f>_xlfn.XLOOKUP(I238,'rubros_id_opex '!A:A,'rubros_id_opex '!B:B)</f>
        <v>6</v>
      </c>
      <c r="AC238" s="89" t="str">
        <f>_xlfn.XLOOKUP(AB238,'rubros_unicos'!B:B,'rubros_unicos'!A:A)</f>
        <v>MANTENIMIENTO</v>
      </c>
    </row>
    <row r="239" spans="1:29" x14ac:dyDescent="0.3">
      <c r="A239" s="92" vm="45">
        <v>46041</v>
      </c>
      <c r="B239" s="89" t="s">
        <v>1112</v>
      </c>
      <c r="C239" s="89" t="s">
        <v>1113</v>
      </c>
      <c r="D239" s="89">
        <v>-119217.67</v>
      </c>
      <c r="E239" s="89" t="s">
        <v>1114</v>
      </c>
      <c r="F239" s="89">
        <v>1</v>
      </c>
      <c r="G239" s="89">
        <v>98527</v>
      </c>
      <c r="H239" s="89" t="s">
        <v>931</v>
      </c>
      <c r="I239" s="89" t="s">
        <v>1007</v>
      </c>
      <c r="J239" s="89" t="s">
        <v>148</v>
      </c>
      <c r="K239" s="89" t="s">
        <v>506</v>
      </c>
      <c r="L239" s="89" t="str">
        <f t="shared" si="16"/>
        <v>INDIRECTO</v>
      </c>
      <c r="M239" s="89" t="s">
        <v>1066</v>
      </c>
      <c r="N239" s="89" t="s">
        <v>94</v>
      </c>
      <c r="O239" s="89" vm="2">
        <v>0</v>
      </c>
      <c r="P239" s="89" vm="2">
        <v>0</v>
      </c>
      <c r="Q239" s="89" t="s">
        <v>1001</v>
      </c>
      <c r="R239" s="89" t="s">
        <v>1067</v>
      </c>
      <c r="S239" s="89" t="s">
        <v>1068</v>
      </c>
      <c r="T239" s="89" t="s">
        <v>932</v>
      </c>
      <c r="U239" s="89" t="s">
        <v>933</v>
      </c>
      <c r="V239" s="89">
        <v>3125</v>
      </c>
      <c r="W239" s="89" t="s">
        <v>910</v>
      </c>
      <c r="X239" s="89">
        <v>0.49166660000000001</v>
      </c>
      <c r="Y239" s="89">
        <v>0.25</v>
      </c>
      <c r="Z239" s="119">
        <v>-14653.836617205499</v>
      </c>
      <c r="AA239" s="89">
        <v>0.12291665</v>
      </c>
      <c r="AB239" s="117">
        <f>_xlfn.XLOOKUP(I239,'rubros_id_opex '!A:A,'rubros_id_opex '!B:B)</f>
        <v>6</v>
      </c>
      <c r="AC239" s="89" t="str">
        <f>_xlfn.XLOOKUP(AB239,'rubros_unicos'!B:B,'rubros_unicos'!A:A)</f>
        <v>MANTENIMIENTO</v>
      </c>
    </row>
    <row r="240" spans="1:29" x14ac:dyDescent="0.3">
      <c r="A240" s="92" vm="45">
        <v>46041</v>
      </c>
      <c r="B240" s="89" t="s">
        <v>1112</v>
      </c>
      <c r="C240" s="89" t="s">
        <v>1113</v>
      </c>
      <c r="D240" s="89">
        <v>-119217.67</v>
      </c>
      <c r="E240" s="89" t="s">
        <v>1114</v>
      </c>
      <c r="F240" s="89">
        <v>1</v>
      </c>
      <c r="G240" s="89">
        <v>98527</v>
      </c>
      <c r="H240" s="89" t="s">
        <v>931</v>
      </c>
      <c r="I240" s="89" t="s">
        <v>1007</v>
      </c>
      <c r="J240" s="89" t="s">
        <v>148</v>
      </c>
      <c r="K240" s="89" t="s">
        <v>506</v>
      </c>
      <c r="L240" s="89" t="str">
        <f t="shared" si="16"/>
        <v>INDIRECTO</v>
      </c>
      <c r="M240" s="89" t="s">
        <v>1066</v>
      </c>
      <c r="N240" s="89" t="s">
        <v>94</v>
      </c>
      <c r="O240" s="89" vm="2">
        <v>0</v>
      </c>
      <c r="P240" s="89" vm="2">
        <v>0</v>
      </c>
      <c r="Q240" s="89" t="s">
        <v>1001</v>
      </c>
      <c r="R240" s="89" t="s">
        <v>1067</v>
      </c>
      <c r="S240" s="89" t="s">
        <v>1068</v>
      </c>
      <c r="T240" s="89" t="s">
        <v>932</v>
      </c>
      <c r="U240" s="89" t="s">
        <v>933</v>
      </c>
      <c r="V240" s="89">
        <v>3125</v>
      </c>
      <c r="W240" s="89" t="s">
        <v>912</v>
      </c>
      <c r="X240" s="89">
        <v>0.49166660000000001</v>
      </c>
      <c r="Y240" s="89">
        <v>0.25</v>
      </c>
      <c r="Z240" s="119">
        <v>-14653.836617205499</v>
      </c>
      <c r="AA240" s="89">
        <v>0.12291665</v>
      </c>
      <c r="AB240" s="117">
        <f>_xlfn.XLOOKUP(I240,'rubros_id_opex '!A:A,'rubros_id_opex '!B:B)</f>
        <v>6</v>
      </c>
      <c r="AC240" s="89" t="str">
        <f>_xlfn.XLOOKUP(AB240,'rubros_unicos'!B:B,'rubros_unicos'!A:A)</f>
        <v>MANTENIMIENTO</v>
      </c>
    </row>
    <row r="241" spans="1:29" hidden="1" x14ac:dyDescent="0.3">
      <c r="A241" s="92" vm="29">
        <v>46053</v>
      </c>
      <c r="B241" s="89" t="s">
        <v>985</v>
      </c>
      <c r="C241" s="89">
        <v>20183297393</v>
      </c>
      <c r="D241" s="89">
        <v>-2392852.04</v>
      </c>
      <c r="E241" s="89" t="s">
        <v>478</v>
      </c>
      <c r="F241" s="89">
        <v>1</v>
      </c>
      <c r="G241" s="89">
        <v>2392852.04</v>
      </c>
      <c r="H241" s="89" t="s">
        <v>1014</v>
      </c>
      <c r="I241" s="89" t="s">
        <v>1015</v>
      </c>
      <c r="J241" s="89" t="s">
        <v>88</v>
      </c>
      <c r="K241" s="89" t="s">
        <v>506</v>
      </c>
      <c r="L241" s="89" t="str">
        <f t="shared" si="16"/>
        <v>INDIRECTO</v>
      </c>
      <c r="M241" s="89" t="s">
        <v>1066</v>
      </c>
      <c r="N241" s="89" t="s">
        <v>125</v>
      </c>
      <c r="O241" s="89" vm="2">
        <v>0</v>
      </c>
      <c r="P241" s="89" vm="2">
        <v>0</v>
      </c>
      <c r="Q241" s="89" t="s">
        <v>1016</v>
      </c>
      <c r="R241" s="89" t="s">
        <v>1067</v>
      </c>
      <c r="S241" s="89" t="s">
        <v>1068</v>
      </c>
      <c r="T241" s="89" t="s">
        <v>997</v>
      </c>
      <c r="U241" s="89" t="s">
        <v>996</v>
      </c>
      <c r="V241" s="89">
        <v>2925</v>
      </c>
      <c r="W241" s="89" t="s">
        <v>910</v>
      </c>
      <c r="X241" s="89">
        <v>0.49166665999999998</v>
      </c>
      <c r="Y241" s="89">
        <v>0.5</v>
      </c>
      <c r="Z241" s="119">
        <v>-588242.78519049322</v>
      </c>
      <c r="AA241" s="89">
        <v>0.24583332999999999</v>
      </c>
      <c r="AB241" s="117">
        <f>_xlfn.XLOOKUP(I241,'rubros_id_opex '!A:A,'rubros_id_opex '!B:B)</f>
        <v>2</v>
      </c>
      <c r="AC241" s="89" t="str">
        <f>_xlfn.XLOOKUP(AB241,'rubros_unicos'!B:B,'rubros_unicos'!A:A)</f>
        <v>PERSONAL</v>
      </c>
    </row>
    <row r="242" spans="1:29" hidden="1" x14ac:dyDescent="0.3">
      <c r="A242" s="92" vm="29">
        <v>46053</v>
      </c>
      <c r="B242" s="89" t="s">
        <v>985</v>
      </c>
      <c r="C242" s="89">
        <v>20183297393</v>
      </c>
      <c r="D242" s="89">
        <v>-2392852.04</v>
      </c>
      <c r="E242" s="89" t="s">
        <v>478</v>
      </c>
      <c r="F242" s="89">
        <v>1</v>
      </c>
      <c r="G242" s="89">
        <v>2392852.04</v>
      </c>
      <c r="H242" s="89" t="s">
        <v>1014</v>
      </c>
      <c r="I242" s="89" t="s">
        <v>1015</v>
      </c>
      <c r="J242" s="89" t="s">
        <v>88</v>
      </c>
      <c r="K242" s="89" t="s">
        <v>506</v>
      </c>
      <c r="L242" s="89" t="str">
        <f t="shared" si="16"/>
        <v>INDIRECTO</v>
      </c>
      <c r="M242" s="89" t="s">
        <v>1066</v>
      </c>
      <c r="N242" s="89" t="s">
        <v>125</v>
      </c>
      <c r="O242" s="89" vm="2">
        <v>0</v>
      </c>
      <c r="P242" s="89" vm="2">
        <v>0</v>
      </c>
      <c r="Q242" s="89" t="s">
        <v>1016</v>
      </c>
      <c r="R242" s="89" t="s">
        <v>1067</v>
      </c>
      <c r="S242" s="89" t="s">
        <v>1068</v>
      </c>
      <c r="T242" s="89" t="s">
        <v>997</v>
      </c>
      <c r="U242" s="89" t="s">
        <v>996</v>
      </c>
      <c r="V242" s="89">
        <v>2925</v>
      </c>
      <c r="W242" s="89" t="s">
        <v>912</v>
      </c>
      <c r="X242" s="89">
        <v>0.49166665999999998</v>
      </c>
      <c r="Y242" s="89">
        <v>0.5</v>
      </c>
      <c r="Z242" s="119">
        <v>-588242.78519049322</v>
      </c>
      <c r="AA242" s="89">
        <v>0.24583332999999999</v>
      </c>
      <c r="AB242" s="117">
        <f>_xlfn.XLOOKUP(I242,'rubros_id_opex '!A:A,'rubros_id_opex '!B:B)</f>
        <v>2</v>
      </c>
      <c r="AC242" s="89" t="str">
        <f>_xlfn.XLOOKUP(AB242,'rubros_unicos'!B:B,'rubros_unicos'!A:A)</f>
        <v>PERSONAL</v>
      </c>
    </row>
    <row r="243" spans="1:29" hidden="1" x14ac:dyDescent="0.3">
      <c r="A243" s="92" vm="29">
        <v>46053</v>
      </c>
      <c r="B243" s="89" t="s">
        <v>985</v>
      </c>
      <c r="C243" s="89">
        <v>20183297393</v>
      </c>
      <c r="D243" s="89">
        <v>-2392852.04</v>
      </c>
      <c r="E243" s="89" t="s">
        <v>478</v>
      </c>
      <c r="F243" s="89">
        <v>1</v>
      </c>
      <c r="G243" s="89">
        <v>2392852.04</v>
      </c>
      <c r="H243" s="89" t="s">
        <v>1014</v>
      </c>
      <c r="I243" s="89" t="s">
        <v>1015</v>
      </c>
      <c r="J243" s="89" t="s">
        <v>88</v>
      </c>
      <c r="K243" s="89" t="s">
        <v>506</v>
      </c>
      <c r="L243" s="89" t="str">
        <f t="shared" si="16"/>
        <v>INDIRECTO</v>
      </c>
      <c r="M243" s="89" t="s">
        <v>1066</v>
      </c>
      <c r="N243" s="89" t="s">
        <v>125</v>
      </c>
      <c r="O243" s="89" vm="2">
        <v>0</v>
      </c>
      <c r="P243" s="89" vm="2">
        <v>0</v>
      </c>
      <c r="Q243" s="89" t="s">
        <v>1016</v>
      </c>
      <c r="R243" s="89" t="s">
        <v>1067</v>
      </c>
      <c r="S243" s="89" t="s">
        <v>1068</v>
      </c>
      <c r="T243" s="89" t="s">
        <v>997</v>
      </c>
      <c r="U243" s="89" t="s">
        <v>996</v>
      </c>
      <c r="V243" s="89">
        <v>3125</v>
      </c>
      <c r="W243" s="89" t="s">
        <v>910</v>
      </c>
      <c r="X243" s="89">
        <v>0.49166660000000001</v>
      </c>
      <c r="Y243" s="89">
        <v>0.5</v>
      </c>
      <c r="Z243" s="119">
        <v>-588242.71340493206</v>
      </c>
      <c r="AA243" s="89">
        <v>0.2458333</v>
      </c>
      <c r="AB243" s="117">
        <f>_xlfn.XLOOKUP(I243,'rubros_id_opex '!A:A,'rubros_id_opex '!B:B)</f>
        <v>2</v>
      </c>
      <c r="AC243" s="89" t="str">
        <f>_xlfn.XLOOKUP(AB243,'rubros_unicos'!B:B,'rubros_unicos'!A:A)</f>
        <v>PERSONAL</v>
      </c>
    </row>
    <row r="244" spans="1:29" hidden="1" x14ac:dyDescent="0.3">
      <c r="A244" s="92" vm="29">
        <v>46053</v>
      </c>
      <c r="B244" s="89" t="s">
        <v>985</v>
      </c>
      <c r="C244" s="89">
        <v>20183297393</v>
      </c>
      <c r="D244" s="89">
        <v>-2392852.04</v>
      </c>
      <c r="E244" s="89" t="s">
        <v>478</v>
      </c>
      <c r="F244" s="89">
        <v>1</v>
      </c>
      <c r="G244" s="89">
        <v>2392852.04</v>
      </c>
      <c r="H244" s="89" t="s">
        <v>1014</v>
      </c>
      <c r="I244" s="89" t="s">
        <v>1015</v>
      </c>
      <c r="J244" s="89" t="s">
        <v>88</v>
      </c>
      <c r="K244" s="89" t="s">
        <v>506</v>
      </c>
      <c r="L244" s="89" t="str">
        <f t="shared" si="16"/>
        <v>INDIRECTO</v>
      </c>
      <c r="M244" s="89" t="s">
        <v>1066</v>
      </c>
      <c r="N244" s="89" t="s">
        <v>125</v>
      </c>
      <c r="O244" s="89" vm="2">
        <v>0</v>
      </c>
      <c r="P244" s="89" vm="2">
        <v>0</v>
      </c>
      <c r="Q244" s="89" t="s">
        <v>1016</v>
      </c>
      <c r="R244" s="89" t="s">
        <v>1067</v>
      </c>
      <c r="S244" s="89" t="s">
        <v>1068</v>
      </c>
      <c r="T244" s="89" t="s">
        <v>997</v>
      </c>
      <c r="U244" s="89" t="s">
        <v>996</v>
      </c>
      <c r="V244" s="89">
        <v>3125</v>
      </c>
      <c r="W244" s="89" t="s">
        <v>912</v>
      </c>
      <c r="X244" s="89">
        <v>0.49166660000000001</v>
      </c>
      <c r="Y244" s="89">
        <v>0.5</v>
      </c>
      <c r="Z244" s="119">
        <v>-588242.71340493206</v>
      </c>
      <c r="AA244" s="89">
        <v>0.2458333</v>
      </c>
      <c r="AB244" s="117">
        <f>_xlfn.XLOOKUP(I244,'rubros_id_opex '!A:A,'rubros_id_opex '!B:B)</f>
        <v>2</v>
      </c>
      <c r="AC244" s="89" t="str">
        <f>_xlfn.XLOOKUP(AB244,'rubros_unicos'!B:B,'rubros_unicos'!A:A)</f>
        <v>PERSONAL</v>
      </c>
    </row>
    <row r="245" spans="1:29" hidden="1" x14ac:dyDescent="0.3">
      <c r="A245" s="92" vm="29">
        <v>46053</v>
      </c>
      <c r="B245" s="89" t="s">
        <v>973</v>
      </c>
      <c r="C245" s="89">
        <v>20398563256</v>
      </c>
      <c r="D245" s="89">
        <v>-1960620.8</v>
      </c>
      <c r="E245" s="89" t="s">
        <v>478</v>
      </c>
      <c r="F245" s="89">
        <v>1</v>
      </c>
      <c r="G245" s="89">
        <v>1960620.8</v>
      </c>
      <c r="H245" s="89" t="s">
        <v>1014</v>
      </c>
      <c r="I245" s="89" t="s">
        <v>1025</v>
      </c>
      <c r="J245" s="89" t="s">
        <v>88</v>
      </c>
      <c r="K245" s="89" t="s">
        <v>506</v>
      </c>
      <c r="L245" s="89" t="str">
        <f t="shared" si="16"/>
        <v>INDIRECTO</v>
      </c>
      <c r="M245" s="89" t="s">
        <v>1066</v>
      </c>
      <c r="N245" s="89" t="s">
        <v>123</v>
      </c>
      <c r="O245" s="89" vm="2">
        <v>0</v>
      </c>
      <c r="P245" s="89" vm="2">
        <v>0</v>
      </c>
      <c r="Q245" s="89" t="s">
        <v>1016</v>
      </c>
      <c r="R245" s="89" t="s">
        <v>1067</v>
      </c>
      <c r="S245" s="89" t="s">
        <v>1068</v>
      </c>
      <c r="T245" s="89" t="s">
        <v>908</v>
      </c>
      <c r="U245" s="89" t="s">
        <v>935</v>
      </c>
      <c r="V245" s="89">
        <v>2925</v>
      </c>
      <c r="W245" s="89" t="s">
        <v>908</v>
      </c>
      <c r="X245" s="89">
        <v>0.49166665999999998</v>
      </c>
      <c r="Y245" s="89">
        <v>1</v>
      </c>
      <c r="Z245" s="119">
        <v>-963971.88026252796</v>
      </c>
      <c r="AA245" s="89">
        <v>0.49166665999999998</v>
      </c>
      <c r="AB245" s="117">
        <f>_xlfn.XLOOKUP(I245,'rubros_id_opex '!A:A,'rubros_id_opex '!B:B)</f>
        <v>2</v>
      </c>
      <c r="AC245" s="89" t="str">
        <f>_xlfn.XLOOKUP(AB245,'rubros_unicos'!B:B,'rubros_unicos'!A:A)</f>
        <v>PERSONAL</v>
      </c>
    </row>
    <row r="246" spans="1:29" hidden="1" x14ac:dyDescent="0.3">
      <c r="A246" s="92" vm="29">
        <v>46053</v>
      </c>
      <c r="B246" s="89" t="s">
        <v>973</v>
      </c>
      <c r="C246" s="89">
        <v>20398563256</v>
      </c>
      <c r="D246" s="89">
        <v>-1960620.8</v>
      </c>
      <c r="E246" s="89" t="s">
        <v>478</v>
      </c>
      <c r="F246" s="89">
        <v>1</v>
      </c>
      <c r="G246" s="89">
        <v>1960620.8</v>
      </c>
      <c r="H246" s="89" t="s">
        <v>1014</v>
      </c>
      <c r="I246" s="89" t="s">
        <v>1025</v>
      </c>
      <c r="J246" s="89" t="s">
        <v>88</v>
      </c>
      <c r="K246" s="89" t="s">
        <v>506</v>
      </c>
      <c r="L246" s="89" t="str">
        <f t="shared" si="16"/>
        <v>INDIRECTO</v>
      </c>
      <c r="M246" s="89" t="s">
        <v>1066</v>
      </c>
      <c r="N246" s="89" t="s">
        <v>123</v>
      </c>
      <c r="O246" s="89" vm="2">
        <v>0</v>
      </c>
      <c r="P246" s="89" vm="2">
        <v>0</v>
      </c>
      <c r="Q246" s="89" t="s">
        <v>1016</v>
      </c>
      <c r="R246" s="89" t="s">
        <v>1067</v>
      </c>
      <c r="S246" s="89" t="s">
        <v>1068</v>
      </c>
      <c r="T246" s="89" t="s">
        <v>908</v>
      </c>
      <c r="U246" s="89" t="s">
        <v>935</v>
      </c>
      <c r="V246" s="89">
        <v>3125</v>
      </c>
      <c r="W246" s="89" t="s">
        <v>908</v>
      </c>
      <c r="X246" s="89">
        <v>0.49166660000000001</v>
      </c>
      <c r="Y246" s="89">
        <v>1</v>
      </c>
      <c r="Z246" s="119">
        <v>-963971.76262528007</v>
      </c>
      <c r="AA246" s="89">
        <v>0.49166660000000001</v>
      </c>
      <c r="AB246" s="117">
        <f>_xlfn.XLOOKUP(I246,'rubros_id_opex '!A:A,'rubros_id_opex '!B:B)</f>
        <v>2</v>
      </c>
      <c r="AC246" s="89" t="str">
        <f>_xlfn.XLOOKUP(AB246,'rubros_unicos'!B:B,'rubros_unicos'!A:A)</f>
        <v>PERSONAL</v>
      </c>
    </row>
    <row r="247" spans="1:29" hidden="1" x14ac:dyDescent="0.3">
      <c r="A247" s="92" vm="29">
        <v>46053</v>
      </c>
      <c r="B247" s="89" t="s">
        <v>969</v>
      </c>
      <c r="C247" s="89">
        <v>20357498989</v>
      </c>
      <c r="D247" s="89">
        <v>-1288804.03</v>
      </c>
      <c r="E247" s="89" t="s">
        <v>478</v>
      </c>
      <c r="F247" s="89">
        <v>1</v>
      </c>
      <c r="G247" s="89">
        <v>1288804.03</v>
      </c>
      <c r="H247" s="89" t="s">
        <v>1014</v>
      </c>
      <c r="I247" s="89" t="s">
        <v>1026</v>
      </c>
      <c r="J247" s="89" t="s">
        <v>88</v>
      </c>
      <c r="K247" s="89" t="s">
        <v>506</v>
      </c>
      <c r="L247" s="89" t="str">
        <f t="shared" si="16"/>
        <v>INDIRECTO</v>
      </c>
      <c r="M247" s="89" t="s">
        <v>1066</v>
      </c>
      <c r="N247" s="89" t="s">
        <v>104</v>
      </c>
      <c r="O247" s="89" vm="2">
        <v>0</v>
      </c>
      <c r="P247" s="89" vm="2">
        <v>0</v>
      </c>
      <c r="Q247" s="89" t="s">
        <v>1016</v>
      </c>
      <c r="R247" s="89" t="s">
        <v>1067</v>
      </c>
      <c r="S247" s="89" t="s">
        <v>1068</v>
      </c>
      <c r="T247" s="89" t="s">
        <v>912</v>
      </c>
      <c r="U247" s="89" t="s">
        <v>935</v>
      </c>
      <c r="V247" s="89">
        <v>2925</v>
      </c>
      <c r="W247" s="89" t="s">
        <v>912</v>
      </c>
      <c r="X247" s="89">
        <v>0.49166665999999998</v>
      </c>
      <c r="Y247" s="89">
        <v>1</v>
      </c>
      <c r="Z247" s="119">
        <v>-633661.97282463976</v>
      </c>
      <c r="AA247" s="89">
        <v>0.49166665999999998</v>
      </c>
      <c r="AB247" s="117">
        <f>_xlfn.XLOOKUP(I247,'rubros_id_opex '!A:A,'rubros_id_opex '!B:B)</f>
        <v>2</v>
      </c>
      <c r="AC247" s="89" t="str">
        <f>_xlfn.XLOOKUP(AB247,'rubros_unicos'!B:B,'rubros_unicos'!A:A)</f>
        <v>PERSONAL</v>
      </c>
    </row>
    <row r="248" spans="1:29" hidden="1" x14ac:dyDescent="0.3">
      <c r="A248" s="92" vm="29">
        <v>46053</v>
      </c>
      <c r="B248" s="89" t="s">
        <v>969</v>
      </c>
      <c r="C248" s="89">
        <v>20357498989</v>
      </c>
      <c r="D248" s="89">
        <v>-1288804.03</v>
      </c>
      <c r="E248" s="89" t="s">
        <v>478</v>
      </c>
      <c r="F248" s="89">
        <v>1</v>
      </c>
      <c r="G248" s="89">
        <v>1288804.03</v>
      </c>
      <c r="H248" s="89" t="s">
        <v>1014</v>
      </c>
      <c r="I248" s="89" t="s">
        <v>1026</v>
      </c>
      <c r="J248" s="89" t="s">
        <v>88</v>
      </c>
      <c r="K248" s="89" t="s">
        <v>506</v>
      </c>
      <c r="L248" s="89" t="str">
        <f t="shared" si="16"/>
        <v>INDIRECTO</v>
      </c>
      <c r="M248" s="89" t="s">
        <v>1066</v>
      </c>
      <c r="N248" s="89" t="s">
        <v>104</v>
      </c>
      <c r="O248" s="89" vm="2">
        <v>0</v>
      </c>
      <c r="P248" s="89" vm="2">
        <v>0</v>
      </c>
      <c r="Q248" s="89" t="s">
        <v>1016</v>
      </c>
      <c r="R248" s="89" t="s">
        <v>1067</v>
      </c>
      <c r="S248" s="89" t="s">
        <v>1068</v>
      </c>
      <c r="T248" s="89" t="s">
        <v>912</v>
      </c>
      <c r="U248" s="89" t="s">
        <v>935</v>
      </c>
      <c r="V248" s="89">
        <v>3125</v>
      </c>
      <c r="W248" s="89" t="s">
        <v>912</v>
      </c>
      <c r="X248" s="89">
        <v>0.49166660000000001</v>
      </c>
      <c r="Y248" s="89">
        <v>1</v>
      </c>
      <c r="Z248" s="119">
        <v>-633661.89549639798</v>
      </c>
      <c r="AA248" s="89">
        <v>0.49166660000000001</v>
      </c>
      <c r="AB248" s="117">
        <f>_xlfn.XLOOKUP(I248,'rubros_id_opex '!A:A,'rubros_id_opex '!B:B)</f>
        <v>2</v>
      </c>
      <c r="AC248" s="89" t="str">
        <f>_xlfn.XLOOKUP(AB248,'rubros_unicos'!B:B,'rubros_unicos'!A:A)</f>
        <v>PERSONAL</v>
      </c>
    </row>
    <row r="249" spans="1:29" hidden="1" x14ac:dyDescent="0.3">
      <c r="A249" s="92" vm="29">
        <v>46053</v>
      </c>
      <c r="B249" s="89" t="s">
        <v>981</v>
      </c>
      <c r="C249" s="89">
        <v>23258777549</v>
      </c>
      <c r="D249" s="89">
        <v>-3511613.21</v>
      </c>
      <c r="E249" s="89" t="s">
        <v>478</v>
      </c>
      <c r="F249" s="89">
        <v>1</v>
      </c>
      <c r="G249" s="89">
        <v>3511613.21</v>
      </c>
      <c r="H249" s="89" t="s">
        <v>1014</v>
      </c>
      <c r="I249" s="89" t="s">
        <v>1027</v>
      </c>
      <c r="J249" s="89" t="s">
        <v>88</v>
      </c>
      <c r="K249" s="89" t="s">
        <v>506</v>
      </c>
      <c r="L249" s="89" t="str">
        <f t="shared" si="16"/>
        <v>INDIRECTO</v>
      </c>
      <c r="M249" s="89" t="s">
        <v>1066</v>
      </c>
      <c r="N249" s="89" t="s">
        <v>123</v>
      </c>
      <c r="O249" s="89" vm="2">
        <v>0</v>
      </c>
      <c r="P249" s="89" vm="2">
        <v>0</v>
      </c>
      <c r="Q249" s="89" t="s">
        <v>1016</v>
      </c>
      <c r="R249" s="89" t="s">
        <v>1067</v>
      </c>
      <c r="S249" s="89" t="s">
        <v>1068</v>
      </c>
      <c r="T249" s="89" t="s">
        <v>908</v>
      </c>
      <c r="U249" s="89" t="s">
        <v>935</v>
      </c>
      <c r="V249" s="89">
        <v>2925</v>
      </c>
      <c r="W249" s="89" t="s">
        <v>908</v>
      </c>
      <c r="X249" s="89">
        <v>0.49166665999999998</v>
      </c>
      <c r="Y249" s="89">
        <v>1</v>
      </c>
      <c r="Z249" s="119">
        <v>-1726543.1381725785</v>
      </c>
      <c r="AA249" s="89">
        <v>0.49166665999999998</v>
      </c>
      <c r="AB249" s="117">
        <f>_xlfn.XLOOKUP(I249,'rubros_id_opex '!A:A,'rubros_id_opex '!B:B)</f>
        <v>2</v>
      </c>
      <c r="AC249" s="89" t="str">
        <f>_xlfn.XLOOKUP(AB249,'rubros_unicos'!B:B,'rubros_unicos'!A:A)</f>
        <v>PERSONAL</v>
      </c>
    </row>
    <row r="250" spans="1:29" hidden="1" x14ac:dyDescent="0.3">
      <c r="A250" s="92" vm="29">
        <v>46053</v>
      </c>
      <c r="B250" s="89" t="s">
        <v>981</v>
      </c>
      <c r="C250" s="89">
        <v>23258777549</v>
      </c>
      <c r="D250" s="89">
        <v>-3511613.21</v>
      </c>
      <c r="E250" s="89" t="s">
        <v>478</v>
      </c>
      <c r="F250" s="89">
        <v>1</v>
      </c>
      <c r="G250" s="89">
        <v>3511613.21</v>
      </c>
      <c r="H250" s="89" t="s">
        <v>1014</v>
      </c>
      <c r="I250" s="89" t="s">
        <v>1027</v>
      </c>
      <c r="J250" s="89" t="s">
        <v>88</v>
      </c>
      <c r="K250" s="89" t="s">
        <v>506</v>
      </c>
      <c r="L250" s="89" t="str">
        <f t="shared" si="16"/>
        <v>INDIRECTO</v>
      </c>
      <c r="M250" s="89" t="s">
        <v>1066</v>
      </c>
      <c r="N250" s="89" t="s">
        <v>123</v>
      </c>
      <c r="O250" s="89" vm="2">
        <v>0</v>
      </c>
      <c r="P250" s="89" vm="2">
        <v>0</v>
      </c>
      <c r="Q250" s="89" t="s">
        <v>1016</v>
      </c>
      <c r="R250" s="89" t="s">
        <v>1067</v>
      </c>
      <c r="S250" s="89" t="s">
        <v>1068</v>
      </c>
      <c r="T250" s="89" t="s">
        <v>908</v>
      </c>
      <c r="U250" s="89" t="s">
        <v>935</v>
      </c>
      <c r="V250" s="89">
        <v>3125</v>
      </c>
      <c r="W250" s="89" t="s">
        <v>908</v>
      </c>
      <c r="X250" s="89">
        <v>0.49166660000000001</v>
      </c>
      <c r="Y250" s="89">
        <v>1</v>
      </c>
      <c r="Z250" s="119">
        <v>-1726542.9274757861</v>
      </c>
      <c r="AA250" s="89">
        <v>0.49166660000000001</v>
      </c>
      <c r="AB250" s="117">
        <f>_xlfn.XLOOKUP(I250,'rubros_id_opex '!A:A,'rubros_id_opex '!B:B)</f>
        <v>2</v>
      </c>
      <c r="AC250" s="89" t="str">
        <f>_xlfn.XLOOKUP(AB250,'rubros_unicos'!B:B,'rubros_unicos'!A:A)</f>
        <v>PERSONAL</v>
      </c>
    </row>
    <row r="251" spans="1:29" hidden="1" x14ac:dyDescent="0.3">
      <c r="A251" s="92" vm="29">
        <v>46053</v>
      </c>
      <c r="B251" s="89" t="s">
        <v>970</v>
      </c>
      <c r="C251" s="89">
        <v>20343814330</v>
      </c>
      <c r="D251" s="89">
        <v>-1792229.91</v>
      </c>
      <c r="E251" s="89" t="s">
        <v>478</v>
      </c>
      <c r="F251" s="89">
        <v>1</v>
      </c>
      <c r="G251" s="89">
        <v>1792229.91</v>
      </c>
      <c r="H251" s="89" t="s">
        <v>1014</v>
      </c>
      <c r="I251" s="89" t="s">
        <v>1028</v>
      </c>
      <c r="J251" s="89" t="s">
        <v>88</v>
      </c>
      <c r="K251" s="89" t="s">
        <v>506</v>
      </c>
      <c r="L251" s="89" t="str">
        <f t="shared" si="16"/>
        <v>INDIRECTO</v>
      </c>
      <c r="M251" s="89" t="s">
        <v>1066</v>
      </c>
      <c r="N251" s="89" t="s">
        <v>99</v>
      </c>
      <c r="O251" s="89" vm="2">
        <v>0</v>
      </c>
      <c r="P251" s="89" vm="2">
        <v>0</v>
      </c>
      <c r="Q251" s="89" t="s">
        <v>1016</v>
      </c>
      <c r="R251" s="89" t="s">
        <v>1067</v>
      </c>
      <c r="S251" s="89" t="s">
        <v>1068</v>
      </c>
      <c r="T251" s="89" t="s">
        <v>910</v>
      </c>
      <c r="U251" s="89" t="s">
        <v>935</v>
      </c>
      <c r="V251" s="89">
        <v>2925</v>
      </c>
      <c r="W251" s="89" t="s">
        <v>910</v>
      </c>
      <c r="X251" s="89">
        <v>0.49166665999999998</v>
      </c>
      <c r="Y251" s="89">
        <v>1</v>
      </c>
      <c r="Z251" s="119">
        <v>-881179.69380180049</v>
      </c>
      <c r="AA251" s="89">
        <v>0.49166665999999998</v>
      </c>
      <c r="AB251" s="117">
        <f>_xlfn.XLOOKUP(I251,'rubros_id_opex '!A:A,'rubros_id_opex '!B:B)</f>
        <v>2</v>
      </c>
      <c r="AC251" s="89" t="str">
        <f>_xlfn.XLOOKUP(AB251,'rubros_unicos'!B:B,'rubros_unicos'!A:A)</f>
        <v>PERSONAL</v>
      </c>
    </row>
    <row r="252" spans="1:29" hidden="1" x14ac:dyDescent="0.3">
      <c r="A252" s="92" vm="29">
        <v>46053</v>
      </c>
      <c r="B252" s="89" t="s">
        <v>970</v>
      </c>
      <c r="C252" s="89">
        <v>20343814330</v>
      </c>
      <c r="D252" s="89">
        <v>-1792229.91</v>
      </c>
      <c r="E252" s="89" t="s">
        <v>478</v>
      </c>
      <c r="F252" s="89">
        <v>1</v>
      </c>
      <c r="G252" s="89">
        <v>1792229.91</v>
      </c>
      <c r="H252" s="89" t="s">
        <v>1014</v>
      </c>
      <c r="I252" s="89" t="s">
        <v>1028</v>
      </c>
      <c r="J252" s="89" t="s">
        <v>88</v>
      </c>
      <c r="K252" s="89" t="s">
        <v>506</v>
      </c>
      <c r="L252" s="89" t="str">
        <f t="shared" si="16"/>
        <v>INDIRECTO</v>
      </c>
      <c r="M252" s="89" t="s">
        <v>1066</v>
      </c>
      <c r="N252" s="89" t="s">
        <v>99</v>
      </c>
      <c r="O252" s="89" vm="2">
        <v>0</v>
      </c>
      <c r="P252" s="89" vm="2">
        <v>0</v>
      </c>
      <c r="Q252" s="89" t="s">
        <v>1016</v>
      </c>
      <c r="R252" s="89" t="s">
        <v>1067</v>
      </c>
      <c r="S252" s="89" t="s">
        <v>1068</v>
      </c>
      <c r="T252" s="89" t="s">
        <v>910</v>
      </c>
      <c r="U252" s="89" t="s">
        <v>935</v>
      </c>
      <c r="V252" s="89">
        <v>3125</v>
      </c>
      <c r="W252" s="89" t="s">
        <v>910</v>
      </c>
      <c r="X252" s="89">
        <v>0.49166660000000001</v>
      </c>
      <c r="Y252" s="89">
        <v>1</v>
      </c>
      <c r="Z252" s="119">
        <v>-881179.58626800601</v>
      </c>
      <c r="AA252" s="89">
        <v>0.49166660000000001</v>
      </c>
      <c r="AB252" s="117">
        <f>_xlfn.XLOOKUP(I252,'rubros_id_opex '!A:A,'rubros_id_opex '!B:B)</f>
        <v>2</v>
      </c>
      <c r="AC252" s="89" t="str">
        <f>_xlfn.XLOOKUP(AB252,'rubros_unicos'!B:B,'rubros_unicos'!A:A)</f>
        <v>PERSONAL</v>
      </c>
    </row>
    <row r="253" spans="1:29" hidden="1" x14ac:dyDescent="0.3">
      <c r="A253" s="92" vm="29">
        <v>46053</v>
      </c>
      <c r="B253" s="89" t="s">
        <v>971</v>
      </c>
      <c r="C253" s="89">
        <v>20302089036</v>
      </c>
      <c r="D253" s="89">
        <v>-1779030.04</v>
      </c>
      <c r="E253" s="89" t="s">
        <v>478</v>
      </c>
      <c r="F253" s="89">
        <v>1</v>
      </c>
      <c r="G253" s="89">
        <v>1779030.04</v>
      </c>
      <c r="H253" s="89" t="s">
        <v>1014</v>
      </c>
      <c r="I253" s="89" t="s">
        <v>1029</v>
      </c>
      <c r="J253" s="89" t="s">
        <v>88</v>
      </c>
      <c r="K253" s="89" t="s">
        <v>506</v>
      </c>
      <c r="L253" s="89" t="str">
        <f t="shared" si="16"/>
        <v>INDIRECTO</v>
      </c>
      <c r="M253" s="89" t="s">
        <v>1066</v>
      </c>
      <c r="N253" s="89" t="s">
        <v>94</v>
      </c>
      <c r="O253" s="89" vm="2">
        <v>0</v>
      </c>
      <c r="P253" s="89" vm="2">
        <v>0</v>
      </c>
      <c r="Q253" s="89" t="s">
        <v>1016</v>
      </c>
      <c r="R253" s="89" t="s">
        <v>1067</v>
      </c>
      <c r="S253" s="89" t="s">
        <v>1068</v>
      </c>
      <c r="T253" s="89" t="s">
        <v>932</v>
      </c>
      <c r="U253" s="89" t="s">
        <v>933</v>
      </c>
      <c r="V253" s="89">
        <v>2925</v>
      </c>
      <c r="W253" s="89" t="s">
        <v>934</v>
      </c>
      <c r="X253" s="89">
        <v>0.49166665999999998</v>
      </c>
      <c r="Y253" s="89">
        <v>0.25</v>
      </c>
      <c r="Z253" s="119">
        <v>-218672.43945161661</v>
      </c>
      <c r="AA253" s="89">
        <v>0.12291666499999999</v>
      </c>
      <c r="AB253" s="117">
        <f>_xlfn.XLOOKUP(I253,'rubros_id_opex '!A:A,'rubros_id_opex '!B:B)</f>
        <v>2</v>
      </c>
      <c r="AC253" s="89" t="str">
        <f>_xlfn.XLOOKUP(AB253,'rubros_unicos'!B:B,'rubros_unicos'!A:A)</f>
        <v>PERSONAL</v>
      </c>
    </row>
    <row r="254" spans="1:29" hidden="1" x14ac:dyDescent="0.3">
      <c r="A254" s="92" vm="29">
        <v>46053</v>
      </c>
      <c r="B254" s="89" t="s">
        <v>971</v>
      </c>
      <c r="C254" s="89">
        <v>20302089036</v>
      </c>
      <c r="D254" s="89">
        <v>-1779030.04</v>
      </c>
      <c r="E254" s="89" t="s">
        <v>478</v>
      </c>
      <c r="F254" s="89">
        <v>1</v>
      </c>
      <c r="G254" s="89">
        <v>1779030.04</v>
      </c>
      <c r="H254" s="89" t="s">
        <v>1014</v>
      </c>
      <c r="I254" s="89" t="s">
        <v>1029</v>
      </c>
      <c r="J254" s="89" t="s">
        <v>88</v>
      </c>
      <c r="K254" s="89" t="s">
        <v>506</v>
      </c>
      <c r="L254" s="89" t="str">
        <f t="shared" si="16"/>
        <v>INDIRECTO</v>
      </c>
      <c r="M254" s="89" t="s">
        <v>1066</v>
      </c>
      <c r="N254" s="89" t="s">
        <v>94</v>
      </c>
      <c r="O254" s="89" vm="2">
        <v>0</v>
      </c>
      <c r="P254" s="89" vm="2">
        <v>0</v>
      </c>
      <c r="Q254" s="89" t="s">
        <v>1016</v>
      </c>
      <c r="R254" s="89" t="s">
        <v>1067</v>
      </c>
      <c r="S254" s="89" t="s">
        <v>1068</v>
      </c>
      <c r="T254" s="89" t="s">
        <v>932</v>
      </c>
      <c r="U254" s="89" t="s">
        <v>933</v>
      </c>
      <c r="V254" s="89">
        <v>2925</v>
      </c>
      <c r="W254" s="89" t="s">
        <v>908</v>
      </c>
      <c r="X254" s="89">
        <v>0.49166665999999998</v>
      </c>
      <c r="Y254" s="89">
        <v>0.25</v>
      </c>
      <c r="Z254" s="119">
        <v>-218672.43945161661</v>
      </c>
      <c r="AA254" s="89">
        <v>0.12291666499999999</v>
      </c>
      <c r="AB254" s="117">
        <f>_xlfn.XLOOKUP(I254,'rubros_id_opex '!A:A,'rubros_id_opex '!B:B)</f>
        <v>2</v>
      </c>
      <c r="AC254" s="89" t="str">
        <f>_xlfn.XLOOKUP(AB254,'rubros_unicos'!B:B,'rubros_unicos'!A:A)</f>
        <v>PERSONAL</v>
      </c>
    </row>
    <row r="255" spans="1:29" hidden="1" x14ac:dyDescent="0.3">
      <c r="A255" s="92" vm="29">
        <v>46053</v>
      </c>
      <c r="B255" s="89" t="s">
        <v>971</v>
      </c>
      <c r="C255" s="89">
        <v>20302089036</v>
      </c>
      <c r="D255" s="89">
        <v>-1779030.04</v>
      </c>
      <c r="E255" s="89" t="s">
        <v>478</v>
      </c>
      <c r="F255" s="89">
        <v>1</v>
      </c>
      <c r="G255" s="89">
        <v>1779030.04</v>
      </c>
      <c r="H255" s="89" t="s">
        <v>1014</v>
      </c>
      <c r="I255" s="89" t="s">
        <v>1029</v>
      </c>
      <c r="J255" s="89" t="s">
        <v>88</v>
      </c>
      <c r="K255" s="89" t="s">
        <v>506</v>
      </c>
      <c r="L255" s="89" t="str">
        <f t="shared" si="16"/>
        <v>INDIRECTO</v>
      </c>
      <c r="M255" s="89" t="s">
        <v>1066</v>
      </c>
      <c r="N255" s="89" t="s">
        <v>94</v>
      </c>
      <c r="O255" s="89" vm="2">
        <v>0</v>
      </c>
      <c r="P255" s="89" vm="2">
        <v>0</v>
      </c>
      <c r="Q255" s="89" t="s">
        <v>1016</v>
      </c>
      <c r="R255" s="89" t="s">
        <v>1067</v>
      </c>
      <c r="S255" s="89" t="s">
        <v>1068</v>
      </c>
      <c r="T255" s="89" t="s">
        <v>932</v>
      </c>
      <c r="U255" s="89" t="s">
        <v>933</v>
      </c>
      <c r="V255" s="89">
        <v>2925</v>
      </c>
      <c r="W255" s="89" t="s">
        <v>910</v>
      </c>
      <c r="X255" s="89">
        <v>0.49166665999999998</v>
      </c>
      <c r="Y255" s="89">
        <v>0.25</v>
      </c>
      <c r="Z255" s="119">
        <v>-218672.43945161661</v>
      </c>
      <c r="AA255" s="89">
        <v>0.12291666499999999</v>
      </c>
      <c r="AB255" s="117">
        <f>_xlfn.XLOOKUP(I255,'rubros_id_opex '!A:A,'rubros_id_opex '!B:B)</f>
        <v>2</v>
      </c>
      <c r="AC255" s="89" t="str">
        <f>_xlfn.XLOOKUP(AB255,'rubros_unicos'!B:B,'rubros_unicos'!A:A)</f>
        <v>PERSONAL</v>
      </c>
    </row>
    <row r="256" spans="1:29" hidden="1" x14ac:dyDescent="0.3">
      <c r="A256" s="92" vm="29">
        <v>46053</v>
      </c>
      <c r="B256" s="89" t="s">
        <v>971</v>
      </c>
      <c r="C256" s="89">
        <v>20302089036</v>
      </c>
      <c r="D256" s="89">
        <v>-1779030.04</v>
      </c>
      <c r="E256" s="89" t="s">
        <v>478</v>
      </c>
      <c r="F256" s="89">
        <v>1</v>
      </c>
      <c r="G256" s="89">
        <v>1779030.04</v>
      </c>
      <c r="H256" s="89" t="s">
        <v>1014</v>
      </c>
      <c r="I256" s="89" t="s">
        <v>1029</v>
      </c>
      <c r="J256" s="89" t="s">
        <v>88</v>
      </c>
      <c r="K256" s="89" t="s">
        <v>506</v>
      </c>
      <c r="L256" s="89" t="str">
        <f t="shared" si="16"/>
        <v>INDIRECTO</v>
      </c>
      <c r="M256" s="89" t="s">
        <v>1066</v>
      </c>
      <c r="N256" s="89" t="s">
        <v>94</v>
      </c>
      <c r="O256" s="89" vm="2">
        <v>0</v>
      </c>
      <c r="P256" s="89" vm="2">
        <v>0</v>
      </c>
      <c r="Q256" s="89" t="s">
        <v>1016</v>
      </c>
      <c r="R256" s="89" t="s">
        <v>1067</v>
      </c>
      <c r="S256" s="89" t="s">
        <v>1068</v>
      </c>
      <c r="T256" s="89" t="s">
        <v>932</v>
      </c>
      <c r="U256" s="89" t="s">
        <v>933</v>
      </c>
      <c r="V256" s="89">
        <v>2925</v>
      </c>
      <c r="W256" s="89" t="s">
        <v>912</v>
      </c>
      <c r="X256" s="89">
        <v>0.49166665999999998</v>
      </c>
      <c r="Y256" s="89">
        <v>0.25</v>
      </c>
      <c r="Z256" s="119">
        <v>-218672.43945161661</v>
      </c>
      <c r="AA256" s="89">
        <v>0.12291666499999999</v>
      </c>
      <c r="AB256" s="117">
        <f>_xlfn.XLOOKUP(I256,'rubros_id_opex '!A:A,'rubros_id_opex '!B:B)</f>
        <v>2</v>
      </c>
      <c r="AC256" s="89" t="str">
        <f>_xlfn.XLOOKUP(AB256,'rubros_unicos'!B:B,'rubros_unicos'!A:A)</f>
        <v>PERSONAL</v>
      </c>
    </row>
    <row r="257" spans="1:29" hidden="1" x14ac:dyDescent="0.3">
      <c r="A257" s="92" vm="29">
        <v>46053</v>
      </c>
      <c r="B257" s="89" t="s">
        <v>971</v>
      </c>
      <c r="C257" s="89">
        <v>20302089036</v>
      </c>
      <c r="D257" s="90">
        <v>-1779030.04</v>
      </c>
      <c r="E257" s="89" t="s">
        <v>478</v>
      </c>
      <c r="F257" s="89">
        <v>1</v>
      </c>
      <c r="G257" s="90">
        <v>1779030.04</v>
      </c>
      <c r="H257" s="89" t="s">
        <v>1014</v>
      </c>
      <c r="I257" s="89" t="s">
        <v>1029</v>
      </c>
      <c r="J257" s="89" t="s">
        <v>88</v>
      </c>
      <c r="K257" s="89" t="s">
        <v>506</v>
      </c>
      <c r="L257" s="89" t="str">
        <f t="shared" si="16"/>
        <v>INDIRECTO</v>
      </c>
      <c r="M257" s="89" t="s">
        <v>1066</v>
      </c>
      <c r="N257" s="89" t="s">
        <v>94</v>
      </c>
      <c r="O257" s="89" vm="2">
        <v>0</v>
      </c>
      <c r="P257" s="89" vm="2">
        <v>0</v>
      </c>
      <c r="Q257" s="89" t="s">
        <v>1016</v>
      </c>
      <c r="R257" s="89" t="s">
        <v>1067</v>
      </c>
      <c r="S257" s="91" t="s">
        <v>1068</v>
      </c>
      <c r="T257" s="89" t="s">
        <v>932</v>
      </c>
      <c r="U257" s="89" t="s">
        <v>933</v>
      </c>
      <c r="V257" s="89">
        <v>3125</v>
      </c>
      <c r="W257" s="89" t="s">
        <v>934</v>
      </c>
      <c r="X257" s="89">
        <v>0.49166660000000001</v>
      </c>
      <c r="Y257" s="90">
        <v>0.25</v>
      </c>
      <c r="Z257" s="119">
        <v>-218672.412766166</v>
      </c>
      <c r="AA257" s="89">
        <v>0.12291665</v>
      </c>
      <c r="AB257" s="117">
        <f>_xlfn.XLOOKUP(I257,'rubros_id_opex '!A:A,'rubros_id_opex '!B:B)</f>
        <v>2</v>
      </c>
      <c r="AC257" s="89" t="str">
        <f>_xlfn.XLOOKUP(AB257,'rubros_unicos'!B:B,'rubros_unicos'!A:A)</f>
        <v>PERSONAL</v>
      </c>
    </row>
    <row r="258" spans="1:29" hidden="1" x14ac:dyDescent="0.3">
      <c r="A258" s="92" vm="29">
        <v>46053</v>
      </c>
      <c r="B258" s="89" t="s">
        <v>971</v>
      </c>
      <c r="C258" s="89">
        <v>20302089036</v>
      </c>
      <c r="D258" s="90">
        <v>-1779030.04</v>
      </c>
      <c r="E258" s="89" t="s">
        <v>478</v>
      </c>
      <c r="F258" s="89">
        <v>1</v>
      </c>
      <c r="G258" s="90">
        <v>1779030.04</v>
      </c>
      <c r="H258" s="89" t="s">
        <v>1014</v>
      </c>
      <c r="I258" s="89" t="s">
        <v>1029</v>
      </c>
      <c r="J258" s="89" t="s">
        <v>88</v>
      </c>
      <c r="K258" s="89" t="s">
        <v>506</v>
      </c>
      <c r="L258" s="89" t="str">
        <f t="shared" si="16"/>
        <v>INDIRECTO</v>
      </c>
      <c r="M258" s="89" t="s">
        <v>1066</v>
      </c>
      <c r="N258" s="89" t="s">
        <v>94</v>
      </c>
      <c r="O258" s="89" vm="2">
        <v>0</v>
      </c>
      <c r="P258" s="89" vm="2">
        <v>0</v>
      </c>
      <c r="Q258" s="89" t="s">
        <v>1016</v>
      </c>
      <c r="R258" s="89" t="s">
        <v>1067</v>
      </c>
      <c r="S258" s="91" t="s">
        <v>1068</v>
      </c>
      <c r="T258" s="89" t="s">
        <v>932</v>
      </c>
      <c r="U258" s="89" t="s">
        <v>933</v>
      </c>
      <c r="V258" s="89">
        <v>3125</v>
      </c>
      <c r="W258" s="89" t="s">
        <v>908</v>
      </c>
      <c r="X258" s="89">
        <v>0.49166660000000001</v>
      </c>
      <c r="Y258" s="90">
        <v>0.25</v>
      </c>
      <c r="Z258" s="119">
        <v>-218672.412766166</v>
      </c>
      <c r="AA258" s="89">
        <v>0.12291665</v>
      </c>
      <c r="AB258" s="117">
        <f>_xlfn.XLOOKUP(I258,'rubros_id_opex '!A:A,'rubros_id_opex '!B:B)</f>
        <v>2</v>
      </c>
      <c r="AC258" s="89" t="str">
        <f>_xlfn.XLOOKUP(AB258,'rubros_unicos'!B:B,'rubros_unicos'!A:A)</f>
        <v>PERSONAL</v>
      </c>
    </row>
    <row r="259" spans="1:29" hidden="1" x14ac:dyDescent="0.3">
      <c r="A259" s="92" vm="29">
        <v>46053</v>
      </c>
      <c r="B259" s="89" t="s">
        <v>971</v>
      </c>
      <c r="C259" s="89">
        <v>20302089036</v>
      </c>
      <c r="D259" s="89">
        <v>-1779030.04</v>
      </c>
      <c r="E259" s="89" t="s">
        <v>478</v>
      </c>
      <c r="F259" s="89">
        <v>1</v>
      </c>
      <c r="G259" s="89">
        <v>1779030.04</v>
      </c>
      <c r="H259" s="89" t="s">
        <v>1014</v>
      </c>
      <c r="I259" s="89" t="s">
        <v>1029</v>
      </c>
      <c r="J259" s="89" t="s">
        <v>88</v>
      </c>
      <c r="K259" s="89" t="s">
        <v>506</v>
      </c>
      <c r="L259" s="89" t="str">
        <f t="shared" ref="L259:L322" si="17">IF(K259="variable","DIRECTO","INDIRECTO")</f>
        <v>INDIRECTO</v>
      </c>
      <c r="M259" s="89" t="s">
        <v>1066</v>
      </c>
      <c r="N259" s="89" t="s">
        <v>94</v>
      </c>
      <c r="O259" s="89" vm="2">
        <v>0</v>
      </c>
      <c r="P259" s="89" vm="2">
        <v>0</v>
      </c>
      <c r="Q259" s="89" t="s">
        <v>1016</v>
      </c>
      <c r="R259" s="89" t="s">
        <v>1067</v>
      </c>
      <c r="S259" s="89" t="s">
        <v>1068</v>
      </c>
      <c r="T259" s="89" t="s">
        <v>932</v>
      </c>
      <c r="U259" s="89" t="s">
        <v>933</v>
      </c>
      <c r="V259" s="89">
        <v>3125</v>
      </c>
      <c r="W259" s="89" t="s">
        <v>910</v>
      </c>
      <c r="X259" s="89">
        <v>0.49166660000000001</v>
      </c>
      <c r="Y259" s="89">
        <v>0.25</v>
      </c>
      <c r="Z259" s="119">
        <v>-218672.412766166</v>
      </c>
      <c r="AA259" s="89">
        <v>0.12291665</v>
      </c>
      <c r="AB259" s="117">
        <f>_xlfn.XLOOKUP(I259,'rubros_id_opex '!A:A,'rubros_id_opex '!B:B)</f>
        <v>2</v>
      </c>
      <c r="AC259" s="89" t="str">
        <f>_xlfn.XLOOKUP(AB259,'rubros_unicos'!B:B,'rubros_unicos'!A:A)</f>
        <v>PERSONAL</v>
      </c>
    </row>
    <row r="260" spans="1:29" hidden="1" x14ac:dyDescent="0.3">
      <c r="A260" s="92" vm="29">
        <v>46053</v>
      </c>
      <c r="B260" s="89" t="s">
        <v>971</v>
      </c>
      <c r="C260" s="89">
        <v>20302089036</v>
      </c>
      <c r="D260" s="89">
        <v>-1779030.04</v>
      </c>
      <c r="E260" s="89" t="s">
        <v>478</v>
      </c>
      <c r="F260" s="89">
        <v>1</v>
      </c>
      <c r="G260" s="89">
        <v>1779030.04</v>
      </c>
      <c r="H260" s="89" t="s">
        <v>1014</v>
      </c>
      <c r="I260" s="89" t="s">
        <v>1029</v>
      </c>
      <c r="J260" s="89" t="s">
        <v>88</v>
      </c>
      <c r="K260" s="89" t="s">
        <v>506</v>
      </c>
      <c r="L260" s="89" t="str">
        <f t="shared" si="17"/>
        <v>INDIRECTO</v>
      </c>
      <c r="M260" s="89" t="s">
        <v>1066</v>
      </c>
      <c r="N260" s="89" t="s">
        <v>94</v>
      </c>
      <c r="O260" s="89" vm="2">
        <v>0</v>
      </c>
      <c r="P260" s="89" vm="2">
        <v>0</v>
      </c>
      <c r="Q260" s="89" t="s">
        <v>1016</v>
      </c>
      <c r="R260" s="89" t="s">
        <v>1067</v>
      </c>
      <c r="S260" s="89" t="s">
        <v>1068</v>
      </c>
      <c r="T260" s="89" t="s">
        <v>932</v>
      </c>
      <c r="U260" s="89" t="s">
        <v>933</v>
      </c>
      <c r="V260" s="89">
        <v>3125</v>
      </c>
      <c r="W260" s="89" t="s">
        <v>912</v>
      </c>
      <c r="X260" s="89">
        <v>0.49166660000000001</v>
      </c>
      <c r="Y260" s="89">
        <v>0.25</v>
      </c>
      <c r="Z260" s="119">
        <v>-218672.412766166</v>
      </c>
      <c r="AA260" s="89">
        <v>0.12291665</v>
      </c>
      <c r="AB260" s="117">
        <f>_xlfn.XLOOKUP(I260,'rubros_id_opex '!A:A,'rubros_id_opex '!B:B)</f>
        <v>2</v>
      </c>
      <c r="AC260" s="89" t="str">
        <f>_xlfn.XLOOKUP(AB260,'rubros_unicos'!B:B,'rubros_unicos'!A:A)</f>
        <v>PERSONAL</v>
      </c>
    </row>
    <row r="261" spans="1:29" hidden="1" x14ac:dyDescent="0.3">
      <c r="A261" s="92" vm="29">
        <v>46053</v>
      </c>
      <c r="B261" s="89" t="s">
        <v>968</v>
      </c>
      <c r="C261" s="89">
        <v>20397537960</v>
      </c>
      <c r="D261" s="89">
        <v>-1779030.04</v>
      </c>
      <c r="E261" s="89" t="s">
        <v>478</v>
      </c>
      <c r="F261" s="89">
        <v>1</v>
      </c>
      <c r="G261" s="89">
        <v>1779030.04</v>
      </c>
      <c r="H261" s="89" t="s">
        <v>1014</v>
      </c>
      <c r="I261" s="89" t="s">
        <v>1030</v>
      </c>
      <c r="J261" s="89" t="s">
        <v>88</v>
      </c>
      <c r="K261" s="89" t="s">
        <v>506</v>
      </c>
      <c r="L261" s="89" t="str">
        <f t="shared" si="17"/>
        <v>INDIRECTO</v>
      </c>
      <c r="M261" s="89" t="s">
        <v>1066</v>
      </c>
      <c r="N261" s="89" t="s">
        <v>103</v>
      </c>
      <c r="O261" s="89" vm="2">
        <v>0</v>
      </c>
      <c r="P261" s="89" vm="2">
        <v>0</v>
      </c>
      <c r="Q261" s="89" t="s">
        <v>1016</v>
      </c>
      <c r="R261" s="89" t="s">
        <v>1067</v>
      </c>
      <c r="S261" s="89" t="s">
        <v>1068</v>
      </c>
      <c r="T261" s="89" t="s">
        <v>995</v>
      </c>
      <c r="U261" s="89" t="s">
        <v>996</v>
      </c>
      <c r="V261" s="89">
        <v>2925</v>
      </c>
      <c r="W261" s="89" t="s">
        <v>934</v>
      </c>
      <c r="X261" s="89">
        <v>0.49166665999999998</v>
      </c>
      <c r="Y261" s="89">
        <v>0.5</v>
      </c>
      <c r="Z261" s="119">
        <v>-437344.87890323321</v>
      </c>
      <c r="AA261" s="89">
        <v>0.24583332999999999</v>
      </c>
      <c r="AB261" s="117">
        <f>_xlfn.XLOOKUP(I261,'rubros_id_opex '!A:A,'rubros_id_opex '!B:B)</f>
        <v>2</v>
      </c>
      <c r="AC261" s="89" t="str">
        <f>_xlfn.XLOOKUP(AB261,'rubros_unicos'!B:B,'rubros_unicos'!A:A)</f>
        <v>PERSONAL</v>
      </c>
    </row>
    <row r="262" spans="1:29" hidden="1" x14ac:dyDescent="0.3">
      <c r="A262" s="92" vm="29">
        <v>46053</v>
      </c>
      <c r="B262" s="89" t="s">
        <v>968</v>
      </c>
      <c r="C262" s="89">
        <v>20397537960</v>
      </c>
      <c r="D262" s="89">
        <v>-1779030.04</v>
      </c>
      <c r="E262" s="89" t="s">
        <v>478</v>
      </c>
      <c r="F262" s="89">
        <v>1</v>
      </c>
      <c r="G262" s="89">
        <v>1779030.04</v>
      </c>
      <c r="H262" s="89" t="s">
        <v>1014</v>
      </c>
      <c r="I262" s="89" t="s">
        <v>1030</v>
      </c>
      <c r="J262" s="89" t="s">
        <v>88</v>
      </c>
      <c r="K262" s="89" t="s">
        <v>506</v>
      </c>
      <c r="L262" s="89" t="str">
        <f t="shared" si="17"/>
        <v>INDIRECTO</v>
      </c>
      <c r="M262" s="89" t="s">
        <v>1066</v>
      </c>
      <c r="N262" s="89" t="s">
        <v>103</v>
      </c>
      <c r="O262" s="89" vm="2">
        <v>0</v>
      </c>
      <c r="P262" s="89" vm="2">
        <v>0</v>
      </c>
      <c r="Q262" s="89" t="s">
        <v>1016</v>
      </c>
      <c r="R262" s="89" t="s">
        <v>1067</v>
      </c>
      <c r="S262" s="89" t="s">
        <v>1068</v>
      </c>
      <c r="T262" s="89" t="s">
        <v>995</v>
      </c>
      <c r="U262" s="89" t="s">
        <v>996</v>
      </c>
      <c r="V262" s="89">
        <v>2925</v>
      </c>
      <c r="W262" s="89" t="s">
        <v>908</v>
      </c>
      <c r="X262" s="89">
        <v>0.49166665999999998</v>
      </c>
      <c r="Y262" s="89">
        <v>0.5</v>
      </c>
      <c r="Z262" s="119">
        <v>-437344.87890323321</v>
      </c>
      <c r="AA262" s="89">
        <v>0.24583332999999999</v>
      </c>
      <c r="AB262" s="117">
        <f>_xlfn.XLOOKUP(I262,'rubros_id_opex '!A:A,'rubros_id_opex '!B:B)</f>
        <v>2</v>
      </c>
      <c r="AC262" s="89" t="str">
        <f>_xlfn.XLOOKUP(AB262,'rubros_unicos'!B:B,'rubros_unicos'!A:A)</f>
        <v>PERSONAL</v>
      </c>
    </row>
    <row r="263" spans="1:29" hidden="1" x14ac:dyDescent="0.3">
      <c r="A263" s="92" vm="29">
        <v>46053</v>
      </c>
      <c r="B263" s="89" t="s">
        <v>968</v>
      </c>
      <c r="C263" s="89">
        <v>20397537960</v>
      </c>
      <c r="D263" s="89">
        <v>-1779030.04</v>
      </c>
      <c r="E263" s="89" t="s">
        <v>478</v>
      </c>
      <c r="F263" s="89">
        <v>1</v>
      </c>
      <c r="G263" s="89">
        <v>1779030.04</v>
      </c>
      <c r="H263" s="89" t="s">
        <v>1014</v>
      </c>
      <c r="I263" s="89" t="s">
        <v>1030</v>
      </c>
      <c r="J263" s="89" t="s">
        <v>88</v>
      </c>
      <c r="K263" s="89" t="s">
        <v>506</v>
      </c>
      <c r="L263" s="89" t="str">
        <f t="shared" si="17"/>
        <v>INDIRECTO</v>
      </c>
      <c r="M263" s="89" t="s">
        <v>1066</v>
      </c>
      <c r="N263" s="89" t="s">
        <v>103</v>
      </c>
      <c r="O263" s="89" vm="2">
        <v>0</v>
      </c>
      <c r="P263" s="89" vm="2">
        <v>0</v>
      </c>
      <c r="Q263" s="89" t="s">
        <v>1016</v>
      </c>
      <c r="R263" s="89" t="s">
        <v>1067</v>
      </c>
      <c r="S263" s="89" t="s">
        <v>1068</v>
      </c>
      <c r="T263" s="89" t="s">
        <v>995</v>
      </c>
      <c r="U263" s="89" t="s">
        <v>996</v>
      </c>
      <c r="V263" s="89">
        <v>3125</v>
      </c>
      <c r="W263" s="89" t="s">
        <v>934</v>
      </c>
      <c r="X263" s="89">
        <v>0.49166660000000001</v>
      </c>
      <c r="Y263" s="89">
        <v>0.5</v>
      </c>
      <c r="Z263" s="119">
        <v>-437344.825532332</v>
      </c>
      <c r="AA263" s="89">
        <v>0.2458333</v>
      </c>
      <c r="AB263" s="117">
        <f>_xlfn.XLOOKUP(I263,'rubros_id_opex '!A:A,'rubros_id_opex '!B:B)</f>
        <v>2</v>
      </c>
      <c r="AC263" s="89" t="str">
        <f>_xlfn.XLOOKUP(AB263,'rubros_unicos'!B:B,'rubros_unicos'!A:A)</f>
        <v>PERSONAL</v>
      </c>
    </row>
    <row r="264" spans="1:29" hidden="1" x14ac:dyDescent="0.3">
      <c r="A264" s="92" vm="29">
        <v>46053</v>
      </c>
      <c r="B264" s="89" t="s">
        <v>968</v>
      </c>
      <c r="C264" s="89">
        <v>20397537960</v>
      </c>
      <c r="D264" s="89">
        <v>-1779030.04</v>
      </c>
      <c r="E264" s="89" t="s">
        <v>478</v>
      </c>
      <c r="F264" s="89">
        <v>1</v>
      </c>
      <c r="G264" s="89">
        <v>1779030.04</v>
      </c>
      <c r="H264" s="89" t="s">
        <v>1014</v>
      </c>
      <c r="I264" s="89" t="s">
        <v>1030</v>
      </c>
      <c r="J264" s="89" t="s">
        <v>88</v>
      </c>
      <c r="K264" s="89" t="s">
        <v>506</v>
      </c>
      <c r="L264" s="89" t="str">
        <f t="shared" si="17"/>
        <v>INDIRECTO</v>
      </c>
      <c r="M264" s="89" t="s">
        <v>1066</v>
      </c>
      <c r="N264" s="89" t="s">
        <v>103</v>
      </c>
      <c r="O264" s="89" vm="2">
        <v>0</v>
      </c>
      <c r="P264" s="89" vm="2">
        <v>0</v>
      </c>
      <c r="Q264" s="89" t="s">
        <v>1016</v>
      </c>
      <c r="R264" s="89" t="s">
        <v>1067</v>
      </c>
      <c r="S264" s="89" t="s">
        <v>1068</v>
      </c>
      <c r="T264" s="89" t="s">
        <v>995</v>
      </c>
      <c r="U264" s="89" t="s">
        <v>996</v>
      </c>
      <c r="V264" s="89">
        <v>3125</v>
      </c>
      <c r="W264" s="89" t="s">
        <v>908</v>
      </c>
      <c r="X264" s="89">
        <v>0.49166660000000001</v>
      </c>
      <c r="Y264" s="89">
        <v>0.5</v>
      </c>
      <c r="Z264" s="119">
        <v>-437344.825532332</v>
      </c>
      <c r="AA264" s="89">
        <v>0.2458333</v>
      </c>
      <c r="AB264" s="117">
        <f>_xlfn.XLOOKUP(I264,'rubros_id_opex '!A:A,'rubros_id_opex '!B:B)</f>
        <v>2</v>
      </c>
      <c r="AC264" s="89" t="str">
        <f>_xlfn.XLOOKUP(AB264,'rubros_unicos'!B:B,'rubros_unicos'!A:A)</f>
        <v>PERSONAL</v>
      </c>
    </row>
    <row r="265" spans="1:29" hidden="1" x14ac:dyDescent="0.3">
      <c r="A265" s="92" vm="29">
        <v>46053</v>
      </c>
      <c r="B265" s="89" t="s">
        <v>984</v>
      </c>
      <c r="C265" s="89">
        <v>20323317829</v>
      </c>
      <c r="D265" s="89">
        <v>-2047668.65</v>
      </c>
      <c r="E265" s="89" t="s">
        <v>478</v>
      </c>
      <c r="F265" s="89">
        <v>1</v>
      </c>
      <c r="G265" s="89">
        <v>2047668.65</v>
      </c>
      <c r="H265" s="89" t="s">
        <v>1014</v>
      </c>
      <c r="I265" s="89" t="s">
        <v>1031</v>
      </c>
      <c r="J265" s="89" t="s">
        <v>88</v>
      </c>
      <c r="K265" s="89" t="s">
        <v>506</v>
      </c>
      <c r="L265" s="89" t="str">
        <f t="shared" si="17"/>
        <v>INDIRECTO</v>
      </c>
      <c r="M265" s="89" t="s">
        <v>1066</v>
      </c>
      <c r="N265" s="89" t="s">
        <v>103</v>
      </c>
      <c r="O265" s="89" vm="2">
        <v>0</v>
      </c>
      <c r="P265" s="89" vm="2">
        <v>0</v>
      </c>
      <c r="Q265" s="89" t="s">
        <v>1016</v>
      </c>
      <c r="R265" s="89" t="s">
        <v>1067</v>
      </c>
      <c r="S265" s="89" t="s">
        <v>1068</v>
      </c>
      <c r="T265" s="89" t="s">
        <v>995</v>
      </c>
      <c r="U265" s="89" t="s">
        <v>996</v>
      </c>
      <c r="V265" s="89">
        <v>2925</v>
      </c>
      <c r="W265" s="89" t="s">
        <v>934</v>
      </c>
      <c r="X265" s="89">
        <v>0.49166665999999998</v>
      </c>
      <c r="Y265" s="89">
        <v>0.5</v>
      </c>
      <c r="Z265" s="119">
        <v>-503385.20296610444</v>
      </c>
      <c r="AA265" s="89">
        <v>0.24583332999999999</v>
      </c>
      <c r="AB265" s="117">
        <f>_xlfn.XLOOKUP(I265,'rubros_id_opex '!A:A,'rubros_id_opex '!B:B)</f>
        <v>2</v>
      </c>
      <c r="AC265" s="89" t="str">
        <f>_xlfn.XLOOKUP(AB265,'rubros_unicos'!B:B,'rubros_unicos'!A:A)</f>
        <v>PERSONAL</v>
      </c>
    </row>
    <row r="266" spans="1:29" hidden="1" x14ac:dyDescent="0.3">
      <c r="A266" s="92" vm="29">
        <v>46053</v>
      </c>
      <c r="B266" s="89" t="s">
        <v>984</v>
      </c>
      <c r="C266" s="89">
        <v>20323317829</v>
      </c>
      <c r="D266" s="89">
        <v>-2047668.65</v>
      </c>
      <c r="E266" s="89" t="s">
        <v>478</v>
      </c>
      <c r="F266" s="89">
        <v>1</v>
      </c>
      <c r="G266" s="89">
        <v>2047668.65</v>
      </c>
      <c r="H266" s="89" t="s">
        <v>1014</v>
      </c>
      <c r="I266" s="89" t="s">
        <v>1031</v>
      </c>
      <c r="J266" s="89" t="s">
        <v>88</v>
      </c>
      <c r="K266" s="89" t="s">
        <v>506</v>
      </c>
      <c r="L266" s="89" t="str">
        <f t="shared" si="17"/>
        <v>INDIRECTO</v>
      </c>
      <c r="M266" s="89" t="s">
        <v>1066</v>
      </c>
      <c r="N266" s="89" t="s">
        <v>103</v>
      </c>
      <c r="O266" s="89" vm="2">
        <v>0</v>
      </c>
      <c r="P266" s="89" vm="2">
        <v>0</v>
      </c>
      <c r="Q266" s="89" t="s">
        <v>1016</v>
      </c>
      <c r="R266" s="89" t="s">
        <v>1067</v>
      </c>
      <c r="S266" s="89" t="s">
        <v>1068</v>
      </c>
      <c r="T266" s="89" t="s">
        <v>995</v>
      </c>
      <c r="U266" s="89" t="s">
        <v>996</v>
      </c>
      <c r="V266" s="89">
        <v>2925</v>
      </c>
      <c r="W266" s="89" t="s">
        <v>908</v>
      </c>
      <c r="X266" s="89">
        <v>0.49166665999999998</v>
      </c>
      <c r="Y266" s="89">
        <v>0.5</v>
      </c>
      <c r="Z266" s="119">
        <v>-503385.20296610444</v>
      </c>
      <c r="AA266" s="89">
        <v>0.24583332999999999</v>
      </c>
      <c r="AB266" s="117">
        <f>_xlfn.XLOOKUP(I266,'rubros_id_opex '!A:A,'rubros_id_opex '!B:B)</f>
        <v>2</v>
      </c>
      <c r="AC266" s="89" t="str">
        <f>_xlfn.XLOOKUP(AB266,'rubros_unicos'!B:B,'rubros_unicos'!A:A)</f>
        <v>PERSONAL</v>
      </c>
    </row>
    <row r="267" spans="1:29" hidden="1" x14ac:dyDescent="0.3">
      <c r="A267" s="92" vm="29">
        <v>46053</v>
      </c>
      <c r="B267" s="89" t="s">
        <v>984</v>
      </c>
      <c r="C267" s="89">
        <v>20323317829</v>
      </c>
      <c r="D267" s="89">
        <v>-2047668.65</v>
      </c>
      <c r="E267" s="89" t="s">
        <v>478</v>
      </c>
      <c r="F267" s="89">
        <v>1</v>
      </c>
      <c r="G267" s="89">
        <v>2047668.65</v>
      </c>
      <c r="H267" s="89" t="s">
        <v>1014</v>
      </c>
      <c r="I267" s="89" t="s">
        <v>1031</v>
      </c>
      <c r="J267" s="89" t="s">
        <v>88</v>
      </c>
      <c r="K267" s="89" t="s">
        <v>506</v>
      </c>
      <c r="L267" s="89" t="str">
        <f t="shared" si="17"/>
        <v>INDIRECTO</v>
      </c>
      <c r="M267" s="89" t="s">
        <v>1066</v>
      </c>
      <c r="N267" s="89" t="s">
        <v>103</v>
      </c>
      <c r="O267" s="89" vm="2">
        <v>0</v>
      </c>
      <c r="P267" s="89" vm="2">
        <v>0</v>
      </c>
      <c r="Q267" s="89" t="s">
        <v>1016</v>
      </c>
      <c r="R267" s="89" t="s">
        <v>1067</v>
      </c>
      <c r="S267" s="89" t="s">
        <v>1068</v>
      </c>
      <c r="T267" s="89" t="s">
        <v>995</v>
      </c>
      <c r="U267" s="89" t="s">
        <v>996</v>
      </c>
      <c r="V267" s="89">
        <v>3125</v>
      </c>
      <c r="W267" s="89" t="s">
        <v>934</v>
      </c>
      <c r="X267" s="89">
        <v>0.49166660000000001</v>
      </c>
      <c r="Y267" s="89">
        <v>0.5</v>
      </c>
      <c r="Z267" s="119">
        <v>-503385.141536045</v>
      </c>
      <c r="AA267" s="89">
        <v>0.2458333</v>
      </c>
      <c r="AB267" s="117">
        <f>_xlfn.XLOOKUP(I267,'rubros_id_opex '!A:A,'rubros_id_opex '!B:B)</f>
        <v>2</v>
      </c>
      <c r="AC267" s="89" t="str">
        <f>_xlfn.XLOOKUP(AB267,'rubros_unicos'!B:B,'rubros_unicos'!A:A)</f>
        <v>PERSONAL</v>
      </c>
    </row>
    <row r="268" spans="1:29" hidden="1" x14ac:dyDescent="0.3">
      <c r="A268" s="92" vm="29">
        <v>46053</v>
      </c>
      <c r="B268" s="89" t="s">
        <v>984</v>
      </c>
      <c r="C268" s="89">
        <v>20323317829</v>
      </c>
      <c r="D268" s="89">
        <v>-2047668.65</v>
      </c>
      <c r="E268" s="89" t="s">
        <v>478</v>
      </c>
      <c r="F268" s="89">
        <v>1</v>
      </c>
      <c r="G268" s="89">
        <v>2047668.65</v>
      </c>
      <c r="H268" s="89" t="s">
        <v>1014</v>
      </c>
      <c r="I268" s="89" t="s">
        <v>1031</v>
      </c>
      <c r="J268" s="89" t="s">
        <v>88</v>
      </c>
      <c r="K268" s="89" t="s">
        <v>506</v>
      </c>
      <c r="L268" s="89" t="str">
        <f t="shared" si="17"/>
        <v>INDIRECTO</v>
      </c>
      <c r="M268" s="89" t="s">
        <v>1066</v>
      </c>
      <c r="N268" s="89" t="s">
        <v>103</v>
      </c>
      <c r="O268" s="89" vm="2">
        <v>0</v>
      </c>
      <c r="P268" s="89" vm="2">
        <v>0</v>
      </c>
      <c r="Q268" s="89" t="s">
        <v>1016</v>
      </c>
      <c r="R268" s="89" t="s">
        <v>1067</v>
      </c>
      <c r="S268" s="89" t="s">
        <v>1068</v>
      </c>
      <c r="T268" s="89" t="s">
        <v>995</v>
      </c>
      <c r="U268" s="89" t="s">
        <v>996</v>
      </c>
      <c r="V268" s="89">
        <v>3125</v>
      </c>
      <c r="W268" s="89" t="s">
        <v>908</v>
      </c>
      <c r="X268" s="89">
        <v>0.49166660000000001</v>
      </c>
      <c r="Y268" s="89">
        <v>0.5</v>
      </c>
      <c r="Z268" s="119">
        <v>-503385.141536045</v>
      </c>
      <c r="AA268" s="89">
        <v>0.2458333</v>
      </c>
      <c r="AB268" s="117">
        <f>_xlfn.XLOOKUP(I268,'rubros_id_opex '!A:A,'rubros_id_opex '!B:B)</f>
        <v>2</v>
      </c>
      <c r="AC268" s="89" t="str">
        <f>_xlfn.XLOOKUP(AB268,'rubros_unicos'!B:B,'rubros_unicos'!A:A)</f>
        <v>PERSONAL</v>
      </c>
    </row>
    <row r="269" spans="1:29" hidden="1" x14ac:dyDescent="0.3">
      <c r="A269" s="92" vm="29">
        <v>46053</v>
      </c>
      <c r="B269" s="89" t="s">
        <v>980</v>
      </c>
      <c r="C269" s="89">
        <v>20363337245</v>
      </c>
      <c r="D269" s="89">
        <v>-1545013.22</v>
      </c>
      <c r="E269" s="89" t="s">
        <v>478</v>
      </c>
      <c r="F269" s="89">
        <v>1</v>
      </c>
      <c r="G269" s="89">
        <v>1545013.22</v>
      </c>
      <c r="H269" s="89" t="s">
        <v>1014</v>
      </c>
      <c r="I269" s="89" t="s">
        <v>1032</v>
      </c>
      <c r="J269" s="89" t="s">
        <v>88</v>
      </c>
      <c r="K269" s="89" t="s">
        <v>506</v>
      </c>
      <c r="L269" s="89" t="str">
        <f t="shared" si="17"/>
        <v>INDIRECTO</v>
      </c>
      <c r="M269" s="89" t="s">
        <v>1066</v>
      </c>
      <c r="N269" s="89" t="s">
        <v>123</v>
      </c>
      <c r="O269" s="89" vm="2">
        <v>0</v>
      </c>
      <c r="P269" s="89" vm="2">
        <v>0</v>
      </c>
      <c r="Q269" s="89" t="s">
        <v>1016</v>
      </c>
      <c r="R269" s="89" t="s">
        <v>1067</v>
      </c>
      <c r="S269" s="89" t="s">
        <v>1068</v>
      </c>
      <c r="T269" s="89" t="s">
        <v>908</v>
      </c>
      <c r="U269" s="89" t="s">
        <v>935</v>
      </c>
      <c r="V269" s="89">
        <v>2925</v>
      </c>
      <c r="W269" s="89" t="s">
        <v>908</v>
      </c>
      <c r="X269" s="89">
        <v>0.49166665999999998</v>
      </c>
      <c r="Y269" s="89">
        <v>1</v>
      </c>
      <c r="Z269" s="119">
        <v>-759631.4895332451</v>
      </c>
      <c r="AA269" s="89">
        <v>0.49166665999999998</v>
      </c>
      <c r="AB269" s="117">
        <f>_xlfn.XLOOKUP(I269,'rubros_id_opex '!A:A,'rubros_id_opex '!B:B)</f>
        <v>2</v>
      </c>
      <c r="AC269" s="89" t="str">
        <f>_xlfn.XLOOKUP(AB269,'rubros_unicos'!B:B,'rubros_unicos'!A:A)</f>
        <v>PERSONAL</v>
      </c>
    </row>
    <row r="270" spans="1:29" hidden="1" x14ac:dyDescent="0.3">
      <c r="A270" s="92" vm="29">
        <v>46053</v>
      </c>
      <c r="B270" s="89" t="s">
        <v>980</v>
      </c>
      <c r="C270" s="89">
        <v>20363337245</v>
      </c>
      <c r="D270" s="89">
        <v>-1545013.22</v>
      </c>
      <c r="E270" s="89" t="s">
        <v>478</v>
      </c>
      <c r="F270" s="89">
        <v>1</v>
      </c>
      <c r="G270" s="89">
        <v>1545013.22</v>
      </c>
      <c r="H270" s="89" t="s">
        <v>1014</v>
      </c>
      <c r="I270" s="89" t="s">
        <v>1032</v>
      </c>
      <c r="J270" s="89" t="s">
        <v>88</v>
      </c>
      <c r="K270" s="89" t="s">
        <v>506</v>
      </c>
      <c r="L270" s="89" t="str">
        <f t="shared" si="17"/>
        <v>INDIRECTO</v>
      </c>
      <c r="M270" s="89" t="s">
        <v>1066</v>
      </c>
      <c r="N270" s="89" t="s">
        <v>123</v>
      </c>
      <c r="O270" s="89" vm="2">
        <v>0</v>
      </c>
      <c r="P270" s="89" vm="2">
        <v>0</v>
      </c>
      <c r="Q270" s="89" t="s">
        <v>1016</v>
      </c>
      <c r="R270" s="89" t="s">
        <v>1067</v>
      </c>
      <c r="S270" s="89" t="s">
        <v>1068</v>
      </c>
      <c r="T270" s="89" t="s">
        <v>908</v>
      </c>
      <c r="U270" s="89" t="s">
        <v>935</v>
      </c>
      <c r="V270" s="89">
        <v>3125</v>
      </c>
      <c r="W270" s="89" t="s">
        <v>908</v>
      </c>
      <c r="X270" s="89">
        <v>0.49166660000000001</v>
      </c>
      <c r="Y270" s="89">
        <v>1</v>
      </c>
      <c r="Z270" s="119">
        <v>-759631.39683245204</v>
      </c>
      <c r="AA270" s="89">
        <v>0.49166660000000001</v>
      </c>
      <c r="AB270" s="117">
        <f>_xlfn.XLOOKUP(I270,'rubros_id_opex '!A:A,'rubros_id_opex '!B:B)</f>
        <v>2</v>
      </c>
      <c r="AC270" s="89" t="str">
        <f>_xlfn.XLOOKUP(AB270,'rubros_unicos'!B:B,'rubros_unicos'!A:A)</f>
        <v>PERSONAL</v>
      </c>
    </row>
    <row r="271" spans="1:29" hidden="1" x14ac:dyDescent="0.3">
      <c r="A271" s="92" vm="29">
        <v>46053</v>
      </c>
      <c r="B271" s="89" t="s">
        <v>982</v>
      </c>
      <c r="C271" s="89">
        <v>27414924625</v>
      </c>
      <c r="D271" s="89">
        <v>-1488035.44</v>
      </c>
      <c r="E271" s="89" t="s">
        <v>478</v>
      </c>
      <c r="F271" s="89">
        <v>1</v>
      </c>
      <c r="G271" s="89">
        <v>1488035.44</v>
      </c>
      <c r="H271" s="89" t="s">
        <v>1014</v>
      </c>
      <c r="I271" s="89" t="s">
        <v>1033</v>
      </c>
      <c r="J271" s="89" t="s">
        <v>88</v>
      </c>
      <c r="K271" s="89" t="s">
        <v>506</v>
      </c>
      <c r="L271" s="89" t="str">
        <f t="shared" si="17"/>
        <v>INDIRECTO</v>
      </c>
      <c r="M271" s="89" t="s">
        <v>1066</v>
      </c>
      <c r="N271" s="89" t="s">
        <v>123</v>
      </c>
      <c r="O271" s="89" vm="2">
        <v>0</v>
      </c>
      <c r="P271" s="89" vm="2">
        <v>0</v>
      </c>
      <c r="Q271" s="89" t="s">
        <v>1016</v>
      </c>
      <c r="R271" s="89" t="s">
        <v>1067</v>
      </c>
      <c r="S271" s="89" t="s">
        <v>1068</v>
      </c>
      <c r="T271" s="89" t="s">
        <v>908</v>
      </c>
      <c r="U271" s="89" t="s">
        <v>935</v>
      </c>
      <c r="V271" s="89">
        <v>2925</v>
      </c>
      <c r="W271" s="89" t="s">
        <v>908</v>
      </c>
      <c r="X271" s="89">
        <v>0.49166665999999998</v>
      </c>
      <c r="Y271" s="89">
        <v>1</v>
      </c>
      <c r="Z271" s="119">
        <v>-731617.41474643035</v>
      </c>
      <c r="AA271" s="89">
        <v>0.49166665999999998</v>
      </c>
      <c r="AB271" s="117">
        <f>_xlfn.XLOOKUP(I271,'rubros_id_opex '!A:A,'rubros_id_opex '!B:B)</f>
        <v>2</v>
      </c>
      <c r="AC271" s="89" t="str">
        <f>_xlfn.XLOOKUP(AB271,'rubros_unicos'!B:B,'rubros_unicos'!A:A)</f>
        <v>PERSONAL</v>
      </c>
    </row>
    <row r="272" spans="1:29" hidden="1" x14ac:dyDescent="0.3">
      <c r="A272" s="92" vm="29">
        <v>46053</v>
      </c>
      <c r="B272" s="89" t="s">
        <v>982</v>
      </c>
      <c r="C272" s="89">
        <v>27414924625</v>
      </c>
      <c r="D272" s="89">
        <v>-1488035.44</v>
      </c>
      <c r="E272" s="89" t="s">
        <v>478</v>
      </c>
      <c r="F272" s="89">
        <v>1</v>
      </c>
      <c r="G272" s="89">
        <v>1488035.44</v>
      </c>
      <c r="H272" s="89" t="s">
        <v>1014</v>
      </c>
      <c r="I272" s="89" t="s">
        <v>1033</v>
      </c>
      <c r="J272" s="89" t="s">
        <v>88</v>
      </c>
      <c r="K272" s="89" t="s">
        <v>506</v>
      </c>
      <c r="L272" s="89" t="str">
        <f t="shared" si="17"/>
        <v>INDIRECTO</v>
      </c>
      <c r="M272" s="89" t="s">
        <v>1066</v>
      </c>
      <c r="N272" s="89" t="s">
        <v>123</v>
      </c>
      <c r="O272" s="89" vm="2">
        <v>0</v>
      </c>
      <c r="P272" s="89" vm="2">
        <v>0</v>
      </c>
      <c r="Q272" s="89" t="s">
        <v>1016</v>
      </c>
      <c r="R272" s="89" t="s">
        <v>1067</v>
      </c>
      <c r="S272" s="89" t="s">
        <v>1068</v>
      </c>
      <c r="T272" s="89" t="s">
        <v>908</v>
      </c>
      <c r="U272" s="89" t="s">
        <v>935</v>
      </c>
      <c r="V272" s="89">
        <v>3125</v>
      </c>
      <c r="W272" s="89" t="s">
        <v>908</v>
      </c>
      <c r="X272" s="89">
        <v>0.49166660000000001</v>
      </c>
      <c r="Y272" s="89">
        <v>1</v>
      </c>
      <c r="Z272" s="119">
        <v>-731617.32546430395</v>
      </c>
      <c r="AA272" s="89">
        <v>0.49166660000000001</v>
      </c>
      <c r="AB272" s="117">
        <f>_xlfn.XLOOKUP(I272,'rubros_id_opex '!A:A,'rubros_id_opex '!B:B)</f>
        <v>2</v>
      </c>
      <c r="AC272" s="89" t="str">
        <f>_xlfn.XLOOKUP(AB272,'rubros_unicos'!B:B,'rubros_unicos'!A:A)</f>
        <v>PERSONAL</v>
      </c>
    </row>
    <row r="273" spans="1:29" hidden="1" x14ac:dyDescent="0.3">
      <c r="A273" s="92" vm="29">
        <v>46053</v>
      </c>
      <c r="B273" s="89" t="s">
        <v>1035</v>
      </c>
      <c r="C273" s="89">
        <v>20337494014</v>
      </c>
      <c r="D273" s="89">
        <v>-6414628.6100000003</v>
      </c>
      <c r="E273" s="89" t="s">
        <v>478</v>
      </c>
      <c r="F273" s="89">
        <v>1</v>
      </c>
      <c r="G273" s="89">
        <v>6414628.6100000003</v>
      </c>
      <c r="H273" s="89" t="s">
        <v>1014</v>
      </c>
      <c r="I273" s="89" t="s">
        <v>1034</v>
      </c>
      <c r="J273" s="89" t="s">
        <v>88</v>
      </c>
      <c r="K273" s="89" t="s">
        <v>506</v>
      </c>
      <c r="L273" s="89" t="str">
        <f t="shared" si="17"/>
        <v>INDIRECTO</v>
      </c>
      <c r="M273" s="89" t="s">
        <v>1066</v>
      </c>
      <c r="N273" s="89" t="s">
        <v>100</v>
      </c>
      <c r="O273" s="89" vm="2">
        <v>0</v>
      </c>
      <c r="P273" s="89" vm="2">
        <v>0</v>
      </c>
      <c r="Q273" s="89" t="s">
        <v>1016</v>
      </c>
      <c r="R273" s="89" t="s">
        <v>1067</v>
      </c>
      <c r="S273" s="89" t="s">
        <v>1068</v>
      </c>
      <c r="T273" s="89" t="s">
        <v>1004</v>
      </c>
      <c r="U273" s="89" t="s">
        <v>1005</v>
      </c>
      <c r="V273" s="89">
        <v>2925</v>
      </c>
      <c r="W273" s="89" t="s">
        <v>1004</v>
      </c>
      <c r="X273" s="89">
        <v>0.49166665999999998</v>
      </c>
      <c r="Y273" s="89">
        <v>0</v>
      </c>
      <c r="Z273" s="119">
        <v>0</v>
      </c>
      <c r="AA273" s="89">
        <v>0</v>
      </c>
      <c r="AB273" s="117">
        <f>_xlfn.XLOOKUP(I273,'rubros_id_opex '!A:A,'rubros_id_opex '!B:B)</f>
        <v>2</v>
      </c>
      <c r="AC273" s="89" t="str">
        <f>_xlfn.XLOOKUP(AB273,'rubros_unicos'!B:B,'rubros_unicos'!A:A)</f>
        <v>PERSONAL</v>
      </c>
    </row>
    <row r="274" spans="1:29" hidden="1" x14ac:dyDescent="0.3">
      <c r="A274" s="92" vm="29">
        <v>46053</v>
      </c>
      <c r="B274" s="89" t="s">
        <v>1035</v>
      </c>
      <c r="C274" s="89">
        <v>20337494014</v>
      </c>
      <c r="D274" s="90">
        <v>-6414628.6100000003</v>
      </c>
      <c r="E274" s="89" t="s">
        <v>478</v>
      </c>
      <c r="F274" s="89">
        <v>1</v>
      </c>
      <c r="G274" s="90">
        <v>6414628.6100000003</v>
      </c>
      <c r="H274" s="89" t="s">
        <v>1014</v>
      </c>
      <c r="I274" s="89" t="s">
        <v>1034</v>
      </c>
      <c r="J274" s="89" t="s">
        <v>88</v>
      </c>
      <c r="K274" s="89" t="s">
        <v>506</v>
      </c>
      <c r="L274" s="89" t="str">
        <f t="shared" si="17"/>
        <v>INDIRECTO</v>
      </c>
      <c r="M274" s="89" t="s">
        <v>1066</v>
      </c>
      <c r="N274" s="89" t="s">
        <v>100</v>
      </c>
      <c r="O274" s="89" vm="2">
        <v>0</v>
      </c>
      <c r="P274" s="89" vm="2">
        <v>0</v>
      </c>
      <c r="Q274" s="89" t="s">
        <v>1016</v>
      </c>
      <c r="R274" s="89" t="s">
        <v>1067</v>
      </c>
      <c r="S274" s="91" t="s">
        <v>1068</v>
      </c>
      <c r="T274" s="89" t="s">
        <v>1004</v>
      </c>
      <c r="U274" s="89" t="s">
        <v>1005</v>
      </c>
      <c r="V274" s="89">
        <v>3125</v>
      </c>
      <c r="W274" s="89" t="s">
        <v>1004</v>
      </c>
      <c r="X274" s="89">
        <v>0.49166660000000001</v>
      </c>
      <c r="Y274" s="90">
        <v>0</v>
      </c>
      <c r="Z274" s="119">
        <v>0</v>
      </c>
      <c r="AA274" s="89">
        <v>0</v>
      </c>
      <c r="AB274" s="117">
        <f>_xlfn.XLOOKUP(I274,'rubros_id_opex '!A:A,'rubros_id_opex '!B:B)</f>
        <v>2</v>
      </c>
      <c r="AC274" s="89" t="str">
        <f>_xlfn.XLOOKUP(AB274,'rubros_unicos'!B:B,'rubros_unicos'!A:A)</f>
        <v>PERSONAL</v>
      </c>
    </row>
    <row r="275" spans="1:29" hidden="1" x14ac:dyDescent="0.3">
      <c r="A275" s="92" vm="29">
        <v>46053</v>
      </c>
      <c r="B275" s="89" t="s">
        <v>979</v>
      </c>
      <c r="C275" s="89">
        <v>23401170839</v>
      </c>
      <c r="D275" s="89">
        <v>-1763298.22</v>
      </c>
      <c r="E275" s="89" t="s">
        <v>478</v>
      </c>
      <c r="F275" s="89">
        <v>1</v>
      </c>
      <c r="G275" s="89">
        <v>1763298.22</v>
      </c>
      <c r="H275" s="89" t="s">
        <v>1014</v>
      </c>
      <c r="I275" s="89" t="s">
        <v>1017</v>
      </c>
      <c r="J275" s="89" t="s">
        <v>88</v>
      </c>
      <c r="K275" s="89" t="s">
        <v>506</v>
      </c>
      <c r="L275" s="89" t="str">
        <f t="shared" si="17"/>
        <v>INDIRECTO</v>
      </c>
      <c r="M275" s="89" t="s">
        <v>1066</v>
      </c>
      <c r="N275" s="89" t="s">
        <v>104</v>
      </c>
      <c r="O275" s="89" vm="2">
        <v>0</v>
      </c>
      <c r="P275" s="89" vm="2">
        <v>0</v>
      </c>
      <c r="Q275" s="89" t="s">
        <v>1016</v>
      </c>
      <c r="R275" s="89" t="s">
        <v>1067</v>
      </c>
      <c r="S275" s="89" t="s">
        <v>1068</v>
      </c>
      <c r="T275" s="89" t="s">
        <v>912</v>
      </c>
      <c r="U275" s="89" t="s">
        <v>935</v>
      </c>
      <c r="V275" s="89">
        <v>2925</v>
      </c>
      <c r="W275" s="89" t="s">
        <v>912</v>
      </c>
      <c r="X275" s="89">
        <v>0.49166665999999998</v>
      </c>
      <c r="Y275" s="89">
        <v>1</v>
      </c>
      <c r="Z275" s="119">
        <v>-866954.94641134515</v>
      </c>
      <c r="AA275" s="89">
        <v>0.49166665999999998</v>
      </c>
      <c r="AB275" s="117">
        <f>_xlfn.XLOOKUP(I275,'rubros_id_opex '!A:A,'rubros_id_opex '!B:B)</f>
        <v>2</v>
      </c>
      <c r="AC275" s="89" t="str">
        <f>_xlfn.XLOOKUP(AB275,'rubros_unicos'!B:B,'rubros_unicos'!A:A)</f>
        <v>PERSONAL</v>
      </c>
    </row>
    <row r="276" spans="1:29" hidden="1" x14ac:dyDescent="0.3">
      <c r="A276" s="92" vm="29">
        <v>46053</v>
      </c>
      <c r="B276" s="89" t="s">
        <v>979</v>
      </c>
      <c r="C276" s="89">
        <v>23401170839</v>
      </c>
      <c r="D276" s="89">
        <v>-1763298.22</v>
      </c>
      <c r="E276" s="89" t="s">
        <v>478</v>
      </c>
      <c r="F276" s="89">
        <v>1</v>
      </c>
      <c r="G276" s="89">
        <v>1763298.22</v>
      </c>
      <c r="H276" s="89" t="s">
        <v>1014</v>
      </c>
      <c r="I276" s="89" t="s">
        <v>1017</v>
      </c>
      <c r="J276" s="89" t="s">
        <v>88</v>
      </c>
      <c r="K276" s="89" t="s">
        <v>506</v>
      </c>
      <c r="L276" s="89" t="str">
        <f t="shared" si="17"/>
        <v>INDIRECTO</v>
      </c>
      <c r="M276" s="89" t="s">
        <v>1066</v>
      </c>
      <c r="N276" s="89" t="s">
        <v>104</v>
      </c>
      <c r="O276" s="89" vm="2">
        <v>0</v>
      </c>
      <c r="P276" s="89" vm="2">
        <v>0</v>
      </c>
      <c r="Q276" s="89" t="s">
        <v>1016</v>
      </c>
      <c r="R276" s="89" t="s">
        <v>1067</v>
      </c>
      <c r="S276" s="89" t="s">
        <v>1068</v>
      </c>
      <c r="T276" s="89" t="s">
        <v>912</v>
      </c>
      <c r="U276" s="89" t="s">
        <v>935</v>
      </c>
      <c r="V276" s="89">
        <v>3125</v>
      </c>
      <c r="W276" s="89" t="s">
        <v>912</v>
      </c>
      <c r="X276" s="89">
        <v>0.49166660000000001</v>
      </c>
      <c r="Y276" s="89">
        <v>1</v>
      </c>
      <c r="Z276" s="119">
        <v>-866954.84061345202</v>
      </c>
      <c r="AA276" s="89">
        <v>0.49166660000000001</v>
      </c>
      <c r="AB276" s="117">
        <f>_xlfn.XLOOKUP(I276,'rubros_id_opex '!A:A,'rubros_id_opex '!B:B)</f>
        <v>2</v>
      </c>
      <c r="AC276" s="89" t="str">
        <f>_xlfn.XLOOKUP(AB276,'rubros_unicos'!B:B,'rubros_unicos'!A:A)</f>
        <v>PERSONAL</v>
      </c>
    </row>
    <row r="277" spans="1:29" hidden="1" x14ac:dyDescent="0.3">
      <c r="A277" s="92" vm="29">
        <v>46053</v>
      </c>
      <c r="B277" s="89" t="s">
        <v>977</v>
      </c>
      <c r="C277" s="89">
        <v>27402767060</v>
      </c>
      <c r="D277" s="90">
        <v>-2208518.69</v>
      </c>
      <c r="E277" s="89" t="s">
        <v>478</v>
      </c>
      <c r="F277" s="89">
        <v>1</v>
      </c>
      <c r="G277" s="90">
        <v>2208518.69</v>
      </c>
      <c r="H277" s="89" t="s">
        <v>1014</v>
      </c>
      <c r="I277" s="89" t="s">
        <v>1036</v>
      </c>
      <c r="J277" s="89" t="s">
        <v>88</v>
      </c>
      <c r="K277" s="89" t="s">
        <v>506</v>
      </c>
      <c r="L277" s="89" t="str">
        <f t="shared" si="17"/>
        <v>INDIRECTO</v>
      </c>
      <c r="M277" s="89" t="s">
        <v>1066</v>
      </c>
      <c r="N277" s="89" t="s">
        <v>94</v>
      </c>
      <c r="O277" s="89" vm="2">
        <v>0</v>
      </c>
      <c r="P277" s="89" vm="2">
        <v>0</v>
      </c>
      <c r="Q277" s="89" t="s">
        <v>1016</v>
      </c>
      <c r="R277" s="89" t="s">
        <v>1067</v>
      </c>
      <c r="S277" s="91" t="s">
        <v>1068</v>
      </c>
      <c r="T277" s="89" t="s">
        <v>932</v>
      </c>
      <c r="U277" s="89" t="s">
        <v>933</v>
      </c>
      <c r="V277" s="89">
        <v>2925</v>
      </c>
      <c r="W277" s="89" t="s">
        <v>934</v>
      </c>
      <c r="X277" s="89">
        <v>0.49166665999999998</v>
      </c>
      <c r="Y277" s="90">
        <v>0.25</v>
      </c>
      <c r="Z277" s="119">
        <v>-271463.7519649688</v>
      </c>
      <c r="AA277" s="89">
        <v>0.12291666499999999</v>
      </c>
      <c r="AB277" s="117">
        <f>_xlfn.XLOOKUP(I277,'rubros_id_opex '!A:A,'rubros_id_opex '!B:B)</f>
        <v>2</v>
      </c>
      <c r="AC277" s="89" t="str">
        <f>_xlfn.XLOOKUP(AB277,'rubros_unicos'!B:B,'rubros_unicos'!A:A)</f>
        <v>PERSONAL</v>
      </c>
    </row>
    <row r="278" spans="1:29" hidden="1" x14ac:dyDescent="0.3">
      <c r="A278" s="92" vm="29">
        <v>46053</v>
      </c>
      <c r="B278" s="89" t="s">
        <v>977</v>
      </c>
      <c r="C278" s="89">
        <v>27402767060</v>
      </c>
      <c r="D278" s="89">
        <v>-2208518.69</v>
      </c>
      <c r="E278" s="89" t="s">
        <v>478</v>
      </c>
      <c r="F278" s="89">
        <v>1</v>
      </c>
      <c r="G278" s="89">
        <v>2208518.69</v>
      </c>
      <c r="H278" s="89" t="s">
        <v>1014</v>
      </c>
      <c r="I278" s="89" t="s">
        <v>1036</v>
      </c>
      <c r="J278" s="89" t="s">
        <v>88</v>
      </c>
      <c r="K278" s="89" t="s">
        <v>506</v>
      </c>
      <c r="L278" s="89" t="str">
        <f t="shared" si="17"/>
        <v>INDIRECTO</v>
      </c>
      <c r="M278" s="89" t="s">
        <v>1066</v>
      </c>
      <c r="N278" s="89" t="s">
        <v>94</v>
      </c>
      <c r="O278" s="89" vm="2">
        <v>0</v>
      </c>
      <c r="P278" s="89" vm="2">
        <v>0</v>
      </c>
      <c r="Q278" s="89" t="s">
        <v>1016</v>
      </c>
      <c r="R278" s="89" t="s">
        <v>1067</v>
      </c>
      <c r="S278" s="89" t="s">
        <v>1068</v>
      </c>
      <c r="T278" s="89" t="s">
        <v>932</v>
      </c>
      <c r="U278" s="89" t="s">
        <v>933</v>
      </c>
      <c r="V278" s="89">
        <v>2925</v>
      </c>
      <c r="W278" s="89" t="s">
        <v>908</v>
      </c>
      <c r="X278" s="89">
        <v>0.49166665999999998</v>
      </c>
      <c r="Y278" s="89">
        <v>0.25</v>
      </c>
      <c r="Z278" s="119">
        <v>-271463.7519649688</v>
      </c>
      <c r="AA278" s="89">
        <v>0.12291666499999999</v>
      </c>
      <c r="AB278" s="117">
        <f>_xlfn.XLOOKUP(I278,'rubros_id_opex '!A:A,'rubros_id_opex '!B:B)</f>
        <v>2</v>
      </c>
      <c r="AC278" s="89" t="str">
        <f>_xlfn.XLOOKUP(AB278,'rubros_unicos'!B:B,'rubros_unicos'!A:A)</f>
        <v>PERSONAL</v>
      </c>
    </row>
    <row r="279" spans="1:29" hidden="1" x14ac:dyDescent="0.3">
      <c r="A279" s="92" vm="29">
        <v>46053</v>
      </c>
      <c r="B279" s="89" t="s">
        <v>977</v>
      </c>
      <c r="C279" s="89">
        <v>27402767060</v>
      </c>
      <c r="D279" s="89">
        <v>-2208518.69</v>
      </c>
      <c r="E279" s="89" t="s">
        <v>478</v>
      </c>
      <c r="F279" s="89">
        <v>1</v>
      </c>
      <c r="G279" s="89">
        <v>2208518.69</v>
      </c>
      <c r="H279" s="89" t="s">
        <v>1014</v>
      </c>
      <c r="I279" s="89" t="s">
        <v>1036</v>
      </c>
      <c r="J279" s="89" t="s">
        <v>88</v>
      </c>
      <c r="K279" s="89" t="s">
        <v>506</v>
      </c>
      <c r="L279" s="89" t="str">
        <f t="shared" si="17"/>
        <v>INDIRECTO</v>
      </c>
      <c r="M279" s="89" t="s">
        <v>1066</v>
      </c>
      <c r="N279" s="89" t="s">
        <v>94</v>
      </c>
      <c r="O279" s="89" vm="2">
        <v>0</v>
      </c>
      <c r="P279" s="89" vm="2">
        <v>0</v>
      </c>
      <c r="Q279" s="89" t="s">
        <v>1016</v>
      </c>
      <c r="R279" s="89" t="s">
        <v>1067</v>
      </c>
      <c r="S279" s="89" t="s">
        <v>1068</v>
      </c>
      <c r="T279" s="89" t="s">
        <v>932</v>
      </c>
      <c r="U279" s="89" t="s">
        <v>933</v>
      </c>
      <c r="V279" s="89">
        <v>2925</v>
      </c>
      <c r="W279" s="89" t="s">
        <v>910</v>
      </c>
      <c r="X279" s="89">
        <v>0.49166665999999998</v>
      </c>
      <c r="Y279" s="89">
        <v>0.25</v>
      </c>
      <c r="Z279" s="119">
        <v>-271463.7519649688</v>
      </c>
      <c r="AA279" s="89">
        <v>0.12291666499999999</v>
      </c>
      <c r="AB279" s="117">
        <f>_xlfn.XLOOKUP(I279,'rubros_id_opex '!A:A,'rubros_id_opex '!B:B)</f>
        <v>2</v>
      </c>
      <c r="AC279" s="89" t="str">
        <f>_xlfn.XLOOKUP(AB279,'rubros_unicos'!B:B,'rubros_unicos'!A:A)</f>
        <v>PERSONAL</v>
      </c>
    </row>
    <row r="280" spans="1:29" hidden="1" x14ac:dyDescent="0.3">
      <c r="A280" s="92" vm="29">
        <v>46053</v>
      </c>
      <c r="B280" s="89" t="s">
        <v>977</v>
      </c>
      <c r="C280" s="89">
        <v>27402767060</v>
      </c>
      <c r="D280" s="89">
        <v>-2208518.69</v>
      </c>
      <c r="E280" s="89" t="s">
        <v>478</v>
      </c>
      <c r="F280" s="89">
        <v>1</v>
      </c>
      <c r="G280" s="89">
        <v>2208518.69</v>
      </c>
      <c r="H280" s="89" t="s">
        <v>1014</v>
      </c>
      <c r="I280" s="89" t="s">
        <v>1036</v>
      </c>
      <c r="J280" s="89" t="s">
        <v>88</v>
      </c>
      <c r="K280" s="89" t="s">
        <v>506</v>
      </c>
      <c r="L280" s="89" t="str">
        <f t="shared" si="17"/>
        <v>INDIRECTO</v>
      </c>
      <c r="M280" s="89" t="s">
        <v>1066</v>
      </c>
      <c r="N280" s="89" t="s">
        <v>94</v>
      </c>
      <c r="O280" s="89" vm="2">
        <v>0</v>
      </c>
      <c r="P280" s="89" vm="2">
        <v>0</v>
      </c>
      <c r="Q280" s="89" t="s">
        <v>1016</v>
      </c>
      <c r="R280" s="89" t="s">
        <v>1067</v>
      </c>
      <c r="S280" s="89" t="s">
        <v>1068</v>
      </c>
      <c r="T280" s="89" t="s">
        <v>932</v>
      </c>
      <c r="U280" s="89" t="s">
        <v>933</v>
      </c>
      <c r="V280" s="89">
        <v>2925</v>
      </c>
      <c r="W280" s="89" t="s">
        <v>912</v>
      </c>
      <c r="X280" s="89">
        <v>0.49166665999999998</v>
      </c>
      <c r="Y280" s="89">
        <v>0.25</v>
      </c>
      <c r="Z280" s="119">
        <v>-271463.7519649688</v>
      </c>
      <c r="AA280" s="89">
        <v>0.12291666499999999</v>
      </c>
      <c r="AB280" s="117">
        <f>_xlfn.XLOOKUP(I280,'rubros_id_opex '!A:A,'rubros_id_opex '!B:B)</f>
        <v>2</v>
      </c>
      <c r="AC280" s="89" t="str">
        <f>_xlfn.XLOOKUP(AB280,'rubros_unicos'!B:B,'rubros_unicos'!A:A)</f>
        <v>PERSONAL</v>
      </c>
    </row>
    <row r="281" spans="1:29" hidden="1" x14ac:dyDescent="0.3">
      <c r="A281" s="92" vm="29">
        <v>46053</v>
      </c>
      <c r="B281" s="89" t="s">
        <v>977</v>
      </c>
      <c r="C281" s="89">
        <v>27402767060</v>
      </c>
      <c r="D281" s="89">
        <v>-2208518.69</v>
      </c>
      <c r="E281" s="89" t="s">
        <v>478</v>
      </c>
      <c r="F281" s="89">
        <v>1</v>
      </c>
      <c r="G281" s="89">
        <v>2208518.69</v>
      </c>
      <c r="H281" s="89" t="s">
        <v>1014</v>
      </c>
      <c r="I281" s="89" t="s">
        <v>1036</v>
      </c>
      <c r="J281" s="89" t="s">
        <v>88</v>
      </c>
      <c r="K281" s="89" t="s">
        <v>506</v>
      </c>
      <c r="L281" s="89" t="str">
        <f t="shared" si="17"/>
        <v>INDIRECTO</v>
      </c>
      <c r="M281" s="89" t="s">
        <v>1066</v>
      </c>
      <c r="N281" s="89" t="s">
        <v>94</v>
      </c>
      <c r="O281" s="89" vm="2">
        <v>0</v>
      </c>
      <c r="P281" s="89" vm="2">
        <v>0</v>
      </c>
      <c r="Q281" s="89" t="s">
        <v>1016</v>
      </c>
      <c r="R281" s="89" t="s">
        <v>1067</v>
      </c>
      <c r="S281" s="89" t="s">
        <v>1068</v>
      </c>
      <c r="T281" s="89" t="s">
        <v>932</v>
      </c>
      <c r="U281" s="89" t="s">
        <v>933</v>
      </c>
      <c r="V281" s="89">
        <v>3125</v>
      </c>
      <c r="W281" s="89" t="s">
        <v>934</v>
      </c>
      <c r="X281" s="89">
        <v>0.49166660000000001</v>
      </c>
      <c r="Y281" s="89">
        <v>0.25</v>
      </c>
      <c r="Z281" s="119">
        <v>-271463.7188371885</v>
      </c>
      <c r="AA281" s="89">
        <v>0.12291665</v>
      </c>
      <c r="AB281" s="117">
        <f>_xlfn.XLOOKUP(I281,'rubros_id_opex '!A:A,'rubros_id_opex '!B:B)</f>
        <v>2</v>
      </c>
      <c r="AC281" s="89" t="str">
        <f>_xlfn.XLOOKUP(AB281,'rubros_unicos'!B:B,'rubros_unicos'!A:A)</f>
        <v>PERSONAL</v>
      </c>
    </row>
    <row r="282" spans="1:29" hidden="1" x14ac:dyDescent="0.3">
      <c r="A282" s="92" vm="29">
        <v>46053</v>
      </c>
      <c r="B282" s="89" t="s">
        <v>977</v>
      </c>
      <c r="C282" s="89">
        <v>27402767060</v>
      </c>
      <c r="D282" s="89">
        <v>-2208518.69</v>
      </c>
      <c r="E282" s="89" t="s">
        <v>478</v>
      </c>
      <c r="F282" s="89">
        <v>1</v>
      </c>
      <c r="G282" s="89">
        <v>2208518.69</v>
      </c>
      <c r="H282" s="89" t="s">
        <v>1014</v>
      </c>
      <c r="I282" s="89" t="s">
        <v>1036</v>
      </c>
      <c r="J282" s="89" t="s">
        <v>88</v>
      </c>
      <c r="K282" s="89" t="s">
        <v>506</v>
      </c>
      <c r="L282" s="89" t="str">
        <f t="shared" si="17"/>
        <v>INDIRECTO</v>
      </c>
      <c r="M282" s="89" t="s">
        <v>1066</v>
      </c>
      <c r="N282" s="89" t="s">
        <v>94</v>
      </c>
      <c r="O282" s="89" vm="2">
        <v>0</v>
      </c>
      <c r="P282" s="89" vm="2">
        <v>0</v>
      </c>
      <c r="Q282" s="89" t="s">
        <v>1016</v>
      </c>
      <c r="R282" s="89" t="s">
        <v>1067</v>
      </c>
      <c r="S282" s="89" t="s">
        <v>1068</v>
      </c>
      <c r="T282" s="89" t="s">
        <v>932</v>
      </c>
      <c r="U282" s="89" t="s">
        <v>933</v>
      </c>
      <c r="V282" s="89">
        <v>3125</v>
      </c>
      <c r="W282" s="89" t="s">
        <v>908</v>
      </c>
      <c r="X282" s="89">
        <v>0.49166660000000001</v>
      </c>
      <c r="Y282" s="89">
        <v>0.25</v>
      </c>
      <c r="Z282" s="119">
        <v>-271463.7188371885</v>
      </c>
      <c r="AA282" s="89">
        <v>0.12291665</v>
      </c>
      <c r="AB282" s="117">
        <f>_xlfn.XLOOKUP(I282,'rubros_id_opex '!A:A,'rubros_id_opex '!B:B)</f>
        <v>2</v>
      </c>
      <c r="AC282" s="89" t="str">
        <f>_xlfn.XLOOKUP(AB282,'rubros_unicos'!B:B,'rubros_unicos'!A:A)</f>
        <v>PERSONAL</v>
      </c>
    </row>
    <row r="283" spans="1:29" hidden="1" x14ac:dyDescent="0.3">
      <c r="A283" s="92" vm="29">
        <v>46053</v>
      </c>
      <c r="B283" s="89" t="s">
        <v>977</v>
      </c>
      <c r="C283" s="89">
        <v>27402767060</v>
      </c>
      <c r="D283" s="89">
        <v>-2208518.69</v>
      </c>
      <c r="E283" s="89" t="s">
        <v>478</v>
      </c>
      <c r="F283" s="89">
        <v>1</v>
      </c>
      <c r="G283" s="89">
        <v>2208518.69</v>
      </c>
      <c r="H283" s="89" t="s">
        <v>1014</v>
      </c>
      <c r="I283" s="89" t="s">
        <v>1036</v>
      </c>
      <c r="J283" s="89" t="s">
        <v>88</v>
      </c>
      <c r="K283" s="89" t="s">
        <v>506</v>
      </c>
      <c r="L283" s="89" t="str">
        <f t="shared" si="17"/>
        <v>INDIRECTO</v>
      </c>
      <c r="M283" s="89" t="s">
        <v>1066</v>
      </c>
      <c r="N283" s="89" t="s">
        <v>94</v>
      </c>
      <c r="O283" s="89" vm="2">
        <v>0</v>
      </c>
      <c r="P283" s="89" vm="2">
        <v>0</v>
      </c>
      <c r="Q283" s="89" t="s">
        <v>1016</v>
      </c>
      <c r="R283" s="89" t="s">
        <v>1067</v>
      </c>
      <c r="S283" s="89" t="s">
        <v>1068</v>
      </c>
      <c r="T283" s="89" t="s">
        <v>932</v>
      </c>
      <c r="U283" s="89" t="s">
        <v>933</v>
      </c>
      <c r="V283" s="89">
        <v>3125</v>
      </c>
      <c r="W283" s="89" t="s">
        <v>910</v>
      </c>
      <c r="X283" s="89">
        <v>0.49166660000000001</v>
      </c>
      <c r="Y283" s="89">
        <v>0.25</v>
      </c>
      <c r="Z283" s="119">
        <v>-271463.7188371885</v>
      </c>
      <c r="AA283" s="89">
        <v>0.12291665</v>
      </c>
      <c r="AB283" s="117">
        <f>_xlfn.XLOOKUP(I283,'rubros_id_opex '!A:A,'rubros_id_opex '!B:B)</f>
        <v>2</v>
      </c>
      <c r="AC283" s="89" t="str">
        <f>_xlfn.XLOOKUP(AB283,'rubros_unicos'!B:B,'rubros_unicos'!A:A)</f>
        <v>PERSONAL</v>
      </c>
    </row>
    <row r="284" spans="1:29" hidden="1" x14ac:dyDescent="0.3">
      <c r="A284" s="92" vm="29">
        <v>46053</v>
      </c>
      <c r="B284" s="89" t="s">
        <v>977</v>
      </c>
      <c r="C284" s="89">
        <v>27402767060</v>
      </c>
      <c r="D284" s="90">
        <v>-2208518.69</v>
      </c>
      <c r="E284" s="89" t="s">
        <v>478</v>
      </c>
      <c r="F284" s="89">
        <v>1</v>
      </c>
      <c r="G284" s="90">
        <v>2208518.69</v>
      </c>
      <c r="H284" s="89" t="s">
        <v>1014</v>
      </c>
      <c r="I284" s="89" t="s">
        <v>1036</v>
      </c>
      <c r="J284" s="89" t="s">
        <v>88</v>
      </c>
      <c r="K284" s="89" t="s">
        <v>506</v>
      </c>
      <c r="L284" s="89" t="str">
        <f t="shared" si="17"/>
        <v>INDIRECTO</v>
      </c>
      <c r="M284" s="89" t="s">
        <v>1066</v>
      </c>
      <c r="N284" s="89" t="s">
        <v>94</v>
      </c>
      <c r="O284" s="89" vm="2">
        <v>0</v>
      </c>
      <c r="P284" s="89" vm="2">
        <v>0</v>
      </c>
      <c r="Q284" s="89" t="s">
        <v>1016</v>
      </c>
      <c r="R284" s="89" t="s">
        <v>1067</v>
      </c>
      <c r="S284" s="91" t="s">
        <v>1068</v>
      </c>
      <c r="T284" s="89" t="s">
        <v>932</v>
      </c>
      <c r="U284" s="89" t="s">
        <v>933</v>
      </c>
      <c r="V284" s="89">
        <v>3125</v>
      </c>
      <c r="W284" s="89" t="s">
        <v>912</v>
      </c>
      <c r="X284" s="89">
        <v>0.49166660000000001</v>
      </c>
      <c r="Y284" s="90">
        <v>0.25</v>
      </c>
      <c r="Z284" s="119">
        <v>-271463.7188371885</v>
      </c>
      <c r="AA284" s="89">
        <v>0.12291665</v>
      </c>
      <c r="AB284" s="117">
        <f>_xlfn.XLOOKUP(I284,'rubros_id_opex '!A:A,'rubros_id_opex '!B:B)</f>
        <v>2</v>
      </c>
      <c r="AC284" s="89" t="str">
        <f>_xlfn.XLOOKUP(AB284,'rubros_unicos'!B:B,'rubros_unicos'!A:A)</f>
        <v>PERSONAL</v>
      </c>
    </row>
    <row r="285" spans="1:29" hidden="1" x14ac:dyDescent="0.3">
      <c r="A285" s="92" vm="29">
        <v>46053</v>
      </c>
      <c r="B285" s="89" t="s">
        <v>967</v>
      </c>
      <c r="C285" s="89">
        <v>20276685148</v>
      </c>
      <c r="D285" s="90">
        <v>-1401891.88</v>
      </c>
      <c r="E285" s="89" t="s">
        <v>478</v>
      </c>
      <c r="F285" s="89">
        <v>1</v>
      </c>
      <c r="G285" s="90">
        <v>1401891.88</v>
      </c>
      <c r="H285" s="89" t="s">
        <v>1014</v>
      </c>
      <c r="I285" s="89" t="s">
        <v>1037</v>
      </c>
      <c r="J285" s="89" t="s">
        <v>88</v>
      </c>
      <c r="K285" s="89" t="s">
        <v>506</v>
      </c>
      <c r="L285" s="89" t="str">
        <f t="shared" si="17"/>
        <v>INDIRECTO</v>
      </c>
      <c r="M285" s="89" t="s">
        <v>1066</v>
      </c>
      <c r="N285" s="89" t="s">
        <v>105</v>
      </c>
      <c r="O285" s="89" vm="2">
        <v>0</v>
      </c>
      <c r="P285" s="89" vm="2">
        <v>0</v>
      </c>
      <c r="Q285" s="89" t="s">
        <v>1016</v>
      </c>
      <c r="R285" s="89" t="s">
        <v>1067</v>
      </c>
      <c r="S285" s="91" t="s">
        <v>1068</v>
      </c>
      <c r="T285" s="89" t="s">
        <v>934</v>
      </c>
      <c r="U285" s="89" t="s">
        <v>935</v>
      </c>
      <c r="V285" s="89">
        <v>2925</v>
      </c>
      <c r="W285" s="89" t="s">
        <v>934</v>
      </c>
      <c r="X285" s="89">
        <v>0.49166665999999998</v>
      </c>
      <c r="Y285" s="90">
        <v>1</v>
      </c>
      <c r="Z285" s="119">
        <v>-689263.49832072074</v>
      </c>
      <c r="AA285" s="89">
        <v>0.49166665999999998</v>
      </c>
      <c r="AB285" s="117">
        <f>_xlfn.XLOOKUP(I285,'rubros_id_opex '!A:A,'rubros_id_opex '!B:B)</f>
        <v>2</v>
      </c>
      <c r="AC285" s="89" t="str">
        <f>_xlfn.XLOOKUP(AB285,'rubros_unicos'!B:B,'rubros_unicos'!A:A)</f>
        <v>PERSONAL</v>
      </c>
    </row>
    <row r="286" spans="1:29" hidden="1" x14ac:dyDescent="0.3">
      <c r="A286" s="92" vm="29">
        <v>46053</v>
      </c>
      <c r="B286" s="89" t="s">
        <v>967</v>
      </c>
      <c r="C286" s="89">
        <v>20276685148</v>
      </c>
      <c r="D286" s="90">
        <v>-1401891.88</v>
      </c>
      <c r="E286" s="89" t="s">
        <v>478</v>
      </c>
      <c r="F286" s="89">
        <v>1</v>
      </c>
      <c r="G286" s="90">
        <v>1401891.88</v>
      </c>
      <c r="H286" s="89" t="s">
        <v>1014</v>
      </c>
      <c r="I286" s="89" t="s">
        <v>1037</v>
      </c>
      <c r="J286" s="89" t="s">
        <v>88</v>
      </c>
      <c r="K286" s="89" t="s">
        <v>506</v>
      </c>
      <c r="L286" s="89" t="str">
        <f t="shared" si="17"/>
        <v>INDIRECTO</v>
      </c>
      <c r="M286" s="89" t="s">
        <v>1066</v>
      </c>
      <c r="N286" s="89" t="s">
        <v>105</v>
      </c>
      <c r="O286" s="89" vm="2">
        <v>0</v>
      </c>
      <c r="P286" s="89" vm="2">
        <v>0</v>
      </c>
      <c r="Q286" s="89" t="s">
        <v>1016</v>
      </c>
      <c r="R286" s="89" t="s">
        <v>1067</v>
      </c>
      <c r="S286" s="91" t="s">
        <v>1068</v>
      </c>
      <c r="T286" s="89" t="s">
        <v>934</v>
      </c>
      <c r="U286" s="89" t="s">
        <v>935</v>
      </c>
      <c r="V286" s="89">
        <v>3125</v>
      </c>
      <c r="W286" s="89" t="s">
        <v>934</v>
      </c>
      <c r="X286" s="89">
        <v>0.49166660000000001</v>
      </c>
      <c r="Y286" s="90">
        <v>1</v>
      </c>
      <c r="Z286" s="119">
        <v>-689263.41420720797</v>
      </c>
      <c r="AA286" s="89">
        <v>0.49166660000000001</v>
      </c>
      <c r="AB286" s="117">
        <f>_xlfn.XLOOKUP(I286,'rubros_id_opex '!A:A,'rubros_id_opex '!B:B)</f>
        <v>2</v>
      </c>
      <c r="AC286" s="89" t="str">
        <f>_xlfn.XLOOKUP(AB286,'rubros_unicos'!B:B,'rubros_unicos'!A:A)</f>
        <v>PERSONAL</v>
      </c>
    </row>
    <row r="287" spans="1:29" hidden="1" x14ac:dyDescent="0.3">
      <c r="A287" s="92" vm="29">
        <v>46053</v>
      </c>
      <c r="B287" s="89" t="s">
        <v>975</v>
      </c>
      <c r="C287" s="89">
        <v>20356452497</v>
      </c>
      <c r="D287" s="90">
        <v>-1767979.01</v>
      </c>
      <c r="E287" s="89" t="s">
        <v>478</v>
      </c>
      <c r="F287" s="89">
        <v>1</v>
      </c>
      <c r="G287" s="90">
        <v>1767979.01</v>
      </c>
      <c r="H287" s="89" t="s">
        <v>1014</v>
      </c>
      <c r="I287" s="89" t="s">
        <v>1038</v>
      </c>
      <c r="J287" s="89" t="s">
        <v>88</v>
      </c>
      <c r="K287" s="89" t="s">
        <v>506</v>
      </c>
      <c r="L287" s="89" t="str">
        <f t="shared" si="17"/>
        <v>INDIRECTO</v>
      </c>
      <c r="M287" s="89" t="s">
        <v>1066</v>
      </c>
      <c r="N287" s="89" t="s">
        <v>94</v>
      </c>
      <c r="O287" s="89" vm="2">
        <v>0</v>
      </c>
      <c r="P287" s="89" vm="2">
        <v>0</v>
      </c>
      <c r="Q287" s="89" t="s">
        <v>1016</v>
      </c>
      <c r="R287" s="89" t="s">
        <v>1067</v>
      </c>
      <c r="S287" s="91" t="s">
        <v>1068</v>
      </c>
      <c r="T287" s="89" t="s">
        <v>932</v>
      </c>
      <c r="U287" s="89" t="s">
        <v>933</v>
      </c>
      <c r="V287" s="89">
        <v>2925</v>
      </c>
      <c r="W287" s="89" t="s">
        <v>934</v>
      </c>
      <c r="X287" s="89">
        <v>0.49166665999999998</v>
      </c>
      <c r="Y287" s="90">
        <v>0.25</v>
      </c>
      <c r="Z287" s="119">
        <v>-217314.08369920164</v>
      </c>
      <c r="AA287" s="89">
        <v>0.12291666499999999</v>
      </c>
      <c r="AB287" s="117">
        <f>_xlfn.XLOOKUP(I287,'rubros_id_opex '!A:A,'rubros_id_opex '!B:B)</f>
        <v>2</v>
      </c>
      <c r="AC287" s="89" t="str">
        <f>_xlfn.XLOOKUP(AB287,'rubros_unicos'!B:B,'rubros_unicos'!A:A)</f>
        <v>PERSONAL</v>
      </c>
    </row>
    <row r="288" spans="1:29" hidden="1" x14ac:dyDescent="0.3">
      <c r="A288" s="92" vm="29">
        <v>46053</v>
      </c>
      <c r="B288" s="89" t="s">
        <v>975</v>
      </c>
      <c r="C288" s="89">
        <v>20356452497</v>
      </c>
      <c r="D288" s="89">
        <v>-1767979.01</v>
      </c>
      <c r="E288" s="89" t="s">
        <v>478</v>
      </c>
      <c r="F288" s="89">
        <v>1</v>
      </c>
      <c r="G288" s="89">
        <v>1767979.01</v>
      </c>
      <c r="H288" s="89" t="s">
        <v>1014</v>
      </c>
      <c r="I288" s="89" t="s">
        <v>1038</v>
      </c>
      <c r="J288" s="89" t="s">
        <v>88</v>
      </c>
      <c r="K288" s="89" t="s">
        <v>506</v>
      </c>
      <c r="L288" s="89" t="str">
        <f t="shared" si="17"/>
        <v>INDIRECTO</v>
      </c>
      <c r="M288" s="89" t="s">
        <v>1066</v>
      </c>
      <c r="N288" s="89" t="s">
        <v>94</v>
      </c>
      <c r="O288" s="89" vm="2">
        <v>0</v>
      </c>
      <c r="P288" s="89" vm="2">
        <v>0</v>
      </c>
      <c r="Q288" s="89" t="s">
        <v>1016</v>
      </c>
      <c r="R288" s="89" t="s">
        <v>1067</v>
      </c>
      <c r="S288" s="89" t="s">
        <v>1068</v>
      </c>
      <c r="T288" s="89" t="s">
        <v>932</v>
      </c>
      <c r="U288" s="89" t="s">
        <v>933</v>
      </c>
      <c r="V288" s="89">
        <v>2925</v>
      </c>
      <c r="W288" s="89" t="s">
        <v>908</v>
      </c>
      <c r="X288" s="89">
        <v>0.49166665999999998</v>
      </c>
      <c r="Y288" s="89">
        <v>0.25</v>
      </c>
      <c r="Z288" s="119">
        <v>-217314.08369920164</v>
      </c>
      <c r="AA288" s="89">
        <v>0.12291666499999999</v>
      </c>
      <c r="AB288" s="117">
        <f>_xlfn.XLOOKUP(I288,'rubros_id_opex '!A:A,'rubros_id_opex '!B:B)</f>
        <v>2</v>
      </c>
      <c r="AC288" s="89" t="str">
        <f>_xlfn.XLOOKUP(AB288,'rubros_unicos'!B:B,'rubros_unicos'!A:A)</f>
        <v>PERSONAL</v>
      </c>
    </row>
    <row r="289" spans="1:29" hidden="1" x14ac:dyDescent="0.3">
      <c r="A289" s="92" vm="29">
        <v>46053</v>
      </c>
      <c r="B289" s="89" t="s">
        <v>975</v>
      </c>
      <c r="C289" s="89">
        <v>20356452497</v>
      </c>
      <c r="D289" s="89">
        <v>-1767979.01</v>
      </c>
      <c r="E289" s="89" t="s">
        <v>478</v>
      </c>
      <c r="F289" s="89">
        <v>1</v>
      </c>
      <c r="G289" s="89">
        <v>1767979.01</v>
      </c>
      <c r="H289" s="89" t="s">
        <v>1014</v>
      </c>
      <c r="I289" s="89" t="s">
        <v>1038</v>
      </c>
      <c r="J289" s="89" t="s">
        <v>88</v>
      </c>
      <c r="K289" s="89" t="s">
        <v>506</v>
      </c>
      <c r="L289" s="89" t="str">
        <f t="shared" si="17"/>
        <v>INDIRECTO</v>
      </c>
      <c r="M289" s="89" t="s">
        <v>1066</v>
      </c>
      <c r="N289" s="89" t="s">
        <v>94</v>
      </c>
      <c r="O289" s="89" vm="2">
        <v>0</v>
      </c>
      <c r="P289" s="89" vm="2">
        <v>0</v>
      </c>
      <c r="Q289" s="89" t="s">
        <v>1016</v>
      </c>
      <c r="R289" s="89" t="s">
        <v>1067</v>
      </c>
      <c r="S289" s="89" t="s">
        <v>1068</v>
      </c>
      <c r="T289" s="89" t="s">
        <v>932</v>
      </c>
      <c r="U289" s="89" t="s">
        <v>933</v>
      </c>
      <c r="V289" s="89">
        <v>2925</v>
      </c>
      <c r="W289" s="89" t="s">
        <v>910</v>
      </c>
      <c r="X289" s="89">
        <v>0.49166665999999998</v>
      </c>
      <c r="Y289" s="89">
        <v>0.25</v>
      </c>
      <c r="Z289" s="119">
        <v>-217314.08369920164</v>
      </c>
      <c r="AA289" s="89">
        <v>0.12291666499999999</v>
      </c>
      <c r="AB289" s="117">
        <f>_xlfn.XLOOKUP(I289,'rubros_id_opex '!A:A,'rubros_id_opex '!B:B)</f>
        <v>2</v>
      </c>
      <c r="AC289" s="89" t="str">
        <f>_xlfn.XLOOKUP(AB289,'rubros_unicos'!B:B,'rubros_unicos'!A:A)</f>
        <v>PERSONAL</v>
      </c>
    </row>
    <row r="290" spans="1:29" hidden="1" x14ac:dyDescent="0.3">
      <c r="A290" s="92" vm="29">
        <v>46053</v>
      </c>
      <c r="B290" s="89" t="s">
        <v>975</v>
      </c>
      <c r="C290" s="89">
        <v>20356452497</v>
      </c>
      <c r="D290" s="89">
        <v>-1767979.01</v>
      </c>
      <c r="E290" s="89" t="s">
        <v>478</v>
      </c>
      <c r="F290" s="89">
        <v>1</v>
      </c>
      <c r="G290" s="89">
        <v>1767979.01</v>
      </c>
      <c r="H290" s="89" t="s">
        <v>1014</v>
      </c>
      <c r="I290" s="89" t="s">
        <v>1038</v>
      </c>
      <c r="J290" s="89" t="s">
        <v>88</v>
      </c>
      <c r="K290" s="89" t="s">
        <v>506</v>
      </c>
      <c r="L290" s="89" t="str">
        <f t="shared" si="17"/>
        <v>INDIRECTO</v>
      </c>
      <c r="M290" s="89" t="s">
        <v>1066</v>
      </c>
      <c r="N290" s="89" t="s">
        <v>94</v>
      </c>
      <c r="O290" s="89" vm="2">
        <v>0</v>
      </c>
      <c r="P290" s="89" vm="2">
        <v>0</v>
      </c>
      <c r="Q290" s="89" t="s">
        <v>1016</v>
      </c>
      <c r="R290" s="89" t="s">
        <v>1067</v>
      </c>
      <c r="S290" s="89" t="s">
        <v>1068</v>
      </c>
      <c r="T290" s="89" t="s">
        <v>932</v>
      </c>
      <c r="U290" s="89" t="s">
        <v>933</v>
      </c>
      <c r="V290" s="89">
        <v>2925</v>
      </c>
      <c r="W290" s="89" t="s">
        <v>912</v>
      </c>
      <c r="X290" s="89">
        <v>0.49166665999999998</v>
      </c>
      <c r="Y290" s="89">
        <v>0.25</v>
      </c>
      <c r="Z290" s="119">
        <v>-217314.08369920164</v>
      </c>
      <c r="AA290" s="89">
        <v>0.12291666499999999</v>
      </c>
      <c r="AB290" s="117">
        <f>_xlfn.XLOOKUP(I290,'rubros_id_opex '!A:A,'rubros_id_opex '!B:B)</f>
        <v>2</v>
      </c>
      <c r="AC290" s="89" t="str">
        <f>_xlfn.XLOOKUP(AB290,'rubros_unicos'!B:B,'rubros_unicos'!A:A)</f>
        <v>PERSONAL</v>
      </c>
    </row>
    <row r="291" spans="1:29" hidden="1" x14ac:dyDescent="0.3">
      <c r="A291" s="92" vm="29">
        <v>46053</v>
      </c>
      <c r="B291" s="89" t="s">
        <v>975</v>
      </c>
      <c r="C291" s="89">
        <v>20356452497</v>
      </c>
      <c r="D291" s="89">
        <v>-1767979.01</v>
      </c>
      <c r="E291" s="89" t="s">
        <v>478</v>
      </c>
      <c r="F291" s="89">
        <v>1</v>
      </c>
      <c r="G291" s="89">
        <v>1767979.01</v>
      </c>
      <c r="H291" s="89" t="s">
        <v>1014</v>
      </c>
      <c r="I291" s="89" t="s">
        <v>1038</v>
      </c>
      <c r="J291" s="89" t="s">
        <v>88</v>
      </c>
      <c r="K291" s="89" t="s">
        <v>506</v>
      </c>
      <c r="L291" s="89" t="str">
        <f t="shared" si="17"/>
        <v>INDIRECTO</v>
      </c>
      <c r="M291" s="89" t="s">
        <v>1066</v>
      </c>
      <c r="N291" s="89" t="s">
        <v>94</v>
      </c>
      <c r="O291" s="89" vm="2">
        <v>0</v>
      </c>
      <c r="P291" s="89" vm="2">
        <v>0</v>
      </c>
      <c r="Q291" s="89" t="s">
        <v>1016</v>
      </c>
      <c r="R291" s="89" t="s">
        <v>1067</v>
      </c>
      <c r="S291" s="89" t="s">
        <v>1068</v>
      </c>
      <c r="T291" s="89" t="s">
        <v>932</v>
      </c>
      <c r="U291" s="89" t="s">
        <v>933</v>
      </c>
      <c r="V291" s="89">
        <v>3125</v>
      </c>
      <c r="W291" s="89" t="s">
        <v>934</v>
      </c>
      <c r="X291" s="89">
        <v>0.49166660000000001</v>
      </c>
      <c r="Y291" s="89">
        <v>0.25</v>
      </c>
      <c r="Z291" s="119">
        <v>-217314.0571795165</v>
      </c>
      <c r="AA291" s="89">
        <v>0.12291665</v>
      </c>
      <c r="AB291" s="117">
        <f>_xlfn.XLOOKUP(I291,'rubros_id_opex '!A:A,'rubros_id_opex '!B:B)</f>
        <v>2</v>
      </c>
      <c r="AC291" s="89" t="str">
        <f>_xlfn.XLOOKUP(AB291,'rubros_unicos'!B:B,'rubros_unicos'!A:A)</f>
        <v>PERSONAL</v>
      </c>
    </row>
    <row r="292" spans="1:29" hidden="1" x14ac:dyDescent="0.3">
      <c r="A292" s="92" vm="29">
        <v>46053</v>
      </c>
      <c r="B292" s="89" t="s">
        <v>975</v>
      </c>
      <c r="C292" s="89">
        <v>20356452497</v>
      </c>
      <c r="D292" s="89">
        <v>-1767979.01</v>
      </c>
      <c r="E292" s="89" t="s">
        <v>478</v>
      </c>
      <c r="F292" s="89">
        <v>1</v>
      </c>
      <c r="G292" s="89">
        <v>1767979.01</v>
      </c>
      <c r="H292" s="89" t="s">
        <v>1014</v>
      </c>
      <c r="I292" s="89" t="s">
        <v>1038</v>
      </c>
      <c r="J292" s="89" t="s">
        <v>88</v>
      </c>
      <c r="K292" s="89" t="s">
        <v>506</v>
      </c>
      <c r="L292" s="89" t="str">
        <f t="shared" si="17"/>
        <v>INDIRECTO</v>
      </c>
      <c r="M292" s="89" t="s">
        <v>1066</v>
      </c>
      <c r="N292" s="89" t="s">
        <v>94</v>
      </c>
      <c r="O292" s="89" vm="2">
        <v>0</v>
      </c>
      <c r="P292" s="89" vm="2">
        <v>0</v>
      </c>
      <c r="Q292" s="89" t="s">
        <v>1016</v>
      </c>
      <c r="R292" s="89" t="s">
        <v>1067</v>
      </c>
      <c r="S292" s="89" t="s">
        <v>1068</v>
      </c>
      <c r="T292" s="89" t="s">
        <v>932</v>
      </c>
      <c r="U292" s="89" t="s">
        <v>933</v>
      </c>
      <c r="V292" s="89">
        <v>3125</v>
      </c>
      <c r="W292" s="89" t="s">
        <v>908</v>
      </c>
      <c r="X292" s="89">
        <v>0.49166660000000001</v>
      </c>
      <c r="Y292" s="89">
        <v>0.25</v>
      </c>
      <c r="Z292" s="119">
        <v>-217314.0571795165</v>
      </c>
      <c r="AA292" s="89">
        <v>0.12291665</v>
      </c>
      <c r="AB292" s="117">
        <f>_xlfn.XLOOKUP(I292,'rubros_id_opex '!A:A,'rubros_id_opex '!B:B)</f>
        <v>2</v>
      </c>
      <c r="AC292" s="89" t="str">
        <f>_xlfn.XLOOKUP(AB292,'rubros_unicos'!B:B,'rubros_unicos'!A:A)</f>
        <v>PERSONAL</v>
      </c>
    </row>
    <row r="293" spans="1:29" hidden="1" x14ac:dyDescent="0.3">
      <c r="A293" s="92" vm="29">
        <v>46053</v>
      </c>
      <c r="B293" s="89" t="s">
        <v>975</v>
      </c>
      <c r="C293" s="89">
        <v>20356452497</v>
      </c>
      <c r="D293" s="89">
        <v>-1767979.01</v>
      </c>
      <c r="E293" s="89" t="s">
        <v>478</v>
      </c>
      <c r="F293" s="89">
        <v>1</v>
      </c>
      <c r="G293" s="89">
        <v>1767979.01</v>
      </c>
      <c r="H293" s="89" t="s">
        <v>1014</v>
      </c>
      <c r="I293" s="89" t="s">
        <v>1038</v>
      </c>
      <c r="J293" s="89" t="s">
        <v>88</v>
      </c>
      <c r="K293" s="89" t="s">
        <v>506</v>
      </c>
      <c r="L293" s="89" t="str">
        <f t="shared" si="17"/>
        <v>INDIRECTO</v>
      </c>
      <c r="M293" s="89" t="s">
        <v>1066</v>
      </c>
      <c r="N293" s="89" t="s">
        <v>94</v>
      </c>
      <c r="O293" s="89" vm="2">
        <v>0</v>
      </c>
      <c r="P293" s="89" vm="2">
        <v>0</v>
      </c>
      <c r="Q293" s="89" t="s">
        <v>1016</v>
      </c>
      <c r="R293" s="89" t="s">
        <v>1067</v>
      </c>
      <c r="S293" s="89" t="s">
        <v>1068</v>
      </c>
      <c r="T293" s="89" t="s">
        <v>932</v>
      </c>
      <c r="U293" s="89" t="s">
        <v>933</v>
      </c>
      <c r="V293" s="89">
        <v>3125</v>
      </c>
      <c r="W293" s="89" t="s">
        <v>910</v>
      </c>
      <c r="X293" s="89">
        <v>0.49166660000000001</v>
      </c>
      <c r="Y293" s="89">
        <v>0.25</v>
      </c>
      <c r="Z293" s="119">
        <v>-217314.0571795165</v>
      </c>
      <c r="AA293" s="89">
        <v>0.12291665</v>
      </c>
      <c r="AB293" s="117">
        <f>_xlfn.XLOOKUP(I293,'rubros_id_opex '!A:A,'rubros_id_opex '!B:B)</f>
        <v>2</v>
      </c>
      <c r="AC293" s="89" t="str">
        <f>_xlfn.XLOOKUP(AB293,'rubros_unicos'!B:B,'rubros_unicos'!A:A)</f>
        <v>PERSONAL</v>
      </c>
    </row>
    <row r="294" spans="1:29" hidden="1" x14ac:dyDescent="0.3">
      <c r="A294" s="92" vm="29">
        <v>46053</v>
      </c>
      <c r="B294" s="89" t="s">
        <v>975</v>
      </c>
      <c r="C294" s="89">
        <v>20356452497</v>
      </c>
      <c r="D294" s="89">
        <v>-1767979.01</v>
      </c>
      <c r="E294" s="89" t="s">
        <v>478</v>
      </c>
      <c r="F294" s="89">
        <v>1</v>
      </c>
      <c r="G294" s="89">
        <v>1767979.01</v>
      </c>
      <c r="H294" s="89" t="s">
        <v>1014</v>
      </c>
      <c r="I294" s="89" t="s">
        <v>1038</v>
      </c>
      <c r="J294" s="89" t="s">
        <v>88</v>
      </c>
      <c r="K294" s="89" t="s">
        <v>506</v>
      </c>
      <c r="L294" s="89" t="str">
        <f t="shared" si="17"/>
        <v>INDIRECTO</v>
      </c>
      <c r="M294" s="89" t="s">
        <v>1066</v>
      </c>
      <c r="N294" s="89" t="s">
        <v>94</v>
      </c>
      <c r="O294" s="89" vm="2">
        <v>0</v>
      </c>
      <c r="P294" s="89" vm="2">
        <v>0</v>
      </c>
      <c r="Q294" s="89" t="s">
        <v>1016</v>
      </c>
      <c r="R294" s="89" t="s">
        <v>1067</v>
      </c>
      <c r="S294" s="89" t="s">
        <v>1068</v>
      </c>
      <c r="T294" s="89" t="s">
        <v>932</v>
      </c>
      <c r="U294" s="89" t="s">
        <v>933</v>
      </c>
      <c r="V294" s="89">
        <v>3125</v>
      </c>
      <c r="W294" s="89" t="s">
        <v>912</v>
      </c>
      <c r="X294" s="89">
        <v>0.49166660000000001</v>
      </c>
      <c r="Y294" s="89">
        <v>0.25</v>
      </c>
      <c r="Z294" s="119">
        <v>-217314.0571795165</v>
      </c>
      <c r="AA294" s="89">
        <v>0.12291665</v>
      </c>
      <c r="AB294" s="117">
        <f>_xlfn.XLOOKUP(I294,'rubros_id_opex '!A:A,'rubros_id_opex '!B:B)</f>
        <v>2</v>
      </c>
      <c r="AC294" s="89" t="str">
        <f>_xlfn.XLOOKUP(AB294,'rubros_unicos'!B:B,'rubros_unicos'!A:A)</f>
        <v>PERSONAL</v>
      </c>
    </row>
    <row r="295" spans="1:29" hidden="1" x14ac:dyDescent="0.3">
      <c r="A295" s="92" vm="29">
        <v>46053</v>
      </c>
      <c r="B295" s="89" t="s">
        <v>983</v>
      </c>
      <c r="C295" s="89" vm="2">
        <v>0</v>
      </c>
      <c r="D295" s="89">
        <v>-2181125.4300000002</v>
      </c>
      <c r="E295" s="89" t="s">
        <v>478</v>
      </c>
      <c r="F295" s="89">
        <v>1</v>
      </c>
      <c r="G295" s="89">
        <v>2181125.4300000002</v>
      </c>
      <c r="H295" s="89" t="s">
        <v>1014</v>
      </c>
      <c r="I295" s="89" t="s">
        <v>1039</v>
      </c>
      <c r="J295" s="89" t="s">
        <v>88</v>
      </c>
      <c r="K295" s="89" t="s">
        <v>506</v>
      </c>
      <c r="L295" s="89" t="str">
        <f t="shared" si="17"/>
        <v>INDIRECTO</v>
      </c>
      <c r="M295" s="89" t="s">
        <v>1066</v>
      </c>
      <c r="N295" s="89" t="s">
        <v>94</v>
      </c>
      <c r="O295" s="89" vm="2">
        <v>0</v>
      </c>
      <c r="P295" s="89" vm="2">
        <v>0</v>
      </c>
      <c r="Q295" s="89" t="s">
        <v>1016</v>
      </c>
      <c r="R295" s="89" t="s">
        <v>1067</v>
      </c>
      <c r="S295" s="89" t="s">
        <v>1068</v>
      </c>
      <c r="T295" s="89" t="s">
        <v>932</v>
      </c>
      <c r="U295" s="89" t="s">
        <v>933</v>
      </c>
      <c r="V295" s="89">
        <v>2925</v>
      </c>
      <c r="W295" s="89" t="s">
        <v>934</v>
      </c>
      <c r="X295" s="89">
        <v>0.49166665999999998</v>
      </c>
      <c r="Y295" s="89">
        <v>0.25</v>
      </c>
      <c r="Z295" s="119">
        <v>-268096.66380229098</v>
      </c>
      <c r="AA295" s="89">
        <v>0.12291666499999999</v>
      </c>
      <c r="AB295" s="117">
        <f>_xlfn.XLOOKUP(I295,'rubros_id_opex '!A:A,'rubros_id_opex '!B:B)</f>
        <v>2</v>
      </c>
      <c r="AC295" s="89" t="str">
        <f>_xlfn.XLOOKUP(AB295,'rubros_unicos'!B:B,'rubros_unicos'!A:A)</f>
        <v>PERSONAL</v>
      </c>
    </row>
    <row r="296" spans="1:29" hidden="1" x14ac:dyDescent="0.3">
      <c r="A296" s="92" vm="29">
        <v>46053</v>
      </c>
      <c r="B296" s="89" t="s">
        <v>983</v>
      </c>
      <c r="C296" s="89" vm="2">
        <v>0</v>
      </c>
      <c r="D296" s="89">
        <v>-2181125.4300000002</v>
      </c>
      <c r="E296" s="89" t="s">
        <v>478</v>
      </c>
      <c r="F296" s="89">
        <v>1</v>
      </c>
      <c r="G296" s="89">
        <v>2181125.4300000002</v>
      </c>
      <c r="H296" s="89" t="s">
        <v>1014</v>
      </c>
      <c r="I296" s="89" t="s">
        <v>1039</v>
      </c>
      <c r="J296" s="89" t="s">
        <v>88</v>
      </c>
      <c r="K296" s="89" t="s">
        <v>506</v>
      </c>
      <c r="L296" s="89" t="str">
        <f t="shared" si="17"/>
        <v>INDIRECTO</v>
      </c>
      <c r="M296" s="89" t="s">
        <v>1066</v>
      </c>
      <c r="N296" s="89" t="s">
        <v>94</v>
      </c>
      <c r="O296" s="89" vm="2">
        <v>0</v>
      </c>
      <c r="P296" s="89" vm="2">
        <v>0</v>
      </c>
      <c r="Q296" s="89" t="s">
        <v>1016</v>
      </c>
      <c r="R296" s="89" t="s">
        <v>1067</v>
      </c>
      <c r="S296" s="89" t="s">
        <v>1068</v>
      </c>
      <c r="T296" s="89" t="s">
        <v>932</v>
      </c>
      <c r="U296" s="89" t="s">
        <v>933</v>
      </c>
      <c r="V296" s="89">
        <v>2925</v>
      </c>
      <c r="W296" s="89" t="s">
        <v>908</v>
      </c>
      <c r="X296" s="89">
        <v>0.49166665999999998</v>
      </c>
      <c r="Y296" s="89">
        <v>0.25</v>
      </c>
      <c r="Z296" s="119">
        <v>-268096.66380229098</v>
      </c>
      <c r="AA296" s="89">
        <v>0.12291666499999999</v>
      </c>
      <c r="AB296" s="117">
        <f>_xlfn.XLOOKUP(I296,'rubros_id_opex '!A:A,'rubros_id_opex '!B:B)</f>
        <v>2</v>
      </c>
      <c r="AC296" s="89" t="str">
        <f>_xlfn.XLOOKUP(AB296,'rubros_unicos'!B:B,'rubros_unicos'!A:A)</f>
        <v>PERSONAL</v>
      </c>
    </row>
    <row r="297" spans="1:29" hidden="1" x14ac:dyDescent="0.3">
      <c r="A297" s="92" vm="29">
        <v>46053</v>
      </c>
      <c r="B297" s="89" t="s">
        <v>983</v>
      </c>
      <c r="C297" s="89" vm="2">
        <v>0</v>
      </c>
      <c r="D297" s="89">
        <v>-2181125.4300000002</v>
      </c>
      <c r="E297" s="89" t="s">
        <v>478</v>
      </c>
      <c r="F297" s="89">
        <v>1</v>
      </c>
      <c r="G297" s="89">
        <v>2181125.4300000002</v>
      </c>
      <c r="H297" s="89" t="s">
        <v>1014</v>
      </c>
      <c r="I297" s="89" t="s">
        <v>1039</v>
      </c>
      <c r="J297" s="89" t="s">
        <v>88</v>
      </c>
      <c r="K297" s="89" t="s">
        <v>506</v>
      </c>
      <c r="L297" s="89" t="str">
        <f t="shared" si="17"/>
        <v>INDIRECTO</v>
      </c>
      <c r="M297" s="89" t="s">
        <v>1066</v>
      </c>
      <c r="N297" s="89" t="s">
        <v>94</v>
      </c>
      <c r="O297" s="89" vm="2">
        <v>0</v>
      </c>
      <c r="P297" s="89" vm="2">
        <v>0</v>
      </c>
      <c r="Q297" s="89" t="s">
        <v>1016</v>
      </c>
      <c r="R297" s="89" t="s">
        <v>1067</v>
      </c>
      <c r="S297" s="89" t="s">
        <v>1068</v>
      </c>
      <c r="T297" s="89" t="s">
        <v>932</v>
      </c>
      <c r="U297" s="89" t="s">
        <v>933</v>
      </c>
      <c r="V297" s="89">
        <v>2925</v>
      </c>
      <c r="W297" s="89" t="s">
        <v>910</v>
      </c>
      <c r="X297" s="89">
        <v>0.49166665999999998</v>
      </c>
      <c r="Y297" s="89">
        <v>0.25</v>
      </c>
      <c r="Z297" s="119">
        <v>-268096.66380229098</v>
      </c>
      <c r="AA297" s="89">
        <v>0.12291666499999999</v>
      </c>
      <c r="AB297" s="117">
        <f>_xlfn.XLOOKUP(I297,'rubros_id_opex '!A:A,'rubros_id_opex '!B:B)</f>
        <v>2</v>
      </c>
      <c r="AC297" s="89" t="str">
        <f>_xlfn.XLOOKUP(AB297,'rubros_unicos'!B:B,'rubros_unicos'!A:A)</f>
        <v>PERSONAL</v>
      </c>
    </row>
    <row r="298" spans="1:29" hidden="1" x14ac:dyDescent="0.3">
      <c r="A298" s="92" vm="29">
        <v>46053</v>
      </c>
      <c r="B298" s="89" t="s">
        <v>983</v>
      </c>
      <c r="C298" s="89" vm="2">
        <v>0</v>
      </c>
      <c r="D298" s="89">
        <v>-2181125.4300000002</v>
      </c>
      <c r="E298" s="89" t="s">
        <v>478</v>
      </c>
      <c r="F298" s="89">
        <v>1</v>
      </c>
      <c r="G298" s="89">
        <v>2181125.4300000002</v>
      </c>
      <c r="H298" s="89" t="s">
        <v>1014</v>
      </c>
      <c r="I298" s="89" t="s">
        <v>1039</v>
      </c>
      <c r="J298" s="89" t="s">
        <v>88</v>
      </c>
      <c r="K298" s="89" t="s">
        <v>506</v>
      </c>
      <c r="L298" s="89" t="str">
        <f t="shared" si="17"/>
        <v>INDIRECTO</v>
      </c>
      <c r="M298" s="89" t="s">
        <v>1066</v>
      </c>
      <c r="N298" s="89" t="s">
        <v>94</v>
      </c>
      <c r="O298" s="89" vm="2">
        <v>0</v>
      </c>
      <c r="P298" s="89" vm="2">
        <v>0</v>
      </c>
      <c r="Q298" s="89" t="s">
        <v>1016</v>
      </c>
      <c r="R298" s="89" t="s">
        <v>1067</v>
      </c>
      <c r="S298" s="89" t="s">
        <v>1068</v>
      </c>
      <c r="T298" s="89" t="s">
        <v>932</v>
      </c>
      <c r="U298" s="89" t="s">
        <v>933</v>
      </c>
      <c r="V298" s="89">
        <v>2925</v>
      </c>
      <c r="W298" s="89" t="s">
        <v>912</v>
      </c>
      <c r="X298" s="89">
        <v>0.49166665999999998</v>
      </c>
      <c r="Y298" s="89">
        <v>0.25</v>
      </c>
      <c r="Z298" s="119">
        <v>-268096.66380229098</v>
      </c>
      <c r="AA298" s="89">
        <v>0.12291666499999999</v>
      </c>
      <c r="AB298" s="117">
        <f>_xlfn.XLOOKUP(I298,'rubros_id_opex '!A:A,'rubros_id_opex '!B:B)</f>
        <v>2</v>
      </c>
      <c r="AC298" s="89" t="str">
        <f>_xlfn.XLOOKUP(AB298,'rubros_unicos'!B:B,'rubros_unicos'!A:A)</f>
        <v>PERSONAL</v>
      </c>
    </row>
    <row r="299" spans="1:29" hidden="1" x14ac:dyDescent="0.3">
      <c r="A299" s="92" vm="29">
        <v>46053</v>
      </c>
      <c r="B299" s="89" t="s">
        <v>983</v>
      </c>
      <c r="C299" s="89" vm="2">
        <v>0</v>
      </c>
      <c r="D299" s="89">
        <v>-2181125.4300000002</v>
      </c>
      <c r="E299" s="89" t="s">
        <v>478</v>
      </c>
      <c r="F299" s="89">
        <v>1</v>
      </c>
      <c r="G299" s="89">
        <v>2181125.4300000002</v>
      </c>
      <c r="H299" s="89" t="s">
        <v>1014</v>
      </c>
      <c r="I299" s="89" t="s">
        <v>1039</v>
      </c>
      <c r="J299" s="89" t="s">
        <v>88</v>
      </c>
      <c r="K299" s="89" t="s">
        <v>506</v>
      </c>
      <c r="L299" s="89" t="str">
        <f t="shared" si="17"/>
        <v>INDIRECTO</v>
      </c>
      <c r="M299" s="89" t="s">
        <v>1066</v>
      </c>
      <c r="N299" s="89" t="s">
        <v>94</v>
      </c>
      <c r="O299" s="89" vm="2">
        <v>0</v>
      </c>
      <c r="P299" s="89" vm="2">
        <v>0</v>
      </c>
      <c r="Q299" s="89" t="s">
        <v>1016</v>
      </c>
      <c r="R299" s="89" t="s">
        <v>1067</v>
      </c>
      <c r="S299" s="89" t="s">
        <v>1068</v>
      </c>
      <c r="T299" s="89" t="s">
        <v>932</v>
      </c>
      <c r="U299" s="89" t="s">
        <v>933</v>
      </c>
      <c r="V299" s="89">
        <v>3125</v>
      </c>
      <c r="W299" s="89" t="s">
        <v>934</v>
      </c>
      <c r="X299" s="89">
        <v>0.49166660000000001</v>
      </c>
      <c r="Y299" s="89">
        <v>0.25</v>
      </c>
      <c r="Z299" s="119">
        <v>-268096.63108540955</v>
      </c>
      <c r="AA299" s="89">
        <v>0.12291665</v>
      </c>
      <c r="AB299" s="117">
        <f>_xlfn.XLOOKUP(I299,'rubros_id_opex '!A:A,'rubros_id_opex '!B:B)</f>
        <v>2</v>
      </c>
      <c r="AC299" s="89" t="str">
        <f>_xlfn.XLOOKUP(AB299,'rubros_unicos'!B:B,'rubros_unicos'!A:A)</f>
        <v>PERSONAL</v>
      </c>
    </row>
    <row r="300" spans="1:29" hidden="1" x14ac:dyDescent="0.3">
      <c r="A300" s="92" vm="29">
        <v>46053</v>
      </c>
      <c r="B300" s="89" t="s">
        <v>983</v>
      </c>
      <c r="C300" s="89" vm="2">
        <v>0</v>
      </c>
      <c r="D300" s="89">
        <v>-2181125.4300000002</v>
      </c>
      <c r="E300" s="89" t="s">
        <v>478</v>
      </c>
      <c r="F300" s="89">
        <v>1</v>
      </c>
      <c r="G300" s="89">
        <v>2181125.4300000002</v>
      </c>
      <c r="H300" s="89" t="s">
        <v>1014</v>
      </c>
      <c r="I300" s="89" t="s">
        <v>1039</v>
      </c>
      <c r="J300" s="89" t="s">
        <v>88</v>
      </c>
      <c r="K300" s="89" t="s">
        <v>506</v>
      </c>
      <c r="L300" s="89" t="str">
        <f t="shared" si="17"/>
        <v>INDIRECTO</v>
      </c>
      <c r="M300" s="89" t="s">
        <v>1066</v>
      </c>
      <c r="N300" s="89" t="s">
        <v>94</v>
      </c>
      <c r="O300" s="89" vm="2">
        <v>0</v>
      </c>
      <c r="P300" s="89" vm="2">
        <v>0</v>
      </c>
      <c r="Q300" s="89" t="s">
        <v>1016</v>
      </c>
      <c r="R300" s="89" t="s">
        <v>1067</v>
      </c>
      <c r="S300" s="89" t="s">
        <v>1068</v>
      </c>
      <c r="T300" s="89" t="s">
        <v>932</v>
      </c>
      <c r="U300" s="89" t="s">
        <v>933</v>
      </c>
      <c r="V300" s="89">
        <v>3125</v>
      </c>
      <c r="W300" s="89" t="s">
        <v>908</v>
      </c>
      <c r="X300" s="89">
        <v>0.49166660000000001</v>
      </c>
      <c r="Y300" s="89">
        <v>0.25</v>
      </c>
      <c r="Z300" s="119">
        <v>-268096.63108540955</v>
      </c>
      <c r="AA300" s="89">
        <v>0.12291665</v>
      </c>
      <c r="AB300" s="117">
        <f>_xlfn.XLOOKUP(I300,'rubros_id_opex '!A:A,'rubros_id_opex '!B:B)</f>
        <v>2</v>
      </c>
      <c r="AC300" s="89" t="str">
        <f>_xlfn.XLOOKUP(AB300,'rubros_unicos'!B:B,'rubros_unicos'!A:A)</f>
        <v>PERSONAL</v>
      </c>
    </row>
    <row r="301" spans="1:29" hidden="1" x14ac:dyDescent="0.3">
      <c r="A301" s="92" vm="29">
        <v>46053</v>
      </c>
      <c r="B301" s="89" t="s">
        <v>983</v>
      </c>
      <c r="C301" s="89" vm="2">
        <v>0</v>
      </c>
      <c r="D301" s="89">
        <v>-2181125.4300000002</v>
      </c>
      <c r="E301" s="89" t="s">
        <v>478</v>
      </c>
      <c r="F301" s="89">
        <v>1</v>
      </c>
      <c r="G301" s="89">
        <v>2181125.4300000002</v>
      </c>
      <c r="H301" s="89" t="s">
        <v>1014</v>
      </c>
      <c r="I301" s="89" t="s">
        <v>1039</v>
      </c>
      <c r="J301" s="89" t="s">
        <v>88</v>
      </c>
      <c r="K301" s="89" t="s">
        <v>506</v>
      </c>
      <c r="L301" s="89" t="str">
        <f t="shared" si="17"/>
        <v>INDIRECTO</v>
      </c>
      <c r="M301" s="89" t="s">
        <v>1066</v>
      </c>
      <c r="N301" s="89" t="s">
        <v>94</v>
      </c>
      <c r="O301" s="89" vm="2">
        <v>0</v>
      </c>
      <c r="P301" s="89" vm="2">
        <v>0</v>
      </c>
      <c r="Q301" s="89" t="s">
        <v>1016</v>
      </c>
      <c r="R301" s="89" t="s">
        <v>1067</v>
      </c>
      <c r="S301" s="89" t="s">
        <v>1068</v>
      </c>
      <c r="T301" s="89" t="s">
        <v>932</v>
      </c>
      <c r="U301" s="89" t="s">
        <v>933</v>
      </c>
      <c r="V301" s="89">
        <v>3125</v>
      </c>
      <c r="W301" s="89" t="s">
        <v>910</v>
      </c>
      <c r="X301" s="89">
        <v>0.49166660000000001</v>
      </c>
      <c r="Y301" s="89">
        <v>0.25</v>
      </c>
      <c r="Z301" s="119">
        <v>-268096.63108540955</v>
      </c>
      <c r="AA301" s="89">
        <v>0.12291665</v>
      </c>
      <c r="AB301" s="117">
        <f>_xlfn.XLOOKUP(I301,'rubros_id_opex '!A:A,'rubros_id_opex '!B:B)</f>
        <v>2</v>
      </c>
      <c r="AC301" s="89" t="str">
        <f>_xlfn.XLOOKUP(AB301,'rubros_unicos'!B:B,'rubros_unicos'!A:A)</f>
        <v>PERSONAL</v>
      </c>
    </row>
    <row r="302" spans="1:29" hidden="1" x14ac:dyDescent="0.3">
      <c r="A302" s="92" vm="29">
        <v>46053</v>
      </c>
      <c r="B302" s="89" t="s">
        <v>983</v>
      </c>
      <c r="C302" s="89" vm="2">
        <v>0</v>
      </c>
      <c r="D302" s="89">
        <v>-2181125.4300000002</v>
      </c>
      <c r="E302" s="89" t="s">
        <v>478</v>
      </c>
      <c r="F302" s="89">
        <v>1</v>
      </c>
      <c r="G302" s="89">
        <v>2181125.4300000002</v>
      </c>
      <c r="H302" s="89" t="s">
        <v>1014</v>
      </c>
      <c r="I302" s="89" t="s">
        <v>1039</v>
      </c>
      <c r="J302" s="89" t="s">
        <v>88</v>
      </c>
      <c r="K302" s="89" t="s">
        <v>506</v>
      </c>
      <c r="L302" s="89" t="str">
        <f t="shared" si="17"/>
        <v>INDIRECTO</v>
      </c>
      <c r="M302" s="89" t="s">
        <v>1066</v>
      </c>
      <c r="N302" s="89" t="s">
        <v>94</v>
      </c>
      <c r="O302" s="89" vm="2">
        <v>0</v>
      </c>
      <c r="P302" s="89" vm="2">
        <v>0</v>
      </c>
      <c r="Q302" s="89" t="s">
        <v>1016</v>
      </c>
      <c r="R302" s="89" t="s">
        <v>1067</v>
      </c>
      <c r="S302" s="89" t="s">
        <v>1068</v>
      </c>
      <c r="T302" s="89" t="s">
        <v>932</v>
      </c>
      <c r="U302" s="89" t="s">
        <v>933</v>
      </c>
      <c r="V302" s="89">
        <v>3125</v>
      </c>
      <c r="W302" s="89" t="s">
        <v>912</v>
      </c>
      <c r="X302" s="89">
        <v>0.49166660000000001</v>
      </c>
      <c r="Y302" s="89">
        <v>0.25</v>
      </c>
      <c r="Z302" s="119">
        <v>-268096.63108540955</v>
      </c>
      <c r="AA302" s="89">
        <v>0.12291665</v>
      </c>
      <c r="AB302" s="117">
        <f>_xlfn.XLOOKUP(I302,'rubros_id_opex '!A:A,'rubros_id_opex '!B:B)</f>
        <v>2</v>
      </c>
      <c r="AC302" s="89" t="str">
        <f>_xlfn.XLOOKUP(AB302,'rubros_unicos'!B:B,'rubros_unicos'!A:A)</f>
        <v>PERSONAL</v>
      </c>
    </row>
    <row r="303" spans="1:29" hidden="1" x14ac:dyDescent="0.3">
      <c r="A303" s="92" vm="29">
        <v>46053</v>
      </c>
      <c r="B303" s="89" t="s">
        <v>988</v>
      </c>
      <c r="C303" s="89" vm="2">
        <v>0</v>
      </c>
      <c r="D303" s="89">
        <v>-2725630.43</v>
      </c>
      <c r="E303" s="89" t="s">
        <v>478</v>
      </c>
      <c r="F303" s="89">
        <v>1</v>
      </c>
      <c r="G303" s="89">
        <v>2725630.43</v>
      </c>
      <c r="H303" s="89" t="s">
        <v>1014</v>
      </c>
      <c r="I303" s="89" t="s">
        <v>1040</v>
      </c>
      <c r="J303" s="89" t="s">
        <v>88</v>
      </c>
      <c r="K303" s="89" t="s">
        <v>506</v>
      </c>
      <c r="L303" s="89" t="str">
        <f t="shared" si="17"/>
        <v>INDIRECTO</v>
      </c>
      <c r="M303" s="89" t="s">
        <v>1066</v>
      </c>
      <c r="N303" s="89" t="s">
        <v>94</v>
      </c>
      <c r="O303" s="89" vm="2">
        <v>0</v>
      </c>
      <c r="P303" s="89" vm="2">
        <v>0</v>
      </c>
      <c r="Q303" s="89" t="s">
        <v>1016</v>
      </c>
      <c r="R303" s="89" t="s">
        <v>1067</v>
      </c>
      <c r="S303" s="89" t="s">
        <v>1068</v>
      </c>
      <c r="T303" s="89" t="s">
        <v>932</v>
      </c>
      <c r="U303" s="89" t="s">
        <v>933</v>
      </c>
      <c r="V303" s="89">
        <v>2925</v>
      </c>
      <c r="W303" s="89" t="s">
        <v>934</v>
      </c>
      <c r="X303" s="89">
        <v>0.49166665999999998</v>
      </c>
      <c r="Y303" s="89">
        <v>0.25</v>
      </c>
      <c r="Z303" s="119">
        <v>-335025.40247811598</v>
      </c>
      <c r="AA303" s="89">
        <v>0.12291666499999999</v>
      </c>
      <c r="AB303" s="117">
        <f>_xlfn.XLOOKUP(I303,'rubros_id_opex '!A:A,'rubros_id_opex '!B:B)</f>
        <v>2</v>
      </c>
      <c r="AC303" s="89" t="str">
        <f>_xlfn.XLOOKUP(AB303,'rubros_unicos'!B:B,'rubros_unicos'!A:A)</f>
        <v>PERSONAL</v>
      </c>
    </row>
    <row r="304" spans="1:29" hidden="1" x14ac:dyDescent="0.3">
      <c r="A304" s="92" vm="29">
        <v>46053</v>
      </c>
      <c r="B304" s="89" t="s">
        <v>988</v>
      </c>
      <c r="C304" s="89" vm="2">
        <v>0</v>
      </c>
      <c r="D304" s="89">
        <v>-2725630.43</v>
      </c>
      <c r="E304" s="89" t="s">
        <v>478</v>
      </c>
      <c r="F304" s="89">
        <v>1</v>
      </c>
      <c r="G304" s="89">
        <v>2725630.43</v>
      </c>
      <c r="H304" s="89" t="s">
        <v>1014</v>
      </c>
      <c r="I304" s="89" t="s">
        <v>1040</v>
      </c>
      <c r="J304" s="89" t="s">
        <v>88</v>
      </c>
      <c r="K304" s="89" t="s">
        <v>506</v>
      </c>
      <c r="L304" s="89" t="str">
        <f t="shared" si="17"/>
        <v>INDIRECTO</v>
      </c>
      <c r="M304" s="89" t="s">
        <v>1066</v>
      </c>
      <c r="N304" s="89" t="s">
        <v>94</v>
      </c>
      <c r="O304" s="89" vm="2">
        <v>0</v>
      </c>
      <c r="P304" s="89" vm="2">
        <v>0</v>
      </c>
      <c r="Q304" s="89" t="s">
        <v>1016</v>
      </c>
      <c r="R304" s="89" t="s">
        <v>1067</v>
      </c>
      <c r="S304" s="89" t="s">
        <v>1068</v>
      </c>
      <c r="T304" s="89" t="s">
        <v>932</v>
      </c>
      <c r="U304" s="89" t="s">
        <v>933</v>
      </c>
      <c r="V304" s="89">
        <v>2925</v>
      </c>
      <c r="W304" s="89" t="s">
        <v>908</v>
      </c>
      <c r="X304" s="89">
        <v>0.49166665999999998</v>
      </c>
      <c r="Y304" s="89">
        <v>0.25</v>
      </c>
      <c r="Z304" s="119">
        <v>-335025.40247811598</v>
      </c>
      <c r="AA304" s="89">
        <v>0.12291666499999999</v>
      </c>
      <c r="AB304" s="117">
        <f>_xlfn.XLOOKUP(I304,'rubros_id_opex '!A:A,'rubros_id_opex '!B:B)</f>
        <v>2</v>
      </c>
      <c r="AC304" s="89" t="str">
        <f>_xlfn.XLOOKUP(AB304,'rubros_unicos'!B:B,'rubros_unicos'!A:A)</f>
        <v>PERSONAL</v>
      </c>
    </row>
    <row r="305" spans="1:29" hidden="1" x14ac:dyDescent="0.3">
      <c r="A305" s="92" vm="29">
        <v>46053</v>
      </c>
      <c r="B305" s="89" t="s">
        <v>988</v>
      </c>
      <c r="C305" s="89" vm="2">
        <v>0</v>
      </c>
      <c r="D305" s="89">
        <v>-2725630.43</v>
      </c>
      <c r="E305" s="89" t="s">
        <v>478</v>
      </c>
      <c r="F305" s="89">
        <v>1</v>
      </c>
      <c r="G305" s="89">
        <v>2725630.43</v>
      </c>
      <c r="H305" s="89" t="s">
        <v>1014</v>
      </c>
      <c r="I305" s="89" t="s">
        <v>1040</v>
      </c>
      <c r="J305" s="89" t="s">
        <v>88</v>
      </c>
      <c r="K305" s="89" t="s">
        <v>506</v>
      </c>
      <c r="L305" s="89" t="str">
        <f t="shared" si="17"/>
        <v>INDIRECTO</v>
      </c>
      <c r="M305" s="89" t="s">
        <v>1066</v>
      </c>
      <c r="N305" s="89" t="s">
        <v>94</v>
      </c>
      <c r="O305" s="89" vm="2">
        <v>0</v>
      </c>
      <c r="P305" s="89" vm="2">
        <v>0</v>
      </c>
      <c r="Q305" s="89" t="s">
        <v>1016</v>
      </c>
      <c r="R305" s="89" t="s">
        <v>1067</v>
      </c>
      <c r="S305" s="89" t="s">
        <v>1068</v>
      </c>
      <c r="T305" s="89" t="s">
        <v>932</v>
      </c>
      <c r="U305" s="89" t="s">
        <v>933</v>
      </c>
      <c r="V305" s="89">
        <v>2925</v>
      </c>
      <c r="W305" s="89" t="s">
        <v>910</v>
      </c>
      <c r="X305" s="89">
        <v>0.49166665999999998</v>
      </c>
      <c r="Y305" s="89">
        <v>0.25</v>
      </c>
      <c r="Z305" s="119">
        <v>-335025.40247811598</v>
      </c>
      <c r="AA305" s="89">
        <v>0.12291666499999999</v>
      </c>
      <c r="AB305" s="117">
        <f>_xlfn.XLOOKUP(I305,'rubros_id_opex '!A:A,'rubros_id_opex '!B:B)</f>
        <v>2</v>
      </c>
      <c r="AC305" s="89" t="str">
        <f>_xlfn.XLOOKUP(AB305,'rubros_unicos'!B:B,'rubros_unicos'!A:A)</f>
        <v>PERSONAL</v>
      </c>
    </row>
    <row r="306" spans="1:29" hidden="1" x14ac:dyDescent="0.3">
      <c r="A306" s="92" vm="29">
        <v>46053</v>
      </c>
      <c r="B306" s="89" t="s">
        <v>988</v>
      </c>
      <c r="C306" s="89" vm="2">
        <v>0</v>
      </c>
      <c r="D306" s="89">
        <v>-2725630.43</v>
      </c>
      <c r="E306" s="89" t="s">
        <v>478</v>
      </c>
      <c r="F306" s="89">
        <v>1</v>
      </c>
      <c r="G306" s="89">
        <v>2725630.43</v>
      </c>
      <c r="H306" s="89" t="s">
        <v>1014</v>
      </c>
      <c r="I306" s="89" t="s">
        <v>1040</v>
      </c>
      <c r="J306" s="89" t="s">
        <v>88</v>
      </c>
      <c r="K306" s="89" t="s">
        <v>506</v>
      </c>
      <c r="L306" s="89" t="str">
        <f t="shared" si="17"/>
        <v>INDIRECTO</v>
      </c>
      <c r="M306" s="89" t="s">
        <v>1066</v>
      </c>
      <c r="N306" s="89" t="s">
        <v>94</v>
      </c>
      <c r="O306" s="89" vm="2">
        <v>0</v>
      </c>
      <c r="P306" s="89" vm="2">
        <v>0</v>
      </c>
      <c r="Q306" s="89" t="s">
        <v>1016</v>
      </c>
      <c r="R306" s="89" t="s">
        <v>1067</v>
      </c>
      <c r="S306" s="89" t="s">
        <v>1068</v>
      </c>
      <c r="T306" s="89" t="s">
        <v>932</v>
      </c>
      <c r="U306" s="89" t="s">
        <v>933</v>
      </c>
      <c r="V306" s="89">
        <v>2925</v>
      </c>
      <c r="W306" s="89" t="s">
        <v>912</v>
      </c>
      <c r="X306" s="89">
        <v>0.49166665999999998</v>
      </c>
      <c r="Y306" s="89">
        <v>0.25</v>
      </c>
      <c r="Z306" s="119">
        <v>-335025.40247811598</v>
      </c>
      <c r="AA306" s="89">
        <v>0.12291666499999999</v>
      </c>
      <c r="AB306" s="117">
        <f>_xlfn.XLOOKUP(I306,'rubros_id_opex '!A:A,'rubros_id_opex '!B:B)</f>
        <v>2</v>
      </c>
      <c r="AC306" s="89" t="str">
        <f>_xlfn.XLOOKUP(AB306,'rubros_unicos'!B:B,'rubros_unicos'!A:A)</f>
        <v>PERSONAL</v>
      </c>
    </row>
    <row r="307" spans="1:29" hidden="1" x14ac:dyDescent="0.3">
      <c r="A307" s="92" vm="29">
        <v>46053</v>
      </c>
      <c r="B307" s="89" t="s">
        <v>988</v>
      </c>
      <c r="C307" s="89" vm="2">
        <v>0</v>
      </c>
      <c r="D307" s="89">
        <v>-2725630.43</v>
      </c>
      <c r="E307" s="89" t="s">
        <v>478</v>
      </c>
      <c r="F307" s="89">
        <v>1</v>
      </c>
      <c r="G307" s="89">
        <v>2725630.43</v>
      </c>
      <c r="H307" s="89" t="s">
        <v>1014</v>
      </c>
      <c r="I307" s="89" t="s">
        <v>1040</v>
      </c>
      <c r="J307" s="89" t="s">
        <v>88</v>
      </c>
      <c r="K307" s="89" t="s">
        <v>506</v>
      </c>
      <c r="L307" s="89" t="str">
        <f t="shared" si="17"/>
        <v>INDIRECTO</v>
      </c>
      <c r="M307" s="89" t="s">
        <v>1066</v>
      </c>
      <c r="N307" s="89" t="s">
        <v>94</v>
      </c>
      <c r="O307" s="89" vm="2">
        <v>0</v>
      </c>
      <c r="P307" s="89" vm="2">
        <v>0</v>
      </c>
      <c r="Q307" s="89" t="s">
        <v>1016</v>
      </c>
      <c r="R307" s="89" t="s">
        <v>1067</v>
      </c>
      <c r="S307" s="89" t="s">
        <v>1068</v>
      </c>
      <c r="T307" s="89" t="s">
        <v>932</v>
      </c>
      <c r="U307" s="89" t="s">
        <v>933</v>
      </c>
      <c r="V307" s="89">
        <v>3125</v>
      </c>
      <c r="W307" s="89" t="s">
        <v>934</v>
      </c>
      <c r="X307" s="89">
        <v>0.49166660000000001</v>
      </c>
      <c r="Y307" s="89">
        <v>0.25</v>
      </c>
      <c r="Z307" s="119">
        <v>-335025.3615936595</v>
      </c>
      <c r="AA307" s="89">
        <v>0.12291665</v>
      </c>
      <c r="AB307" s="117">
        <f>_xlfn.XLOOKUP(I307,'rubros_id_opex '!A:A,'rubros_id_opex '!B:B)</f>
        <v>2</v>
      </c>
      <c r="AC307" s="89" t="str">
        <f>_xlfn.XLOOKUP(AB307,'rubros_unicos'!B:B,'rubros_unicos'!A:A)</f>
        <v>PERSONAL</v>
      </c>
    </row>
    <row r="308" spans="1:29" hidden="1" x14ac:dyDescent="0.3">
      <c r="A308" s="92" vm="29">
        <v>46053</v>
      </c>
      <c r="B308" s="89" t="s">
        <v>988</v>
      </c>
      <c r="C308" s="89" vm="2">
        <v>0</v>
      </c>
      <c r="D308" s="89">
        <v>-2725630.43</v>
      </c>
      <c r="E308" s="89" t="s">
        <v>478</v>
      </c>
      <c r="F308" s="89">
        <v>1</v>
      </c>
      <c r="G308" s="89">
        <v>2725630.43</v>
      </c>
      <c r="H308" s="89" t="s">
        <v>1014</v>
      </c>
      <c r="I308" s="89" t="s">
        <v>1040</v>
      </c>
      <c r="J308" s="89" t="s">
        <v>88</v>
      </c>
      <c r="K308" s="89" t="s">
        <v>506</v>
      </c>
      <c r="L308" s="89" t="str">
        <f t="shared" si="17"/>
        <v>INDIRECTO</v>
      </c>
      <c r="M308" s="89" t="s">
        <v>1066</v>
      </c>
      <c r="N308" s="89" t="s">
        <v>94</v>
      </c>
      <c r="O308" s="89" vm="2">
        <v>0</v>
      </c>
      <c r="P308" s="89" vm="2">
        <v>0</v>
      </c>
      <c r="Q308" s="89" t="s">
        <v>1016</v>
      </c>
      <c r="R308" s="89" t="s">
        <v>1067</v>
      </c>
      <c r="S308" s="89" t="s">
        <v>1068</v>
      </c>
      <c r="T308" s="89" t="s">
        <v>932</v>
      </c>
      <c r="U308" s="89" t="s">
        <v>933</v>
      </c>
      <c r="V308" s="89">
        <v>3125</v>
      </c>
      <c r="W308" s="89" t="s">
        <v>908</v>
      </c>
      <c r="X308" s="89">
        <v>0.49166660000000001</v>
      </c>
      <c r="Y308" s="89">
        <v>0.25</v>
      </c>
      <c r="Z308" s="119">
        <v>-335025.3615936595</v>
      </c>
      <c r="AA308" s="89">
        <v>0.12291665</v>
      </c>
      <c r="AB308" s="117">
        <f>_xlfn.XLOOKUP(I308,'rubros_id_opex '!A:A,'rubros_id_opex '!B:B)</f>
        <v>2</v>
      </c>
      <c r="AC308" s="89" t="str">
        <f>_xlfn.XLOOKUP(AB308,'rubros_unicos'!B:B,'rubros_unicos'!A:A)</f>
        <v>PERSONAL</v>
      </c>
    </row>
    <row r="309" spans="1:29" hidden="1" x14ac:dyDescent="0.3">
      <c r="A309" s="92" vm="29">
        <v>46053</v>
      </c>
      <c r="B309" s="89" t="s">
        <v>988</v>
      </c>
      <c r="C309" s="89" vm="2">
        <v>0</v>
      </c>
      <c r="D309" s="89">
        <v>-2725630.43</v>
      </c>
      <c r="E309" s="89" t="s">
        <v>478</v>
      </c>
      <c r="F309" s="89">
        <v>1</v>
      </c>
      <c r="G309" s="89">
        <v>2725630.43</v>
      </c>
      <c r="H309" s="89" t="s">
        <v>1014</v>
      </c>
      <c r="I309" s="89" t="s">
        <v>1040</v>
      </c>
      <c r="J309" s="89" t="s">
        <v>88</v>
      </c>
      <c r="K309" s="89" t="s">
        <v>506</v>
      </c>
      <c r="L309" s="89" t="str">
        <f t="shared" si="17"/>
        <v>INDIRECTO</v>
      </c>
      <c r="M309" s="89" t="s">
        <v>1066</v>
      </c>
      <c r="N309" s="89" t="s">
        <v>94</v>
      </c>
      <c r="O309" s="89" vm="2">
        <v>0</v>
      </c>
      <c r="P309" s="89" vm="2">
        <v>0</v>
      </c>
      <c r="Q309" s="89" t="s">
        <v>1016</v>
      </c>
      <c r="R309" s="89" t="s">
        <v>1067</v>
      </c>
      <c r="S309" s="89" t="s">
        <v>1068</v>
      </c>
      <c r="T309" s="89" t="s">
        <v>932</v>
      </c>
      <c r="U309" s="89" t="s">
        <v>933</v>
      </c>
      <c r="V309" s="89">
        <v>3125</v>
      </c>
      <c r="W309" s="89" t="s">
        <v>910</v>
      </c>
      <c r="X309" s="89">
        <v>0.49166660000000001</v>
      </c>
      <c r="Y309" s="89">
        <v>0.25</v>
      </c>
      <c r="Z309" s="119">
        <v>-335025.3615936595</v>
      </c>
      <c r="AA309" s="89">
        <v>0.12291665</v>
      </c>
      <c r="AB309" s="117">
        <f>_xlfn.XLOOKUP(I309,'rubros_id_opex '!A:A,'rubros_id_opex '!B:B)</f>
        <v>2</v>
      </c>
      <c r="AC309" s="89" t="str">
        <f>_xlfn.XLOOKUP(AB309,'rubros_unicos'!B:B,'rubros_unicos'!A:A)</f>
        <v>PERSONAL</v>
      </c>
    </row>
    <row r="310" spans="1:29" hidden="1" x14ac:dyDescent="0.3">
      <c r="A310" s="92" vm="29">
        <v>46053</v>
      </c>
      <c r="B310" s="89" t="s">
        <v>988</v>
      </c>
      <c r="C310" s="89" vm="2">
        <v>0</v>
      </c>
      <c r="D310" s="89">
        <v>-2725630.43</v>
      </c>
      <c r="E310" s="89" t="s">
        <v>478</v>
      </c>
      <c r="F310" s="89">
        <v>1</v>
      </c>
      <c r="G310" s="89">
        <v>2725630.43</v>
      </c>
      <c r="H310" s="89" t="s">
        <v>1014</v>
      </c>
      <c r="I310" s="89" t="s">
        <v>1040</v>
      </c>
      <c r="J310" s="89" t="s">
        <v>88</v>
      </c>
      <c r="K310" s="89" t="s">
        <v>506</v>
      </c>
      <c r="L310" s="89" t="str">
        <f t="shared" si="17"/>
        <v>INDIRECTO</v>
      </c>
      <c r="M310" s="89" t="s">
        <v>1066</v>
      </c>
      <c r="N310" s="89" t="s">
        <v>94</v>
      </c>
      <c r="O310" s="89" vm="2">
        <v>0</v>
      </c>
      <c r="P310" s="89" vm="2">
        <v>0</v>
      </c>
      <c r="Q310" s="89" t="s">
        <v>1016</v>
      </c>
      <c r="R310" s="89" t="s">
        <v>1067</v>
      </c>
      <c r="S310" s="89" t="s">
        <v>1068</v>
      </c>
      <c r="T310" s="89" t="s">
        <v>932</v>
      </c>
      <c r="U310" s="89" t="s">
        <v>933</v>
      </c>
      <c r="V310" s="89">
        <v>3125</v>
      </c>
      <c r="W310" s="89" t="s">
        <v>912</v>
      </c>
      <c r="X310" s="89">
        <v>0.49166660000000001</v>
      </c>
      <c r="Y310" s="89">
        <v>0.25</v>
      </c>
      <c r="Z310" s="119">
        <v>-335025.3615936595</v>
      </c>
      <c r="AA310" s="89">
        <v>0.12291665</v>
      </c>
      <c r="AB310" s="117">
        <v>2</v>
      </c>
      <c r="AC310" s="89" t="str">
        <f>_xlfn.XLOOKUP(AB310,'rubros_unicos'!B:B,'rubros_unicos'!A:A)</f>
        <v>PERSONAL</v>
      </c>
    </row>
    <row r="311" spans="1:29" hidden="1" x14ac:dyDescent="0.3">
      <c r="A311" s="92" vm="29">
        <v>46053</v>
      </c>
      <c r="B311" s="89" t="s">
        <v>972</v>
      </c>
      <c r="C311" s="89" vm="2">
        <v>0</v>
      </c>
      <c r="D311" s="89">
        <v>-1725630.43</v>
      </c>
      <c r="E311" s="89" t="s">
        <v>478</v>
      </c>
      <c r="F311" s="89">
        <v>1</v>
      </c>
      <c r="G311" s="89">
        <v>1725630.43</v>
      </c>
      <c r="H311" s="89" t="s">
        <v>1014</v>
      </c>
      <c r="I311" s="89" t="s">
        <v>1127</v>
      </c>
      <c r="J311" s="89" t="s">
        <v>88</v>
      </c>
      <c r="K311" s="89" t="s">
        <v>506</v>
      </c>
      <c r="L311" s="89" t="str">
        <f t="shared" si="17"/>
        <v>INDIRECTO</v>
      </c>
      <c r="M311" s="89" t="s">
        <v>1066</v>
      </c>
      <c r="N311" s="89" t="s">
        <v>94</v>
      </c>
      <c r="O311" s="89" vm="2">
        <v>0</v>
      </c>
      <c r="P311" s="89" vm="2">
        <v>0</v>
      </c>
      <c r="Q311" s="89" t="s">
        <v>1016</v>
      </c>
      <c r="R311" s="89" t="s">
        <v>1067</v>
      </c>
      <c r="S311" s="89" t="s">
        <v>1068</v>
      </c>
      <c r="T311" s="89" t="s">
        <v>932</v>
      </c>
      <c r="U311" s="89" t="s">
        <v>933</v>
      </c>
      <c r="V311" s="89">
        <v>2925</v>
      </c>
      <c r="W311" s="89" t="s">
        <v>934</v>
      </c>
      <c r="X311" s="89">
        <v>0.49166665999999998</v>
      </c>
      <c r="Y311" s="89">
        <v>0.25</v>
      </c>
      <c r="Z311" s="119">
        <v>-212108.73747811595</v>
      </c>
      <c r="AA311" s="89">
        <v>0.12291666499999999</v>
      </c>
      <c r="AB311" s="117">
        <v>2</v>
      </c>
      <c r="AC311" s="89" t="str">
        <f>_xlfn.XLOOKUP(AB311,'rubros_unicos'!B:B,'rubros_unicos'!A:A)</f>
        <v>PERSONAL</v>
      </c>
    </row>
    <row r="312" spans="1:29" hidden="1" x14ac:dyDescent="0.3">
      <c r="A312" s="92" vm="29">
        <v>46053</v>
      </c>
      <c r="B312" s="89" t="s">
        <v>972</v>
      </c>
      <c r="C312" s="89" vm="2">
        <v>0</v>
      </c>
      <c r="D312" s="89">
        <v>-1725630.43</v>
      </c>
      <c r="E312" s="89" t="s">
        <v>478</v>
      </c>
      <c r="F312" s="89">
        <v>1</v>
      </c>
      <c r="G312" s="89">
        <v>1725630.43</v>
      </c>
      <c r="H312" s="89" t="s">
        <v>1014</v>
      </c>
      <c r="I312" s="89" t="s">
        <v>1127</v>
      </c>
      <c r="J312" s="89" t="s">
        <v>88</v>
      </c>
      <c r="K312" s="89" t="s">
        <v>506</v>
      </c>
      <c r="L312" s="89" t="str">
        <f t="shared" si="17"/>
        <v>INDIRECTO</v>
      </c>
      <c r="M312" s="89" t="s">
        <v>1066</v>
      </c>
      <c r="N312" s="89" t="s">
        <v>94</v>
      </c>
      <c r="O312" s="89" vm="2">
        <v>0</v>
      </c>
      <c r="P312" s="89" vm="2">
        <v>0</v>
      </c>
      <c r="Q312" s="89" t="s">
        <v>1016</v>
      </c>
      <c r="R312" s="89" t="s">
        <v>1067</v>
      </c>
      <c r="S312" s="89" t="s">
        <v>1068</v>
      </c>
      <c r="T312" s="89" t="s">
        <v>932</v>
      </c>
      <c r="U312" s="89" t="s">
        <v>933</v>
      </c>
      <c r="V312" s="89">
        <v>2925</v>
      </c>
      <c r="W312" s="89" t="s">
        <v>908</v>
      </c>
      <c r="X312" s="89">
        <v>0.49166665999999998</v>
      </c>
      <c r="Y312" s="89">
        <v>0.25</v>
      </c>
      <c r="Z312" s="119">
        <v>-212108.73747811595</v>
      </c>
      <c r="AA312" s="89">
        <v>0.12291666499999999</v>
      </c>
      <c r="AB312" s="117">
        <v>2</v>
      </c>
      <c r="AC312" s="89" t="str">
        <f>_xlfn.XLOOKUP(AB312,'rubros_unicos'!B:B,'rubros_unicos'!A:A)</f>
        <v>PERSONAL</v>
      </c>
    </row>
    <row r="313" spans="1:29" hidden="1" x14ac:dyDescent="0.3">
      <c r="A313" s="92" vm="29">
        <v>46053</v>
      </c>
      <c r="B313" s="89" t="s">
        <v>972</v>
      </c>
      <c r="C313" s="89" vm="2">
        <v>0</v>
      </c>
      <c r="D313" s="89">
        <v>-1725630.43</v>
      </c>
      <c r="E313" s="89" t="s">
        <v>478</v>
      </c>
      <c r="F313" s="89">
        <v>1</v>
      </c>
      <c r="G313" s="89">
        <v>1725630.43</v>
      </c>
      <c r="H313" s="89" t="s">
        <v>1014</v>
      </c>
      <c r="I313" s="89" t="s">
        <v>1127</v>
      </c>
      <c r="J313" s="89" t="s">
        <v>88</v>
      </c>
      <c r="K313" s="89" t="s">
        <v>506</v>
      </c>
      <c r="L313" s="89" t="str">
        <f t="shared" si="17"/>
        <v>INDIRECTO</v>
      </c>
      <c r="M313" s="89" t="s">
        <v>1066</v>
      </c>
      <c r="N313" s="89" t="s">
        <v>94</v>
      </c>
      <c r="O313" s="89" vm="2">
        <v>0</v>
      </c>
      <c r="P313" s="89" vm="2">
        <v>0</v>
      </c>
      <c r="Q313" s="89" t="s">
        <v>1016</v>
      </c>
      <c r="R313" s="89" t="s">
        <v>1067</v>
      </c>
      <c r="S313" s="89" t="s">
        <v>1068</v>
      </c>
      <c r="T313" s="89" t="s">
        <v>932</v>
      </c>
      <c r="U313" s="89" t="s">
        <v>933</v>
      </c>
      <c r="V313" s="89">
        <v>2925</v>
      </c>
      <c r="W313" s="89" t="s">
        <v>910</v>
      </c>
      <c r="X313" s="89">
        <v>0.49166665999999998</v>
      </c>
      <c r="Y313" s="89">
        <v>0.25</v>
      </c>
      <c r="Z313" s="119">
        <v>-212108.73747811595</v>
      </c>
      <c r="AA313" s="89">
        <v>0.12291666499999999</v>
      </c>
      <c r="AB313" s="117">
        <v>2</v>
      </c>
      <c r="AC313" s="89" t="str">
        <f>_xlfn.XLOOKUP(AB313,'rubros_unicos'!B:B,'rubros_unicos'!A:A)</f>
        <v>PERSONAL</v>
      </c>
    </row>
    <row r="314" spans="1:29" hidden="1" x14ac:dyDescent="0.3">
      <c r="A314" s="92" vm="29">
        <v>46053</v>
      </c>
      <c r="B314" s="89" t="s">
        <v>972</v>
      </c>
      <c r="C314" s="89" vm="2">
        <v>0</v>
      </c>
      <c r="D314" s="89">
        <v>-1725630.43</v>
      </c>
      <c r="E314" s="89" t="s">
        <v>478</v>
      </c>
      <c r="F314" s="89">
        <v>1</v>
      </c>
      <c r="G314" s="89">
        <v>1725630.43</v>
      </c>
      <c r="H314" s="89" t="s">
        <v>1014</v>
      </c>
      <c r="I314" s="89" t="s">
        <v>1127</v>
      </c>
      <c r="J314" s="89" t="s">
        <v>88</v>
      </c>
      <c r="K314" s="89" t="s">
        <v>506</v>
      </c>
      <c r="L314" s="89" t="str">
        <f t="shared" si="17"/>
        <v>INDIRECTO</v>
      </c>
      <c r="M314" s="89" t="s">
        <v>1066</v>
      </c>
      <c r="N314" s="89" t="s">
        <v>94</v>
      </c>
      <c r="O314" s="89" vm="2">
        <v>0</v>
      </c>
      <c r="P314" s="89" vm="2">
        <v>0</v>
      </c>
      <c r="Q314" s="89" t="s">
        <v>1016</v>
      </c>
      <c r="R314" s="89" t="s">
        <v>1067</v>
      </c>
      <c r="S314" s="89" t="s">
        <v>1068</v>
      </c>
      <c r="T314" s="89" t="s">
        <v>932</v>
      </c>
      <c r="U314" s="89" t="s">
        <v>933</v>
      </c>
      <c r="V314" s="89">
        <v>2925</v>
      </c>
      <c r="W314" s="89" t="s">
        <v>912</v>
      </c>
      <c r="X314" s="89">
        <v>0.49166665999999998</v>
      </c>
      <c r="Y314" s="89">
        <v>0.25</v>
      </c>
      <c r="Z314" s="119">
        <v>-212108.73747811595</v>
      </c>
      <c r="AA314" s="89">
        <v>0.12291666499999999</v>
      </c>
      <c r="AB314" s="117">
        <v>2</v>
      </c>
      <c r="AC314" s="89" t="str">
        <f>_xlfn.XLOOKUP(AB314,'rubros_unicos'!B:B,'rubros_unicos'!A:A)</f>
        <v>PERSONAL</v>
      </c>
    </row>
    <row r="315" spans="1:29" hidden="1" x14ac:dyDescent="0.3">
      <c r="A315" s="92" vm="29">
        <v>46053</v>
      </c>
      <c r="B315" s="89" t="s">
        <v>972</v>
      </c>
      <c r="C315" s="89" vm="2">
        <v>0</v>
      </c>
      <c r="D315" s="89">
        <v>-1725630.43</v>
      </c>
      <c r="E315" s="89" t="s">
        <v>478</v>
      </c>
      <c r="F315" s="89">
        <v>1</v>
      </c>
      <c r="G315" s="89">
        <v>1725630.43</v>
      </c>
      <c r="H315" s="89" t="s">
        <v>1014</v>
      </c>
      <c r="I315" s="89" t="s">
        <v>1127</v>
      </c>
      <c r="J315" s="89" t="s">
        <v>88</v>
      </c>
      <c r="K315" s="89" t="s">
        <v>506</v>
      </c>
      <c r="L315" s="89" t="str">
        <f t="shared" si="17"/>
        <v>INDIRECTO</v>
      </c>
      <c r="M315" s="89" t="s">
        <v>1066</v>
      </c>
      <c r="N315" s="89" t="s">
        <v>94</v>
      </c>
      <c r="O315" s="89" vm="2">
        <v>0</v>
      </c>
      <c r="P315" s="89" vm="2">
        <v>0</v>
      </c>
      <c r="Q315" s="89" t="s">
        <v>1016</v>
      </c>
      <c r="R315" s="89" t="s">
        <v>1067</v>
      </c>
      <c r="S315" s="89" t="s">
        <v>1068</v>
      </c>
      <c r="T315" s="89" t="s">
        <v>932</v>
      </c>
      <c r="U315" s="89" t="s">
        <v>933</v>
      </c>
      <c r="V315" s="89">
        <v>3125</v>
      </c>
      <c r="W315" s="89" t="s">
        <v>934</v>
      </c>
      <c r="X315" s="89">
        <v>0.49166660000000001</v>
      </c>
      <c r="Y315" s="89">
        <v>0.25</v>
      </c>
      <c r="Z315" s="119">
        <v>-212108.71159365951</v>
      </c>
      <c r="AA315" s="89">
        <v>0.12291665</v>
      </c>
      <c r="AB315" s="117">
        <v>2</v>
      </c>
      <c r="AC315" s="89" t="str">
        <f>_xlfn.XLOOKUP(AB315,'rubros_unicos'!B:B,'rubros_unicos'!A:A)</f>
        <v>PERSONAL</v>
      </c>
    </row>
    <row r="316" spans="1:29" hidden="1" x14ac:dyDescent="0.3">
      <c r="A316" s="92" vm="29">
        <v>46053</v>
      </c>
      <c r="B316" s="89" t="s">
        <v>972</v>
      </c>
      <c r="C316" s="89" vm="2">
        <v>0</v>
      </c>
      <c r="D316" s="89">
        <v>-1725630.43</v>
      </c>
      <c r="E316" s="89" t="s">
        <v>478</v>
      </c>
      <c r="F316" s="89">
        <v>1</v>
      </c>
      <c r="G316" s="89">
        <v>1725630.43</v>
      </c>
      <c r="H316" s="89" t="s">
        <v>1014</v>
      </c>
      <c r="I316" s="89" t="s">
        <v>1127</v>
      </c>
      <c r="J316" s="89" t="s">
        <v>88</v>
      </c>
      <c r="K316" s="89" t="s">
        <v>506</v>
      </c>
      <c r="L316" s="89" t="str">
        <f t="shared" si="17"/>
        <v>INDIRECTO</v>
      </c>
      <c r="M316" s="89" t="s">
        <v>1066</v>
      </c>
      <c r="N316" s="89" t="s">
        <v>94</v>
      </c>
      <c r="O316" s="89" vm="2">
        <v>0</v>
      </c>
      <c r="P316" s="89" vm="2">
        <v>0</v>
      </c>
      <c r="Q316" s="89" t="s">
        <v>1016</v>
      </c>
      <c r="R316" s="89" t="s">
        <v>1067</v>
      </c>
      <c r="S316" s="89" t="s">
        <v>1068</v>
      </c>
      <c r="T316" s="89" t="s">
        <v>932</v>
      </c>
      <c r="U316" s="89" t="s">
        <v>933</v>
      </c>
      <c r="V316" s="89">
        <v>3125</v>
      </c>
      <c r="W316" s="89" t="s">
        <v>908</v>
      </c>
      <c r="X316" s="89">
        <v>0.49166660000000001</v>
      </c>
      <c r="Y316" s="89">
        <v>0.25</v>
      </c>
      <c r="Z316" s="119">
        <v>-212108.71159365951</v>
      </c>
      <c r="AA316" s="89">
        <v>0.12291665</v>
      </c>
      <c r="AB316" s="117">
        <v>2</v>
      </c>
      <c r="AC316" s="89" t="str">
        <f>_xlfn.XLOOKUP(AB316,'rubros_unicos'!B:B,'rubros_unicos'!A:A)</f>
        <v>PERSONAL</v>
      </c>
    </row>
    <row r="317" spans="1:29" hidden="1" x14ac:dyDescent="0.3">
      <c r="A317" s="92" vm="29">
        <v>46053</v>
      </c>
      <c r="B317" s="89" t="s">
        <v>972</v>
      </c>
      <c r="C317" s="89" vm="2">
        <v>0</v>
      </c>
      <c r="D317" s="89">
        <v>-1725630.43</v>
      </c>
      <c r="E317" s="89" t="s">
        <v>478</v>
      </c>
      <c r="F317" s="89">
        <v>1</v>
      </c>
      <c r="G317" s="89">
        <v>1725630.43</v>
      </c>
      <c r="H317" s="89" t="s">
        <v>1014</v>
      </c>
      <c r="I317" s="89" t="s">
        <v>1127</v>
      </c>
      <c r="J317" s="89" t="s">
        <v>88</v>
      </c>
      <c r="K317" s="89" t="s">
        <v>506</v>
      </c>
      <c r="L317" s="89" t="str">
        <f t="shared" si="17"/>
        <v>INDIRECTO</v>
      </c>
      <c r="M317" s="89" t="s">
        <v>1066</v>
      </c>
      <c r="N317" s="89" t="s">
        <v>94</v>
      </c>
      <c r="O317" s="89" vm="2">
        <v>0</v>
      </c>
      <c r="P317" s="89" vm="2">
        <v>0</v>
      </c>
      <c r="Q317" s="89" t="s">
        <v>1016</v>
      </c>
      <c r="R317" s="89" t="s">
        <v>1067</v>
      </c>
      <c r="S317" s="89" t="s">
        <v>1068</v>
      </c>
      <c r="T317" s="89" t="s">
        <v>932</v>
      </c>
      <c r="U317" s="89" t="s">
        <v>933</v>
      </c>
      <c r="V317" s="89">
        <v>3125</v>
      </c>
      <c r="W317" s="89" t="s">
        <v>910</v>
      </c>
      <c r="X317" s="89">
        <v>0.49166660000000001</v>
      </c>
      <c r="Y317" s="89">
        <v>0.25</v>
      </c>
      <c r="Z317" s="119">
        <v>-212108.71159365951</v>
      </c>
      <c r="AA317" s="89">
        <v>0.12291665</v>
      </c>
      <c r="AB317" s="117">
        <v>2</v>
      </c>
      <c r="AC317" s="89" t="str">
        <f>_xlfn.XLOOKUP(AB317,'rubros_unicos'!B:B,'rubros_unicos'!A:A)</f>
        <v>PERSONAL</v>
      </c>
    </row>
    <row r="318" spans="1:29" hidden="1" x14ac:dyDescent="0.3">
      <c r="A318" s="92" vm="29">
        <v>46053</v>
      </c>
      <c r="B318" s="89" t="s">
        <v>972</v>
      </c>
      <c r="C318" s="89" vm="2">
        <v>0</v>
      </c>
      <c r="D318" s="90">
        <v>-1725630.43</v>
      </c>
      <c r="E318" s="89" t="s">
        <v>478</v>
      </c>
      <c r="F318" s="89">
        <v>1</v>
      </c>
      <c r="G318" s="90">
        <v>1725630.43</v>
      </c>
      <c r="H318" s="89" t="s">
        <v>1014</v>
      </c>
      <c r="I318" s="89" t="s">
        <v>1127</v>
      </c>
      <c r="J318" s="89" t="s">
        <v>88</v>
      </c>
      <c r="K318" s="89" t="s">
        <v>506</v>
      </c>
      <c r="L318" s="89" t="str">
        <f t="shared" si="17"/>
        <v>INDIRECTO</v>
      </c>
      <c r="M318" s="89" t="s">
        <v>1066</v>
      </c>
      <c r="N318" s="89" t="s">
        <v>94</v>
      </c>
      <c r="O318" s="89" vm="2">
        <v>0</v>
      </c>
      <c r="P318" s="89" vm="2">
        <v>0</v>
      </c>
      <c r="Q318" s="89" t="s">
        <v>1016</v>
      </c>
      <c r="R318" s="89" t="s">
        <v>1067</v>
      </c>
      <c r="S318" s="91" t="s">
        <v>1068</v>
      </c>
      <c r="T318" s="89" t="s">
        <v>932</v>
      </c>
      <c r="U318" s="89" t="s">
        <v>933</v>
      </c>
      <c r="V318" s="89">
        <v>3125</v>
      </c>
      <c r="W318" s="89" t="s">
        <v>912</v>
      </c>
      <c r="X318" s="89">
        <v>0.49166660000000001</v>
      </c>
      <c r="Y318" s="90">
        <v>0.25</v>
      </c>
      <c r="Z318" s="119">
        <v>-212108.71159365951</v>
      </c>
      <c r="AA318" s="89">
        <v>0.12291665</v>
      </c>
      <c r="AB318" s="117">
        <v>2</v>
      </c>
      <c r="AC318" s="89" t="str">
        <f>_xlfn.XLOOKUP(AB318,'rubros_unicos'!B:B,'rubros_unicos'!A:A)</f>
        <v>PERSONAL</v>
      </c>
    </row>
    <row r="319" spans="1:29" hidden="1" x14ac:dyDescent="0.3">
      <c r="A319" s="92" vm="29">
        <v>46053</v>
      </c>
      <c r="B319" s="89" t="s">
        <v>978</v>
      </c>
      <c r="C319" s="89">
        <v>20372303965</v>
      </c>
      <c r="D319" s="89">
        <v>-1970793.98</v>
      </c>
      <c r="E319" s="89" t="s">
        <v>478</v>
      </c>
      <c r="F319" s="89">
        <v>1</v>
      </c>
      <c r="G319" s="89">
        <v>1970793.98</v>
      </c>
      <c r="H319" s="89" t="s">
        <v>1014</v>
      </c>
      <c r="I319" s="89" t="s">
        <v>1018</v>
      </c>
      <c r="J319" s="89" t="s">
        <v>88</v>
      </c>
      <c r="K319" s="89" t="s">
        <v>506</v>
      </c>
      <c r="L319" s="89" t="str">
        <f t="shared" si="17"/>
        <v>INDIRECTO</v>
      </c>
      <c r="M319" s="89" t="s">
        <v>1066</v>
      </c>
      <c r="N319" s="89" t="s">
        <v>94</v>
      </c>
      <c r="O319" s="89" vm="2">
        <v>0</v>
      </c>
      <c r="P319" s="89" vm="2">
        <v>0</v>
      </c>
      <c r="Q319" s="89" t="s">
        <v>1016</v>
      </c>
      <c r="R319" s="89" t="s">
        <v>1067</v>
      </c>
      <c r="S319" s="89" t="s">
        <v>1068</v>
      </c>
      <c r="T319" s="89" t="s">
        <v>932</v>
      </c>
      <c r="U319" s="89" t="s">
        <v>933</v>
      </c>
      <c r="V319" s="89">
        <v>2925</v>
      </c>
      <c r="W319" s="89" t="s">
        <v>934</v>
      </c>
      <c r="X319" s="89">
        <v>0.49166665999999998</v>
      </c>
      <c r="Y319" s="89">
        <v>0.25</v>
      </c>
      <c r="Z319" s="119">
        <v>-242243.42342367669</v>
      </c>
      <c r="AA319" s="89">
        <v>0.12291666499999999</v>
      </c>
      <c r="AB319" s="117">
        <f>_xlfn.XLOOKUP(I319,'rubros_id_opex '!A:A,'rubros_id_opex '!B:B)</f>
        <v>2</v>
      </c>
      <c r="AC319" s="89" t="str">
        <f>_xlfn.XLOOKUP(AB319,'rubros_unicos'!B:B,'rubros_unicos'!A:A)</f>
        <v>PERSONAL</v>
      </c>
    </row>
    <row r="320" spans="1:29" hidden="1" x14ac:dyDescent="0.3">
      <c r="A320" s="92" vm="29">
        <v>46053</v>
      </c>
      <c r="B320" s="89" t="s">
        <v>978</v>
      </c>
      <c r="C320" s="89">
        <v>20372303965</v>
      </c>
      <c r="D320" s="89">
        <v>-1970793.98</v>
      </c>
      <c r="E320" s="89" t="s">
        <v>478</v>
      </c>
      <c r="F320" s="89">
        <v>1</v>
      </c>
      <c r="G320" s="89">
        <v>1970793.98</v>
      </c>
      <c r="H320" s="89" t="s">
        <v>1014</v>
      </c>
      <c r="I320" s="89" t="s">
        <v>1018</v>
      </c>
      <c r="J320" s="89" t="s">
        <v>88</v>
      </c>
      <c r="K320" s="89" t="s">
        <v>506</v>
      </c>
      <c r="L320" s="89" t="str">
        <f t="shared" si="17"/>
        <v>INDIRECTO</v>
      </c>
      <c r="M320" s="89" t="s">
        <v>1066</v>
      </c>
      <c r="N320" s="89" t="s">
        <v>94</v>
      </c>
      <c r="O320" s="89" vm="2">
        <v>0</v>
      </c>
      <c r="P320" s="89" vm="2">
        <v>0</v>
      </c>
      <c r="Q320" s="89" t="s">
        <v>1016</v>
      </c>
      <c r="R320" s="89" t="s">
        <v>1067</v>
      </c>
      <c r="S320" s="89" t="s">
        <v>1068</v>
      </c>
      <c r="T320" s="89" t="s">
        <v>932</v>
      </c>
      <c r="U320" s="89" t="s">
        <v>933</v>
      </c>
      <c r="V320" s="89">
        <v>2925</v>
      </c>
      <c r="W320" s="89" t="s">
        <v>908</v>
      </c>
      <c r="X320" s="89">
        <v>0.49166665999999998</v>
      </c>
      <c r="Y320" s="89">
        <v>0.25</v>
      </c>
      <c r="Z320" s="119">
        <v>-242243.42342367669</v>
      </c>
      <c r="AA320" s="89">
        <v>0.12291666499999999</v>
      </c>
      <c r="AB320" s="117">
        <f>_xlfn.XLOOKUP(I320,'rubros_id_opex '!A:A,'rubros_id_opex '!B:B)</f>
        <v>2</v>
      </c>
      <c r="AC320" s="89" t="str">
        <f>_xlfn.XLOOKUP(AB320,'rubros_unicos'!B:B,'rubros_unicos'!A:A)</f>
        <v>PERSONAL</v>
      </c>
    </row>
    <row r="321" spans="1:29" hidden="1" x14ac:dyDescent="0.3">
      <c r="A321" s="92" vm="29">
        <v>46053</v>
      </c>
      <c r="B321" s="89" t="s">
        <v>978</v>
      </c>
      <c r="C321" s="89">
        <v>20372303965</v>
      </c>
      <c r="D321" s="89">
        <v>-1970793.98</v>
      </c>
      <c r="E321" s="89" t="s">
        <v>478</v>
      </c>
      <c r="F321" s="89">
        <v>1</v>
      </c>
      <c r="G321" s="89">
        <v>1970793.98</v>
      </c>
      <c r="H321" s="89" t="s">
        <v>1014</v>
      </c>
      <c r="I321" s="89" t="s">
        <v>1018</v>
      </c>
      <c r="J321" s="89" t="s">
        <v>88</v>
      </c>
      <c r="K321" s="89" t="s">
        <v>506</v>
      </c>
      <c r="L321" s="89" t="str">
        <f t="shared" si="17"/>
        <v>INDIRECTO</v>
      </c>
      <c r="M321" s="89" t="s">
        <v>1066</v>
      </c>
      <c r="N321" s="89" t="s">
        <v>94</v>
      </c>
      <c r="O321" s="89" vm="2">
        <v>0</v>
      </c>
      <c r="P321" s="89" vm="2">
        <v>0</v>
      </c>
      <c r="Q321" s="89" t="s">
        <v>1016</v>
      </c>
      <c r="R321" s="89" t="s">
        <v>1067</v>
      </c>
      <c r="S321" s="89" t="s">
        <v>1068</v>
      </c>
      <c r="T321" s="89" t="s">
        <v>932</v>
      </c>
      <c r="U321" s="89" t="s">
        <v>933</v>
      </c>
      <c r="V321" s="89">
        <v>2925</v>
      </c>
      <c r="W321" s="89" t="s">
        <v>910</v>
      </c>
      <c r="X321" s="89">
        <v>0.49166665999999998</v>
      </c>
      <c r="Y321" s="89">
        <v>0.25</v>
      </c>
      <c r="Z321" s="119">
        <v>-242243.42342367669</v>
      </c>
      <c r="AA321" s="89">
        <v>0.12291666499999999</v>
      </c>
      <c r="AB321" s="117">
        <f>_xlfn.XLOOKUP(I321,'rubros_id_opex '!A:A,'rubros_id_opex '!B:B)</f>
        <v>2</v>
      </c>
      <c r="AC321" s="89" t="str">
        <f>_xlfn.XLOOKUP(AB321,'rubros_unicos'!B:B,'rubros_unicos'!A:A)</f>
        <v>PERSONAL</v>
      </c>
    </row>
    <row r="322" spans="1:29" hidden="1" x14ac:dyDescent="0.3">
      <c r="A322" s="92" vm="29">
        <v>46053</v>
      </c>
      <c r="B322" s="89" t="s">
        <v>978</v>
      </c>
      <c r="C322" s="89">
        <v>20372303965</v>
      </c>
      <c r="D322" s="89">
        <v>-1970793.98</v>
      </c>
      <c r="E322" s="89" t="s">
        <v>478</v>
      </c>
      <c r="F322" s="89">
        <v>1</v>
      </c>
      <c r="G322" s="89">
        <v>1970793.98</v>
      </c>
      <c r="H322" s="89" t="s">
        <v>1014</v>
      </c>
      <c r="I322" s="89" t="s">
        <v>1018</v>
      </c>
      <c r="J322" s="89" t="s">
        <v>88</v>
      </c>
      <c r="K322" s="89" t="s">
        <v>506</v>
      </c>
      <c r="L322" s="89" t="str">
        <f t="shared" si="17"/>
        <v>INDIRECTO</v>
      </c>
      <c r="M322" s="89" t="s">
        <v>1066</v>
      </c>
      <c r="N322" s="89" t="s">
        <v>94</v>
      </c>
      <c r="O322" s="89" vm="2">
        <v>0</v>
      </c>
      <c r="P322" s="89" vm="2">
        <v>0</v>
      </c>
      <c r="Q322" s="89" t="s">
        <v>1016</v>
      </c>
      <c r="R322" s="89" t="s">
        <v>1067</v>
      </c>
      <c r="S322" s="89" t="s">
        <v>1068</v>
      </c>
      <c r="T322" s="89" t="s">
        <v>932</v>
      </c>
      <c r="U322" s="89" t="s">
        <v>933</v>
      </c>
      <c r="V322" s="89">
        <v>2925</v>
      </c>
      <c r="W322" s="89" t="s">
        <v>912</v>
      </c>
      <c r="X322" s="89">
        <v>0.49166665999999998</v>
      </c>
      <c r="Y322" s="89">
        <v>0.25</v>
      </c>
      <c r="Z322" s="119">
        <v>-242243.42342367669</v>
      </c>
      <c r="AA322" s="89">
        <v>0.12291666499999999</v>
      </c>
      <c r="AB322" s="117">
        <f>_xlfn.XLOOKUP(I322,'rubros_id_opex '!A:A,'rubros_id_opex '!B:B)</f>
        <v>2</v>
      </c>
      <c r="AC322" s="89" t="str">
        <f>_xlfn.XLOOKUP(AB322,'rubros_unicos'!B:B,'rubros_unicos'!A:A)</f>
        <v>PERSONAL</v>
      </c>
    </row>
    <row r="323" spans="1:29" hidden="1" x14ac:dyDescent="0.3">
      <c r="A323" s="92" vm="29">
        <v>46053</v>
      </c>
      <c r="B323" s="89" t="s">
        <v>978</v>
      </c>
      <c r="C323" s="89">
        <v>20372303965</v>
      </c>
      <c r="D323" s="89">
        <v>-1970793.98</v>
      </c>
      <c r="E323" s="89" t="s">
        <v>478</v>
      </c>
      <c r="F323" s="89">
        <v>1</v>
      </c>
      <c r="G323" s="89">
        <v>1970793.98</v>
      </c>
      <c r="H323" s="89" t="s">
        <v>1014</v>
      </c>
      <c r="I323" s="89" t="s">
        <v>1018</v>
      </c>
      <c r="J323" s="89" t="s">
        <v>88</v>
      </c>
      <c r="K323" s="89" t="s">
        <v>506</v>
      </c>
      <c r="L323" s="89" t="str">
        <f t="shared" ref="L323:L358" si="18">IF(K323="variable","DIRECTO","INDIRECTO")</f>
        <v>INDIRECTO</v>
      </c>
      <c r="M323" s="89" t="s">
        <v>1066</v>
      </c>
      <c r="N323" s="89" t="s">
        <v>94</v>
      </c>
      <c r="O323" s="89" vm="2">
        <v>0</v>
      </c>
      <c r="P323" s="89" vm="2">
        <v>0</v>
      </c>
      <c r="Q323" s="89" t="s">
        <v>1016</v>
      </c>
      <c r="R323" s="89" t="s">
        <v>1067</v>
      </c>
      <c r="S323" s="89" t="s">
        <v>1068</v>
      </c>
      <c r="T323" s="89" t="s">
        <v>932</v>
      </c>
      <c r="U323" s="89" t="s">
        <v>933</v>
      </c>
      <c r="V323" s="89">
        <v>3125</v>
      </c>
      <c r="W323" s="89" t="s">
        <v>934</v>
      </c>
      <c r="X323" s="89">
        <v>0.49166660000000001</v>
      </c>
      <c r="Y323" s="89">
        <v>0.25</v>
      </c>
      <c r="Z323" s="119">
        <v>-242243.39386176699</v>
      </c>
      <c r="AA323" s="89">
        <v>0.12291665</v>
      </c>
      <c r="AB323" s="117">
        <f>_xlfn.XLOOKUP(I323,'rubros_id_opex '!A:A,'rubros_id_opex '!B:B)</f>
        <v>2</v>
      </c>
      <c r="AC323" s="89" t="str">
        <f>_xlfn.XLOOKUP(AB323,'rubros_unicos'!B:B,'rubros_unicos'!A:A)</f>
        <v>PERSONAL</v>
      </c>
    </row>
    <row r="324" spans="1:29" hidden="1" x14ac:dyDescent="0.3">
      <c r="A324" s="92" vm="29">
        <v>46053</v>
      </c>
      <c r="B324" s="89" t="s">
        <v>978</v>
      </c>
      <c r="C324" s="89">
        <v>20372303965</v>
      </c>
      <c r="D324" s="90">
        <v>-1970793.98</v>
      </c>
      <c r="E324" s="89" t="s">
        <v>478</v>
      </c>
      <c r="F324" s="89">
        <v>1</v>
      </c>
      <c r="G324" s="90">
        <v>1970793.98</v>
      </c>
      <c r="H324" s="89" t="s">
        <v>1014</v>
      </c>
      <c r="I324" s="89" t="s">
        <v>1018</v>
      </c>
      <c r="J324" s="89" t="s">
        <v>88</v>
      </c>
      <c r="K324" s="89" t="s">
        <v>506</v>
      </c>
      <c r="L324" s="89" t="str">
        <f t="shared" si="18"/>
        <v>INDIRECTO</v>
      </c>
      <c r="M324" s="89" t="s">
        <v>1066</v>
      </c>
      <c r="N324" s="89" t="s">
        <v>94</v>
      </c>
      <c r="O324" s="89" vm="2">
        <v>0</v>
      </c>
      <c r="P324" s="89" vm="2">
        <v>0</v>
      </c>
      <c r="Q324" s="89" t="s">
        <v>1016</v>
      </c>
      <c r="R324" s="89" t="s">
        <v>1067</v>
      </c>
      <c r="S324" s="91" t="s">
        <v>1068</v>
      </c>
      <c r="T324" s="89" t="s">
        <v>932</v>
      </c>
      <c r="U324" s="89" t="s">
        <v>933</v>
      </c>
      <c r="V324" s="89">
        <v>3125</v>
      </c>
      <c r="W324" s="89" t="s">
        <v>908</v>
      </c>
      <c r="X324" s="89">
        <v>0.49166660000000001</v>
      </c>
      <c r="Y324" s="90">
        <v>0.25</v>
      </c>
      <c r="Z324" s="119">
        <v>-242243.39386176699</v>
      </c>
      <c r="AA324" s="89">
        <v>0.12291665</v>
      </c>
      <c r="AB324" s="117">
        <f>_xlfn.XLOOKUP(I324,'rubros_id_opex '!A:A,'rubros_id_opex '!B:B)</f>
        <v>2</v>
      </c>
      <c r="AC324" s="89" t="str">
        <f>_xlfn.XLOOKUP(AB324,'rubros_unicos'!B:B,'rubros_unicos'!A:A)</f>
        <v>PERSONAL</v>
      </c>
    </row>
    <row r="325" spans="1:29" hidden="1" x14ac:dyDescent="0.3">
      <c r="A325" s="92" vm="29">
        <v>46053</v>
      </c>
      <c r="B325" s="89" t="s">
        <v>978</v>
      </c>
      <c r="C325" s="89">
        <v>20372303965</v>
      </c>
      <c r="D325" s="90">
        <v>-1970793.98</v>
      </c>
      <c r="E325" s="89" t="s">
        <v>478</v>
      </c>
      <c r="F325" s="89">
        <v>1</v>
      </c>
      <c r="G325" s="90">
        <v>1970793.98</v>
      </c>
      <c r="H325" s="89" t="s">
        <v>1014</v>
      </c>
      <c r="I325" s="89" t="s">
        <v>1018</v>
      </c>
      <c r="J325" s="89" t="s">
        <v>88</v>
      </c>
      <c r="K325" s="89" t="s">
        <v>506</v>
      </c>
      <c r="L325" s="89" t="str">
        <f t="shared" si="18"/>
        <v>INDIRECTO</v>
      </c>
      <c r="M325" s="89" t="s">
        <v>1066</v>
      </c>
      <c r="N325" s="89" t="s">
        <v>94</v>
      </c>
      <c r="O325" s="89" vm="2">
        <v>0</v>
      </c>
      <c r="P325" s="89" vm="2">
        <v>0</v>
      </c>
      <c r="Q325" s="89" t="s">
        <v>1016</v>
      </c>
      <c r="R325" s="89" t="s">
        <v>1067</v>
      </c>
      <c r="S325" s="91" t="s">
        <v>1068</v>
      </c>
      <c r="T325" s="89" t="s">
        <v>932</v>
      </c>
      <c r="U325" s="89" t="s">
        <v>933</v>
      </c>
      <c r="V325" s="89">
        <v>3125</v>
      </c>
      <c r="W325" s="89" t="s">
        <v>910</v>
      </c>
      <c r="X325" s="89">
        <v>0.49166660000000001</v>
      </c>
      <c r="Y325" s="90">
        <v>0.25</v>
      </c>
      <c r="Z325" s="119">
        <v>-242243.39386176699</v>
      </c>
      <c r="AA325" s="89">
        <v>0.12291665</v>
      </c>
      <c r="AB325" s="117">
        <f>_xlfn.XLOOKUP(I325,'rubros_id_opex '!A:A,'rubros_id_opex '!B:B)</f>
        <v>2</v>
      </c>
      <c r="AC325" s="89" t="str">
        <f>_xlfn.XLOOKUP(AB325,'rubros_unicos'!B:B,'rubros_unicos'!A:A)</f>
        <v>PERSONAL</v>
      </c>
    </row>
    <row r="326" spans="1:29" hidden="1" x14ac:dyDescent="0.3">
      <c r="A326" s="92" vm="29">
        <v>46053</v>
      </c>
      <c r="B326" s="89" t="s">
        <v>978</v>
      </c>
      <c r="C326" s="89">
        <v>20372303965</v>
      </c>
      <c r="D326" s="90">
        <v>-1970793.98</v>
      </c>
      <c r="E326" s="89" t="s">
        <v>478</v>
      </c>
      <c r="F326" s="89">
        <v>1</v>
      </c>
      <c r="G326" s="90">
        <v>1970793.98</v>
      </c>
      <c r="H326" s="89" t="s">
        <v>1014</v>
      </c>
      <c r="I326" s="89" t="s">
        <v>1018</v>
      </c>
      <c r="J326" s="89" t="s">
        <v>88</v>
      </c>
      <c r="K326" s="89" t="s">
        <v>506</v>
      </c>
      <c r="L326" s="89" t="str">
        <f t="shared" si="18"/>
        <v>INDIRECTO</v>
      </c>
      <c r="M326" s="89" t="s">
        <v>1066</v>
      </c>
      <c r="N326" s="89" t="s">
        <v>94</v>
      </c>
      <c r="O326" s="89" vm="2">
        <v>0</v>
      </c>
      <c r="P326" s="89" vm="2">
        <v>0</v>
      </c>
      <c r="Q326" s="89" t="s">
        <v>1016</v>
      </c>
      <c r="R326" s="89" t="s">
        <v>1067</v>
      </c>
      <c r="S326" s="91" t="s">
        <v>1068</v>
      </c>
      <c r="T326" s="89" t="s">
        <v>932</v>
      </c>
      <c r="U326" s="89" t="s">
        <v>933</v>
      </c>
      <c r="V326" s="89">
        <v>3125</v>
      </c>
      <c r="W326" s="89" t="s">
        <v>912</v>
      </c>
      <c r="X326" s="89">
        <v>0.49166660000000001</v>
      </c>
      <c r="Y326" s="90">
        <v>0.25</v>
      </c>
      <c r="Z326" s="119">
        <v>-242243.39386176699</v>
      </c>
      <c r="AA326" s="89">
        <v>0.12291665</v>
      </c>
      <c r="AB326" s="117">
        <f>_xlfn.XLOOKUP(I326,'rubros_id_opex '!A:A,'rubros_id_opex '!B:B)</f>
        <v>2</v>
      </c>
      <c r="AC326" s="89" t="str">
        <f>_xlfn.XLOOKUP(AB326,'rubros_unicos'!B:B,'rubros_unicos'!A:A)</f>
        <v>PERSONAL</v>
      </c>
    </row>
    <row r="327" spans="1:29" hidden="1" x14ac:dyDescent="0.3">
      <c r="A327" s="92" vm="29">
        <v>46053</v>
      </c>
      <c r="B327" s="89" t="s">
        <v>376</v>
      </c>
      <c r="C327" s="89">
        <v>20231231634</v>
      </c>
      <c r="D327" s="90">
        <v>-1261604.68</v>
      </c>
      <c r="E327" s="89" t="s">
        <v>478</v>
      </c>
      <c r="F327" s="89">
        <v>1</v>
      </c>
      <c r="G327" s="90">
        <v>1261604.68</v>
      </c>
      <c r="H327" s="89" t="s">
        <v>1014</v>
      </c>
      <c r="I327" s="89" t="s">
        <v>1019</v>
      </c>
      <c r="J327" s="89" t="s">
        <v>88</v>
      </c>
      <c r="K327" s="89" t="s">
        <v>506</v>
      </c>
      <c r="L327" s="89" t="str">
        <f t="shared" si="18"/>
        <v>INDIRECTO</v>
      </c>
      <c r="M327" s="89" t="s">
        <v>1066</v>
      </c>
      <c r="N327" s="89" t="s">
        <v>100</v>
      </c>
      <c r="O327" s="89" vm="2">
        <v>0</v>
      </c>
      <c r="P327" s="89" vm="2">
        <v>0</v>
      </c>
      <c r="Q327" s="89" t="s">
        <v>1016</v>
      </c>
      <c r="R327" s="89" t="s">
        <v>1067</v>
      </c>
      <c r="S327" s="91" t="s">
        <v>1068</v>
      </c>
      <c r="T327" s="89" t="s">
        <v>1004</v>
      </c>
      <c r="U327" s="89" t="s">
        <v>1005</v>
      </c>
      <c r="V327" s="89">
        <v>2925</v>
      </c>
      <c r="W327" s="89" t="s">
        <v>1004</v>
      </c>
      <c r="X327" s="89">
        <v>0.49166665999999998</v>
      </c>
      <c r="Y327" s="90">
        <v>0</v>
      </c>
      <c r="Z327" s="119">
        <v>0</v>
      </c>
      <c r="AA327" s="89">
        <v>0</v>
      </c>
      <c r="AB327" s="117">
        <f>_xlfn.XLOOKUP(I327,'rubros_id_opex '!A:A,'rubros_id_opex '!B:B)</f>
        <v>2</v>
      </c>
      <c r="AC327" s="89" t="str">
        <f>_xlfn.XLOOKUP(AB327,'rubros_unicos'!B:B,'rubros_unicos'!A:A)</f>
        <v>PERSONAL</v>
      </c>
    </row>
    <row r="328" spans="1:29" hidden="1" x14ac:dyDescent="0.3">
      <c r="A328" s="92" vm="29">
        <v>46053</v>
      </c>
      <c r="B328" s="89" t="s">
        <v>376</v>
      </c>
      <c r="C328" s="89">
        <v>20231231634</v>
      </c>
      <c r="D328" s="89">
        <v>-1261604.68</v>
      </c>
      <c r="E328" s="89" t="s">
        <v>478</v>
      </c>
      <c r="F328" s="89">
        <v>1</v>
      </c>
      <c r="G328" s="89">
        <v>1261604.68</v>
      </c>
      <c r="H328" s="89" t="s">
        <v>1014</v>
      </c>
      <c r="I328" s="89" t="s">
        <v>1019</v>
      </c>
      <c r="J328" s="89" t="s">
        <v>88</v>
      </c>
      <c r="K328" s="89" t="s">
        <v>506</v>
      </c>
      <c r="L328" s="89" t="str">
        <f t="shared" si="18"/>
        <v>INDIRECTO</v>
      </c>
      <c r="M328" s="89" t="s">
        <v>1066</v>
      </c>
      <c r="N328" s="89" t="s">
        <v>100</v>
      </c>
      <c r="O328" s="89" vm="2">
        <v>0</v>
      </c>
      <c r="P328" s="89" vm="2">
        <v>0</v>
      </c>
      <c r="Q328" s="89" t="s">
        <v>1016</v>
      </c>
      <c r="R328" s="89" t="s">
        <v>1067</v>
      </c>
      <c r="S328" s="89" t="s">
        <v>1068</v>
      </c>
      <c r="T328" s="89" t="s">
        <v>1004</v>
      </c>
      <c r="U328" s="89" t="s">
        <v>1005</v>
      </c>
      <c r="V328" s="89">
        <v>3125</v>
      </c>
      <c r="W328" s="89" t="s">
        <v>1004</v>
      </c>
      <c r="X328" s="89">
        <v>0.49166660000000001</v>
      </c>
      <c r="Y328" s="89">
        <v>0</v>
      </c>
      <c r="Z328" s="119">
        <v>0</v>
      </c>
      <c r="AA328" s="89">
        <v>0</v>
      </c>
      <c r="AB328" s="117">
        <f>_xlfn.XLOOKUP(I328,'rubros_id_opex '!A:A,'rubros_id_opex '!B:B)</f>
        <v>2</v>
      </c>
      <c r="AC328" s="89" t="str">
        <f>_xlfn.XLOOKUP(AB328,'rubros_unicos'!B:B,'rubros_unicos'!A:A)</f>
        <v>PERSONAL</v>
      </c>
    </row>
    <row r="329" spans="1:29" hidden="1" x14ac:dyDescent="0.3">
      <c r="A329" s="92" vm="29">
        <v>46053</v>
      </c>
      <c r="B329" s="89" t="s">
        <v>976</v>
      </c>
      <c r="C329" s="89">
        <v>20409698523</v>
      </c>
      <c r="D329" s="89">
        <v>-1779304.03</v>
      </c>
      <c r="E329" s="89" t="s">
        <v>478</v>
      </c>
      <c r="F329" s="89">
        <v>1</v>
      </c>
      <c r="G329" s="89">
        <v>1779304.03</v>
      </c>
      <c r="H329" s="89" t="s">
        <v>1014</v>
      </c>
      <c r="I329" s="89" t="s">
        <v>1020</v>
      </c>
      <c r="J329" s="89" t="s">
        <v>88</v>
      </c>
      <c r="K329" s="89" t="s">
        <v>506</v>
      </c>
      <c r="L329" s="89" t="str">
        <f t="shared" si="18"/>
        <v>INDIRECTO</v>
      </c>
      <c r="M329" s="89" t="s">
        <v>1066</v>
      </c>
      <c r="N329" s="89" t="s">
        <v>105</v>
      </c>
      <c r="O329" s="89" vm="2">
        <v>0</v>
      </c>
      <c r="P329" s="89" vm="2">
        <v>0</v>
      </c>
      <c r="Q329" s="89" t="s">
        <v>1016</v>
      </c>
      <c r="R329" s="89" t="s">
        <v>1067</v>
      </c>
      <c r="S329" s="89" t="s">
        <v>1068</v>
      </c>
      <c r="T329" s="89" t="s">
        <v>934</v>
      </c>
      <c r="U329" s="89" t="s">
        <v>935</v>
      </c>
      <c r="V329" s="89">
        <v>2925</v>
      </c>
      <c r="W329" s="89" t="s">
        <v>934</v>
      </c>
      <c r="X329" s="89">
        <v>0.49166665999999998</v>
      </c>
      <c r="Y329" s="89">
        <v>1</v>
      </c>
      <c r="Z329" s="119">
        <v>-874824.46955463977</v>
      </c>
      <c r="AA329" s="89">
        <v>0.49166665999999998</v>
      </c>
      <c r="AB329" s="117">
        <f>_xlfn.XLOOKUP(I329,'rubros_id_opex '!A:A,'rubros_id_opex '!B:B)</f>
        <v>2</v>
      </c>
      <c r="AC329" s="89" t="str">
        <f>_xlfn.XLOOKUP(AB329,'rubros_unicos'!B:B,'rubros_unicos'!A:A)</f>
        <v>PERSONAL</v>
      </c>
    </row>
    <row r="330" spans="1:29" hidden="1" x14ac:dyDescent="0.3">
      <c r="A330" s="92" vm="29">
        <v>46053</v>
      </c>
      <c r="B330" s="89" t="s">
        <v>976</v>
      </c>
      <c r="C330" s="89">
        <v>20409698523</v>
      </c>
      <c r="D330" s="89">
        <v>-1779304.03</v>
      </c>
      <c r="E330" s="89" t="s">
        <v>478</v>
      </c>
      <c r="F330" s="89">
        <v>1</v>
      </c>
      <c r="G330" s="89">
        <v>1779304.03</v>
      </c>
      <c r="H330" s="89" t="s">
        <v>1014</v>
      </c>
      <c r="I330" s="89" t="s">
        <v>1020</v>
      </c>
      <c r="J330" s="89" t="s">
        <v>88</v>
      </c>
      <c r="K330" s="89" t="s">
        <v>506</v>
      </c>
      <c r="L330" s="89" t="str">
        <f t="shared" si="18"/>
        <v>INDIRECTO</v>
      </c>
      <c r="M330" s="89" t="s">
        <v>1066</v>
      </c>
      <c r="N330" s="89" t="s">
        <v>105</v>
      </c>
      <c r="O330" s="89" vm="2">
        <v>0</v>
      </c>
      <c r="P330" s="89" vm="2">
        <v>0</v>
      </c>
      <c r="Q330" s="89" t="s">
        <v>1016</v>
      </c>
      <c r="R330" s="89" t="s">
        <v>1067</v>
      </c>
      <c r="S330" s="89" t="s">
        <v>1068</v>
      </c>
      <c r="T330" s="89" t="s">
        <v>934</v>
      </c>
      <c r="U330" s="89" t="s">
        <v>935</v>
      </c>
      <c r="V330" s="89">
        <v>3125</v>
      </c>
      <c r="W330" s="89" t="s">
        <v>934</v>
      </c>
      <c r="X330" s="89">
        <v>0.49166660000000001</v>
      </c>
      <c r="Y330" s="89">
        <v>1</v>
      </c>
      <c r="Z330" s="119">
        <v>-874824.362796398</v>
      </c>
      <c r="AA330" s="89">
        <v>0.49166660000000001</v>
      </c>
      <c r="AB330" s="117">
        <f>_xlfn.XLOOKUP(I330,'rubros_id_opex '!A:A,'rubros_id_opex '!B:B)</f>
        <v>2</v>
      </c>
      <c r="AC330" s="89" t="str">
        <f>_xlfn.XLOOKUP(AB330,'rubros_unicos'!B:B,'rubros_unicos'!A:A)</f>
        <v>PERSONAL</v>
      </c>
    </row>
    <row r="331" spans="1:29" hidden="1" x14ac:dyDescent="0.3">
      <c r="A331" s="92" vm="29">
        <v>46053</v>
      </c>
      <c r="B331" s="89" t="s">
        <v>989</v>
      </c>
      <c r="C331" s="89">
        <v>20241941427</v>
      </c>
      <c r="D331" s="89">
        <v>-3078456.94</v>
      </c>
      <c r="E331" s="89" t="s">
        <v>478</v>
      </c>
      <c r="F331" s="89">
        <v>1</v>
      </c>
      <c r="G331" s="89">
        <v>3078456.94</v>
      </c>
      <c r="H331" s="89" t="s">
        <v>1014</v>
      </c>
      <c r="I331" s="89" t="s">
        <v>1021</v>
      </c>
      <c r="J331" s="89" t="s">
        <v>88</v>
      </c>
      <c r="K331" s="89" t="s">
        <v>506</v>
      </c>
      <c r="L331" s="89" t="str">
        <f t="shared" si="18"/>
        <v>INDIRECTO</v>
      </c>
      <c r="M331" s="89" t="s">
        <v>1066</v>
      </c>
      <c r="N331" s="89" t="s">
        <v>94</v>
      </c>
      <c r="O331" s="89" vm="2">
        <v>0</v>
      </c>
      <c r="P331" s="89" vm="2">
        <v>0</v>
      </c>
      <c r="Q331" s="89" t="s">
        <v>1016</v>
      </c>
      <c r="R331" s="89" t="s">
        <v>1067</v>
      </c>
      <c r="S331" s="89" t="s">
        <v>1068</v>
      </c>
      <c r="T331" s="89" t="s">
        <v>932</v>
      </c>
      <c r="U331" s="89" t="s">
        <v>933</v>
      </c>
      <c r="V331" s="89">
        <v>2925</v>
      </c>
      <c r="W331" s="89" t="s">
        <v>934</v>
      </c>
      <c r="X331" s="89">
        <v>0.49166665999999998</v>
      </c>
      <c r="Y331" s="89">
        <v>0.25</v>
      </c>
      <c r="Z331" s="119">
        <v>-378393.66041090508</v>
      </c>
      <c r="AA331" s="89">
        <v>0.12291666499999999</v>
      </c>
      <c r="AB331" s="117">
        <f>_xlfn.XLOOKUP(I331,'rubros_id_opex '!A:A,'rubros_id_opex '!B:B)</f>
        <v>2</v>
      </c>
      <c r="AC331" s="89" t="str">
        <f>_xlfn.XLOOKUP(AB331,'rubros_unicos'!B:B,'rubros_unicos'!A:A)</f>
        <v>PERSONAL</v>
      </c>
    </row>
    <row r="332" spans="1:29" hidden="1" x14ac:dyDescent="0.3">
      <c r="A332" s="92" vm="29">
        <v>46053</v>
      </c>
      <c r="B332" s="89" t="s">
        <v>989</v>
      </c>
      <c r="C332" s="89">
        <v>20241941427</v>
      </c>
      <c r="D332" s="89">
        <v>-3078456.94</v>
      </c>
      <c r="E332" s="89" t="s">
        <v>478</v>
      </c>
      <c r="F332" s="89">
        <v>1</v>
      </c>
      <c r="G332" s="89">
        <v>3078456.94</v>
      </c>
      <c r="H332" s="89" t="s">
        <v>1014</v>
      </c>
      <c r="I332" s="89" t="s">
        <v>1021</v>
      </c>
      <c r="J332" s="89" t="s">
        <v>88</v>
      </c>
      <c r="K332" s="89" t="s">
        <v>506</v>
      </c>
      <c r="L332" s="89" t="str">
        <f t="shared" si="18"/>
        <v>INDIRECTO</v>
      </c>
      <c r="M332" s="89" t="s">
        <v>1066</v>
      </c>
      <c r="N332" s="89" t="s">
        <v>94</v>
      </c>
      <c r="O332" s="89" vm="2">
        <v>0</v>
      </c>
      <c r="P332" s="89" vm="2">
        <v>0</v>
      </c>
      <c r="Q332" s="89" t="s">
        <v>1016</v>
      </c>
      <c r="R332" s="89" t="s">
        <v>1067</v>
      </c>
      <c r="S332" s="89" t="s">
        <v>1068</v>
      </c>
      <c r="T332" s="89" t="s">
        <v>932</v>
      </c>
      <c r="U332" s="89" t="s">
        <v>933</v>
      </c>
      <c r="V332" s="89">
        <v>2925</v>
      </c>
      <c r="W332" s="89" t="s">
        <v>908</v>
      </c>
      <c r="X332" s="89">
        <v>0.49166665999999998</v>
      </c>
      <c r="Y332" s="89">
        <v>0.25</v>
      </c>
      <c r="Z332" s="119">
        <v>-378393.66041090508</v>
      </c>
      <c r="AA332" s="89">
        <v>0.12291666499999999</v>
      </c>
      <c r="AB332" s="117">
        <f>_xlfn.XLOOKUP(I332,'rubros_id_opex '!A:A,'rubros_id_opex '!B:B)</f>
        <v>2</v>
      </c>
      <c r="AC332" s="89" t="str">
        <f>_xlfn.XLOOKUP(AB332,'rubros_unicos'!B:B,'rubros_unicos'!A:A)</f>
        <v>PERSONAL</v>
      </c>
    </row>
    <row r="333" spans="1:29" hidden="1" x14ac:dyDescent="0.3">
      <c r="A333" s="92" vm="29">
        <v>46053</v>
      </c>
      <c r="B333" s="89" t="s">
        <v>989</v>
      </c>
      <c r="C333" s="89">
        <v>20241941427</v>
      </c>
      <c r="D333" s="89">
        <v>-3078456.94</v>
      </c>
      <c r="E333" s="89" t="s">
        <v>478</v>
      </c>
      <c r="F333" s="89">
        <v>1</v>
      </c>
      <c r="G333" s="89">
        <v>3078456.94</v>
      </c>
      <c r="H333" s="89" t="s">
        <v>1014</v>
      </c>
      <c r="I333" s="89" t="s">
        <v>1021</v>
      </c>
      <c r="J333" s="89" t="s">
        <v>88</v>
      </c>
      <c r="K333" s="89" t="s">
        <v>506</v>
      </c>
      <c r="L333" s="89" t="str">
        <f t="shared" si="18"/>
        <v>INDIRECTO</v>
      </c>
      <c r="M333" s="89" t="s">
        <v>1066</v>
      </c>
      <c r="N333" s="89" t="s">
        <v>94</v>
      </c>
      <c r="O333" s="89" vm="2">
        <v>0</v>
      </c>
      <c r="P333" s="89" vm="2">
        <v>0</v>
      </c>
      <c r="Q333" s="89" t="s">
        <v>1016</v>
      </c>
      <c r="R333" s="89" t="s">
        <v>1067</v>
      </c>
      <c r="S333" s="89" t="s">
        <v>1068</v>
      </c>
      <c r="T333" s="89" t="s">
        <v>932</v>
      </c>
      <c r="U333" s="89" t="s">
        <v>933</v>
      </c>
      <c r="V333" s="89">
        <v>2925</v>
      </c>
      <c r="W333" s="89" t="s">
        <v>910</v>
      </c>
      <c r="X333" s="89">
        <v>0.49166665999999998</v>
      </c>
      <c r="Y333" s="89">
        <v>0.25</v>
      </c>
      <c r="Z333" s="119">
        <v>-378393.66041090508</v>
      </c>
      <c r="AA333" s="89">
        <v>0.12291666499999999</v>
      </c>
      <c r="AB333" s="117">
        <f>_xlfn.XLOOKUP(I333,'rubros_id_opex '!A:A,'rubros_id_opex '!B:B)</f>
        <v>2</v>
      </c>
      <c r="AC333" s="89" t="str">
        <f>_xlfn.XLOOKUP(AB333,'rubros_unicos'!B:B,'rubros_unicos'!A:A)</f>
        <v>PERSONAL</v>
      </c>
    </row>
    <row r="334" spans="1:29" hidden="1" x14ac:dyDescent="0.3">
      <c r="A334" s="92" vm="29">
        <v>46053</v>
      </c>
      <c r="B334" s="89" t="s">
        <v>989</v>
      </c>
      <c r="C334" s="89">
        <v>20241941427</v>
      </c>
      <c r="D334" s="89">
        <v>-3078456.94</v>
      </c>
      <c r="E334" s="89" t="s">
        <v>478</v>
      </c>
      <c r="F334" s="89">
        <v>1</v>
      </c>
      <c r="G334" s="89">
        <v>3078456.94</v>
      </c>
      <c r="H334" s="89" t="s">
        <v>1014</v>
      </c>
      <c r="I334" s="89" t="s">
        <v>1021</v>
      </c>
      <c r="J334" s="89" t="s">
        <v>88</v>
      </c>
      <c r="K334" s="89" t="s">
        <v>506</v>
      </c>
      <c r="L334" s="89" t="str">
        <f t="shared" si="18"/>
        <v>INDIRECTO</v>
      </c>
      <c r="M334" s="89" t="s">
        <v>1066</v>
      </c>
      <c r="N334" s="89" t="s">
        <v>94</v>
      </c>
      <c r="O334" s="89" vm="2">
        <v>0</v>
      </c>
      <c r="P334" s="89" vm="2">
        <v>0</v>
      </c>
      <c r="Q334" s="89" t="s">
        <v>1016</v>
      </c>
      <c r="R334" s="89" t="s">
        <v>1067</v>
      </c>
      <c r="S334" s="89" t="s">
        <v>1068</v>
      </c>
      <c r="T334" s="89" t="s">
        <v>932</v>
      </c>
      <c r="U334" s="89" t="s">
        <v>933</v>
      </c>
      <c r="V334" s="89">
        <v>2925</v>
      </c>
      <c r="W334" s="89" t="s">
        <v>912</v>
      </c>
      <c r="X334" s="89">
        <v>0.49166665999999998</v>
      </c>
      <c r="Y334" s="89">
        <v>0.25</v>
      </c>
      <c r="Z334" s="119">
        <v>-378393.66041090508</v>
      </c>
      <c r="AA334" s="89">
        <v>0.12291666499999999</v>
      </c>
      <c r="AB334" s="117">
        <f>_xlfn.XLOOKUP(I334,'rubros_id_opex '!A:A,'rubros_id_opex '!B:B)</f>
        <v>2</v>
      </c>
      <c r="AC334" s="89" t="str">
        <f>_xlfn.XLOOKUP(AB334,'rubros_unicos'!B:B,'rubros_unicos'!A:A)</f>
        <v>PERSONAL</v>
      </c>
    </row>
    <row r="335" spans="1:29" hidden="1" x14ac:dyDescent="0.3">
      <c r="A335" s="92" vm="29">
        <v>46053</v>
      </c>
      <c r="B335" s="89" t="s">
        <v>989</v>
      </c>
      <c r="C335" s="89">
        <v>20241941427</v>
      </c>
      <c r="D335" s="89">
        <v>-3078456.94</v>
      </c>
      <c r="E335" s="89" t="s">
        <v>478</v>
      </c>
      <c r="F335" s="89">
        <v>1</v>
      </c>
      <c r="G335" s="89">
        <v>3078456.94</v>
      </c>
      <c r="H335" s="89" t="s">
        <v>1014</v>
      </c>
      <c r="I335" s="89" t="s">
        <v>1021</v>
      </c>
      <c r="J335" s="89" t="s">
        <v>88</v>
      </c>
      <c r="K335" s="89" t="s">
        <v>506</v>
      </c>
      <c r="L335" s="89" t="str">
        <f t="shared" si="18"/>
        <v>INDIRECTO</v>
      </c>
      <c r="M335" s="89" t="s">
        <v>1066</v>
      </c>
      <c r="N335" s="89" t="s">
        <v>94</v>
      </c>
      <c r="O335" s="89" vm="2">
        <v>0</v>
      </c>
      <c r="P335" s="89" vm="2">
        <v>0</v>
      </c>
      <c r="Q335" s="89" t="s">
        <v>1016</v>
      </c>
      <c r="R335" s="89" t="s">
        <v>1067</v>
      </c>
      <c r="S335" s="89" t="s">
        <v>1068</v>
      </c>
      <c r="T335" s="89" t="s">
        <v>932</v>
      </c>
      <c r="U335" s="89" t="s">
        <v>933</v>
      </c>
      <c r="V335" s="89">
        <v>3125</v>
      </c>
      <c r="W335" s="89" t="s">
        <v>934</v>
      </c>
      <c r="X335" s="89">
        <v>0.49166660000000001</v>
      </c>
      <c r="Y335" s="89">
        <v>0.25</v>
      </c>
      <c r="Z335" s="119">
        <v>-378393.61423405103</v>
      </c>
      <c r="AA335" s="89">
        <v>0.12291665</v>
      </c>
      <c r="AB335" s="117">
        <f>_xlfn.XLOOKUP(I335,'rubros_id_opex '!A:A,'rubros_id_opex '!B:B)</f>
        <v>2</v>
      </c>
      <c r="AC335" s="89" t="str">
        <f>_xlfn.XLOOKUP(AB335,'rubros_unicos'!B:B,'rubros_unicos'!A:A)</f>
        <v>PERSONAL</v>
      </c>
    </row>
    <row r="336" spans="1:29" hidden="1" x14ac:dyDescent="0.3">
      <c r="A336" s="92" vm="29">
        <v>46053</v>
      </c>
      <c r="B336" s="89" t="s">
        <v>989</v>
      </c>
      <c r="C336" s="89">
        <v>20241941427</v>
      </c>
      <c r="D336" s="89">
        <v>-3078456.94</v>
      </c>
      <c r="E336" s="89" t="s">
        <v>478</v>
      </c>
      <c r="F336" s="89">
        <v>1</v>
      </c>
      <c r="G336" s="89">
        <v>3078456.94</v>
      </c>
      <c r="H336" s="89" t="s">
        <v>1014</v>
      </c>
      <c r="I336" s="89" t="s">
        <v>1021</v>
      </c>
      <c r="J336" s="89" t="s">
        <v>88</v>
      </c>
      <c r="K336" s="89" t="s">
        <v>506</v>
      </c>
      <c r="L336" s="89" t="str">
        <f t="shared" si="18"/>
        <v>INDIRECTO</v>
      </c>
      <c r="M336" s="89" t="s">
        <v>1066</v>
      </c>
      <c r="N336" s="89" t="s">
        <v>94</v>
      </c>
      <c r="O336" s="89" vm="2">
        <v>0</v>
      </c>
      <c r="P336" s="89" vm="2">
        <v>0</v>
      </c>
      <c r="Q336" s="89" t="s">
        <v>1016</v>
      </c>
      <c r="R336" s="89" t="s">
        <v>1067</v>
      </c>
      <c r="S336" s="89" t="s">
        <v>1068</v>
      </c>
      <c r="T336" s="89" t="s">
        <v>932</v>
      </c>
      <c r="U336" s="89" t="s">
        <v>933</v>
      </c>
      <c r="V336" s="89">
        <v>3125</v>
      </c>
      <c r="W336" s="89" t="s">
        <v>908</v>
      </c>
      <c r="X336" s="89">
        <v>0.49166660000000001</v>
      </c>
      <c r="Y336" s="89">
        <v>0.25</v>
      </c>
      <c r="Z336" s="119">
        <v>-378393.61423405103</v>
      </c>
      <c r="AA336" s="89">
        <v>0.12291665</v>
      </c>
      <c r="AB336" s="117">
        <f>_xlfn.XLOOKUP(I336,'rubros_id_opex '!A:A,'rubros_id_opex '!B:B)</f>
        <v>2</v>
      </c>
      <c r="AC336" s="89" t="str">
        <f>_xlfn.XLOOKUP(AB336,'rubros_unicos'!B:B,'rubros_unicos'!A:A)</f>
        <v>PERSONAL</v>
      </c>
    </row>
    <row r="337" spans="1:29" hidden="1" x14ac:dyDescent="0.3">
      <c r="A337" s="92" vm="29">
        <v>46053</v>
      </c>
      <c r="B337" s="89" t="s">
        <v>989</v>
      </c>
      <c r="C337" s="89">
        <v>20241941427</v>
      </c>
      <c r="D337" s="89">
        <v>-3078456.94</v>
      </c>
      <c r="E337" s="89" t="s">
        <v>478</v>
      </c>
      <c r="F337" s="89">
        <v>1</v>
      </c>
      <c r="G337" s="89">
        <v>3078456.94</v>
      </c>
      <c r="H337" s="89" t="s">
        <v>1014</v>
      </c>
      <c r="I337" s="89" t="s">
        <v>1021</v>
      </c>
      <c r="J337" s="89" t="s">
        <v>88</v>
      </c>
      <c r="K337" s="89" t="s">
        <v>506</v>
      </c>
      <c r="L337" s="89" t="str">
        <f t="shared" si="18"/>
        <v>INDIRECTO</v>
      </c>
      <c r="M337" s="89" t="s">
        <v>1066</v>
      </c>
      <c r="N337" s="89" t="s">
        <v>94</v>
      </c>
      <c r="O337" s="89" vm="2">
        <v>0</v>
      </c>
      <c r="P337" s="89" vm="2">
        <v>0</v>
      </c>
      <c r="Q337" s="89" t="s">
        <v>1016</v>
      </c>
      <c r="R337" s="89" t="s">
        <v>1067</v>
      </c>
      <c r="S337" s="89" t="s">
        <v>1068</v>
      </c>
      <c r="T337" s="89" t="s">
        <v>932</v>
      </c>
      <c r="U337" s="89" t="s">
        <v>933</v>
      </c>
      <c r="V337" s="89">
        <v>3125</v>
      </c>
      <c r="W337" s="89" t="s">
        <v>910</v>
      </c>
      <c r="X337" s="89">
        <v>0.49166660000000001</v>
      </c>
      <c r="Y337" s="89">
        <v>0.25</v>
      </c>
      <c r="Z337" s="119">
        <v>-378393.61423405103</v>
      </c>
      <c r="AA337" s="89">
        <v>0.12291665</v>
      </c>
      <c r="AB337" s="117">
        <f>_xlfn.XLOOKUP(I337,'rubros_id_opex '!A:A,'rubros_id_opex '!B:B)</f>
        <v>2</v>
      </c>
      <c r="AC337" s="89" t="str">
        <f>_xlfn.XLOOKUP(AB337,'rubros_unicos'!B:B,'rubros_unicos'!A:A)</f>
        <v>PERSONAL</v>
      </c>
    </row>
    <row r="338" spans="1:29" hidden="1" x14ac:dyDescent="0.3">
      <c r="A338" s="92" vm="29">
        <v>46053</v>
      </c>
      <c r="B338" s="89" t="s">
        <v>989</v>
      </c>
      <c r="C338" s="89">
        <v>20241941427</v>
      </c>
      <c r="D338" s="89">
        <v>-3078456.94</v>
      </c>
      <c r="E338" s="89" t="s">
        <v>478</v>
      </c>
      <c r="F338" s="89">
        <v>1</v>
      </c>
      <c r="G338" s="89">
        <v>3078456.94</v>
      </c>
      <c r="H338" s="89" t="s">
        <v>1014</v>
      </c>
      <c r="I338" s="89" t="s">
        <v>1021</v>
      </c>
      <c r="J338" s="89" t="s">
        <v>88</v>
      </c>
      <c r="K338" s="89" t="s">
        <v>506</v>
      </c>
      <c r="L338" s="89" t="str">
        <f t="shared" si="18"/>
        <v>INDIRECTO</v>
      </c>
      <c r="M338" s="89" t="s">
        <v>1066</v>
      </c>
      <c r="N338" s="89" t="s">
        <v>94</v>
      </c>
      <c r="O338" s="89" vm="2">
        <v>0</v>
      </c>
      <c r="P338" s="89" vm="2">
        <v>0</v>
      </c>
      <c r="Q338" s="89" t="s">
        <v>1016</v>
      </c>
      <c r="R338" s="89" t="s">
        <v>1067</v>
      </c>
      <c r="S338" s="89" t="s">
        <v>1068</v>
      </c>
      <c r="T338" s="89" t="s">
        <v>932</v>
      </c>
      <c r="U338" s="89" t="s">
        <v>933</v>
      </c>
      <c r="V338" s="89">
        <v>3125</v>
      </c>
      <c r="W338" s="89" t="s">
        <v>912</v>
      </c>
      <c r="X338" s="89">
        <v>0.49166660000000001</v>
      </c>
      <c r="Y338" s="89">
        <v>0.25</v>
      </c>
      <c r="Z338" s="119">
        <v>-378393.61423405103</v>
      </c>
      <c r="AA338" s="89">
        <v>0.12291665</v>
      </c>
      <c r="AB338" s="117">
        <f>_xlfn.XLOOKUP(I338,'rubros_id_opex '!A:A,'rubros_id_opex '!B:B)</f>
        <v>2</v>
      </c>
      <c r="AC338" s="89" t="str">
        <f>_xlfn.XLOOKUP(AB338,'rubros_unicos'!B:B,'rubros_unicos'!A:A)</f>
        <v>PERSONAL</v>
      </c>
    </row>
    <row r="339" spans="1:29" hidden="1" x14ac:dyDescent="0.3">
      <c r="A339" s="92" vm="29">
        <v>46053</v>
      </c>
      <c r="B339" s="89" t="s">
        <v>986</v>
      </c>
      <c r="C339" s="89">
        <v>20271150297</v>
      </c>
      <c r="D339" s="89">
        <v>-2003809.61</v>
      </c>
      <c r="E339" s="89" t="s">
        <v>478</v>
      </c>
      <c r="F339" s="89">
        <v>1</v>
      </c>
      <c r="G339" s="89">
        <v>2003809.61</v>
      </c>
      <c r="H339" s="89" t="s">
        <v>1014</v>
      </c>
      <c r="I339" s="89" t="s">
        <v>1022</v>
      </c>
      <c r="J339" s="89" t="s">
        <v>88</v>
      </c>
      <c r="K339" s="89" t="s">
        <v>506</v>
      </c>
      <c r="L339" s="89" t="str">
        <f t="shared" si="18"/>
        <v>INDIRECTO</v>
      </c>
      <c r="M339" s="89" t="s">
        <v>1066</v>
      </c>
      <c r="N339" s="89" t="s">
        <v>94</v>
      </c>
      <c r="O339" s="89" vm="2">
        <v>0</v>
      </c>
      <c r="P339" s="89" vm="2">
        <v>0</v>
      </c>
      <c r="Q339" s="89" t="s">
        <v>1016</v>
      </c>
      <c r="R339" s="89" t="s">
        <v>1067</v>
      </c>
      <c r="S339" s="89" t="s">
        <v>1068</v>
      </c>
      <c r="T339" s="89" t="s">
        <v>932</v>
      </c>
      <c r="U339" s="89" t="s">
        <v>933</v>
      </c>
      <c r="V339" s="89">
        <v>2925</v>
      </c>
      <c r="W339" s="89" t="s">
        <v>934</v>
      </c>
      <c r="X339" s="89">
        <v>0.49166665999999998</v>
      </c>
      <c r="Y339" s="89">
        <v>0.25</v>
      </c>
      <c r="Z339" s="119">
        <v>-246301.59455615064</v>
      </c>
      <c r="AA339" s="89">
        <v>0.12291666499999999</v>
      </c>
      <c r="AB339" s="117">
        <f>_xlfn.XLOOKUP(I339,'rubros_id_opex '!A:A,'rubros_id_opex '!B:B)</f>
        <v>2</v>
      </c>
      <c r="AC339" s="89" t="str">
        <f>_xlfn.XLOOKUP(AB339,'rubros_unicos'!B:B,'rubros_unicos'!A:A)</f>
        <v>PERSONAL</v>
      </c>
    </row>
    <row r="340" spans="1:29" hidden="1" x14ac:dyDescent="0.3">
      <c r="A340" s="92" vm="29">
        <v>46053</v>
      </c>
      <c r="B340" s="89" t="s">
        <v>986</v>
      </c>
      <c r="C340" s="89">
        <v>20271150297</v>
      </c>
      <c r="D340" s="89">
        <v>-2003809.61</v>
      </c>
      <c r="E340" s="89" t="s">
        <v>478</v>
      </c>
      <c r="F340" s="89">
        <v>1</v>
      </c>
      <c r="G340" s="89">
        <v>2003809.61</v>
      </c>
      <c r="H340" s="89" t="s">
        <v>1014</v>
      </c>
      <c r="I340" s="89" t="s">
        <v>1022</v>
      </c>
      <c r="J340" s="89" t="s">
        <v>88</v>
      </c>
      <c r="K340" s="89" t="s">
        <v>506</v>
      </c>
      <c r="L340" s="89" t="str">
        <f t="shared" si="18"/>
        <v>INDIRECTO</v>
      </c>
      <c r="M340" s="89" t="s">
        <v>1066</v>
      </c>
      <c r="N340" s="89" t="s">
        <v>94</v>
      </c>
      <c r="O340" s="89" vm="2">
        <v>0</v>
      </c>
      <c r="P340" s="89" vm="2">
        <v>0</v>
      </c>
      <c r="Q340" s="89" t="s">
        <v>1016</v>
      </c>
      <c r="R340" s="89" t="s">
        <v>1067</v>
      </c>
      <c r="S340" s="89" t="s">
        <v>1068</v>
      </c>
      <c r="T340" s="89" t="s">
        <v>932</v>
      </c>
      <c r="U340" s="89" t="s">
        <v>933</v>
      </c>
      <c r="V340" s="89">
        <v>2925</v>
      </c>
      <c r="W340" s="89" t="s">
        <v>908</v>
      </c>
      <c r="X340" s="89">
        <v>0.49166665999999998</v>
      </c>
      <c r="Y340" s="89">
        <v>0.25</v>
      </c>
      <c r="Z340" s="119">
        <v>-246301.59455615064</v>
      </c>
      <c r="AA340" s="89">
        <v>0.12291666499999999</v>
      </c>
      <c r="AB340" s="117">
        <f>_xlfn.XLOOKUP(I340,'rubros_id_opex '!A:A,'rubros_id_opex '!B:B)</f>
        <v>2</v>
      </c>
      <c r="AC340" s="89" t="str">
        <f>_xlfn.XLOOKUP(AB340,'rubros_unicos'!B:B,'rubros_unicos'!A:A)</f>
        <v>PERSONAL</v>
      </c>
    </row>
    <row r="341" spans="1:29" hidden="1" x14ac:dyDescent="0.3">
      <c r="A341" s="92" vm="29">
        <v>46053</v>
      </c>
      <c r="B341" s="89" t="s">
        <v>986</v>
      </c>
      <c r="C341" s="89">
        <v>20271150297</v>
      </c>
      <c r="D341" s="89">
        <v>-2003809.61</v>
      </c>
      <c r="E341" s="89" t="s">
        <v>478</v>
      </c>
      <c r="F341" s="89">
        <v>1</v>
      </c>
      <c r="G341" s="89">
        <v>2003809.61</v>
      </c>
      <c r="H341" s="89" t="s">
        <v>1014</v>
      </c>
      <c r="I341" s="89" t="s">
        <v>1022</v>
      </c>
      <c r="J341" s="89" t="s">
        <v>88</v>
      </c>
      <c r="K341" s="89" t="s">
        <v>506</v>
      </c>
      <c r="L341" s="89" t="str">
        <f t="shared" si="18"/>
        <v>INDIRECTO</v>
      </c>
      <c r="M341" s="89" t="s">
        <v>1066</v>
      </c>
      <c r="N341" s="89" t="s">
        <v>94</v>
      </c>
      <c r="O341" s="89" vm="2">
        <v>0</v>
      </c>
      <c r="P341" s="89" vm="2">
        <v>0</v>
      </c>
      <c r="Q341" s="89" t="s">
        <v>1016</v>
      </c>
      <c r="R341" s="89" t="s">
        <v>1067</v>
      </c>
      <c r="S341" s="89" t="s">
        <v>1068</v>
      </c>
      <c r="T341" s="89" t="s">
        <v>932</v>
      </c>
      <c r="U341" s="89" t="s">
        <v>933</v>
      </c>
      <c r="V341" s="89">
        <v>2925</v>
      </c>
      <c r="W341" s="89" t="s">
        <v>910</v>
      </c>
      <c r="X341" s="89">
        <v>0.49166665999999998</v>
      </c>
      <c r="Y341" s="89">
        <v>0.25</v>
      </c>
      <c r="Z341" s="119">
        <v>-246301.59455615064</v>
      </c>
      <c r="AA341" s="89">
        <v>0.12291666499999999</v>
      </c>
      <c r="AB341" s="117">
        <f>_xlfn.XLOOKUP(I341,'rubros_id_opex '!A:A,'rubros_id_opex '!B:B)</f>
        <v>2</v>
      </c>
      <c r="AC341" s="89" t="str">
        <f>_xlfn.XLOOKUP(AB341,'rubros_unicos'!B:B,'rubros_unicos'!A:A)</f>
        <v>PERSONAL</v>
      </c>
    </row>
    <row r="342" spans="1:29" hidden="1" x14ac:dyDescent="0.3">
      <c r="A342" s="92" vm="29">
        <v>46053</v>
      </c>
      <c r="B342" s="89" t="s">
        <v>986</v>
      </c>
      <c r="C342" s="89">
        <v>20271150297</v>
      </c>
      <c r="D342" s="89">
        <v>-2003809.61</v>
      </c>
      <c r="E342" s="89" t="s">
        <v>478</v>
      </c>
      <c r="F342" s="89">
        <v>1</v>
      </c>
      <c r="G342" s="89">
        <v>2003809.61</v>
      </c>
      <c r="H342" s="89" t="s">
        <v>1014</v>
      </c>
      <c r="I342" s="89" t="s">
        <v>1022</v>
      </c>
      <c r="J342" s="89" t="s">
        <v>88</v>
      </c>
      <c r="K342" s="89" t="s">
        <v>506</v>
      </c>
      <c r="L342" s="89" t="str">
        <f t="shared" si="18"/>
        <v>INDIRECTO</v>
      </c>
      <c r="M342" s="89" t="s">
        <v>1066</v>
      </c>
      <c r="N342" s="89" t="s">
        <v>94</v>
      </c>
      <c r="O342" s="89" vm="2">
        <v>0</v>
      </c>
      <c r="P342" s="89" vm="2">
        <v>0</v>
      </c>
      <c r="Q342" s="89" t="s">
        <v>1016</v>
      </c>
      <c r="R342" s="89" t="s">
        <v>1067</v>
      </c>
      <c r="S342" s="89" t="s">
        <v>1068</v>
      </c>
      <c r="T342" s="89" t="s">
        <v>932</v>
      </c>
      <c r="U342" s="89" t="s">
        <v>933</v>
      </c>
      <c r="V342" s="89">
        <v>2925</v>
      </c>
      <c r="W342" s="89" t="s">
        <v>912</v>
      </c>
      <c r="X342" s="89">
        <v>0.49166665999999998</v>
      </c>
      <c r="Y342" s="89">
        <v>0.25</v>
      </c>
      <c r="Z342" s="119">
        <v>-246301.59455615064</v>
      </c>
      <c r="AA342" s="89">
        <v>0.12291666499999999</v>
      </c>
      <c r="AB342" s="117">
        <f>_xlfn.XLOOKUP(I342,'rubros_id_opex '!A:A,'rubros_id_opex '!B:B)</f>
        <v>2</v>
      </c>
      <c r="AC342" s="89" t="str">
        <f>_xlfn.XLOOKUP(AB342,'rubros_unicos'!B:B,'rubros_unicos'!A:A)</f>
        <v>PERSONAL</v>
      </c>
    </row>
    <row r="343" spans="1:29" hidden="1" x14ac:dyDescent="0.3">
      <c r="A343" s="92" vm="29">
        <v>46053</v>
      </c>
      <c r="B343" s="89" t="s">
        <v>986</v>
      </c>
      <c r="C343" s="89">
        <v>20271150297</v>
      </c>
      <c r="D343" s="89">
        <v>-2003809.61</v>
      </c>
      <c r="E343" s="89" t="s">
        <v>478</v>
      </c>
      <c r="F343" s="89">
        <v>1</v>
      </c>
      <c r="G343" s="89">
        <v>2003809.61</v>
      </c>
      <c r="H343" s="89" t="s">
        <v>1014</v>
      </c>
      <c r="I343" s="89" t="s">
        <v>1022</v>
      </c>
      <c r="J343" s="89" t="s">
        <v>88</v>
      </c>
      <c r="K343" s="89" t="s">
        <v>506</v>
      </c>
      <c r="L343" s="89" t="str">
        <f t="shared" si="18"/>
        <v>INDIRECTO</v>
      </c>
      <c r="M343" s="89" t="s">
        <v>1066</v>
      </c>
      <c r="N343" s="89" t="s">
        <v>94</v>
      </c>
      <c r="O343" s="89" vm="2">
        <v>0</v>
      </c>
      <c r="P343" s="89" vm="2">
        <v>0</v>
      </c>
      <c r="Q343" s="89" t="s">
        <v>1016</v>
      </c>
      <c r="R343" s="89" t="s">
        <v>1067</v>
      </c>
      <c r="S343" s="89" t="s">
        <v>1068</v>
      </c>
      <c r="T343" s="89" t="s">
        <v>932</v>
      </c>
      <c r="U343" s="89" t="s">
        <v>933</v>
      </c>
      <c r="V343" s="89">
        <v>3125</v>
      </c>
      <c r="W343" s="89" t="s">
        <v>934</v>
      </c>
      <c r="X343" s="89">
        <v>0.49166660000000001</v>
      </c>
      <c r="Y343" s="89">
        <v>0.25</v>
      </c>
      <c r="Z343" s="119">
        <v>-246301.56449900652</v>
      </c>
      <c r="AA343" s="89">
        <v>0.12291665</v>
      </c>
      <c r="AB343" s="117">
        <f>_xlfn.XLOOKUP(I343,'rubros_id_opex '!A:A,'rubros_id_opex '!B:B)</f>
        <v>2</v>
      </c>
      <c r="AC343" s="89" t="str">
        <f>_xlfn.XLOOKUP(AB343,'rubros_unicos'!B:B,'rubros_unicos'!A:A)</f>
        <v>PERSONAL</v>
      </c>
    </row>
    <row r="344" spans="1:29" hidden="1" x14ac:dyDescent="0.3">
      <c r="A344" s="92" vm="29">
        <v>46053</v>
      </c>
      <c r="B344" s="89" t="s">
        <v>986</v>
      </c>
      <c r="C344" s="89">
        <v>20271150297</v>
      </c>
      <c r="D344" s="89">
        <v>-2003809.61</v>
      </c>
      <c r="E344" s="89" t="s">
        <v>478</v>
      </c>
      <c r="F344" s="89">
        <v>1</v>
      </c>
      <c r="G344" s="89">
        <v>2003809.61</v>
      </c>
      <c r="H344" s="89" t="s">
        <v>1014</v>
      </c>
      <c r="I344" s="89" t="s">
        <v>1022</v>
      </c>
      <c r="J344" s="89" t="s">
        <v>88</v>
      </c>
      <c r="K344" s="89" t="s">
        <v>506</v>
      </c>
      <c r="L344" s="89" t="str">
        <f t="shared" si="18"/>
        <v>INDIRECTO</v>
      </c>
      <c r="M344" s="89" t="s">
        <v>1066</v>
      </c>
      <c r="N344" s="89" t="s">
        <v>94</v>
      </c>
      <c r="O344" s="89" vm="2">
        <v>0</v>
      </c>
      <c r="P344" s="89" vm="2">
        <v>0</v>
      </c>
      <c r="Q344" s="89" t="s">
        <v>1016</v>
      </c>
      <c r="R344" s="89" t="s">
        <v>1067</v>
      </c>
      <c r="S344" s="89" t="s">
        <v>1068</v>
      </c>
      <c r="T344" s="89" t="s">
        <v>932</v>
      </c>
      <c r="U344" s="89" t="s">
        <v>933</v>
      </c>
      <c r="V344" s="89">
        <v>3125</v>
      </c>
      <c r="W344" s="89" t="s">
        <v>908</v>
      </c>
      <c r="X344" s="89">
        <v>0.49166660000000001</v>
      </c>
      <c r="Y344" s="89">
        <v>0.25</v>
      </c>
      <c r="Z344" s="119">
        <v>-246301.56449900652</v>
      </c>
      <c r="AA344" s="89">
        <v>0.12291665</v>
      </c>
      <c r="AB344" s="117">
        <f>_xlfn.XLOOKUP(I344,'rubros_id_opex '!A:A,'rubros_id_opex '!B:B)</f>
        <v>2</v>
      </c>
      <c r="AC344" s="89" t="str">
        <f>_xlfn.XLOOKUP(AB344,'rubros_unicos'!B:B,'rubros_unicos'!A:A)</f>
        <v>PERSONAL</v>
      </c>
    </row>
    <row r="345" spans="1:29" hidden="1" x14ac:dyDescent="0.3">
      <c r="A345" s="92" vm="29">
        <v>46053</v>
      </c>
      <c r="B345" s="89" t="s">
        <v>986</v>
      </c>
      <c r="C345" s="89">
        <v>20271150297</v>
      </c>
      <c r="D345" s="89">
        <v>-2003809.61</v>
      </c>
      <c r="E345" s="89" t="s">
        <v>478</v>
      </c>
      <c r="F345" s="89">
        <v>1</v>
      </c>
      <c r="G345" s="89">
        <v>2003809.61</v>
      </c>
      <c r="H345" s="89" t="s">
        <v>1014</v>
      </c>
      <c r="I345" s="89" t="s">
        <v>1022</v>
      </c>
      <c r="J345" s="89" t="s">
        <v>88</v>
      </c>
      <c r="K345" s="89" t="s">
        <v>506</v>
      </c>
      <c r="L345" s="89" t="str">
        <f t="shared" si="18"/>
        <v>INDIRECTO</v>
      </c>
      <c r="M345" s="89" t="s">
        <v>1066</v>
      </c>
      <c r="N345" s="89" t="s">
        <v>94</v>
      </c>
      <c r="O345" s="89" vm="2">
        <v>0</v>
      </c>
      <c r="P345" s="89" vm="2">
        <v>0</v>
      </c>
      <c r="Q345" s="89" t="s">
        <v>1016</v>
      </c>
      <c r="R345" s="89" t="s">
        <v>1067</v>
      </c>
      <c r="S345" s="89" t="s">
        <v>1068</v>
      </c>
      <c r="T345" s="89" t="s">
        <v>932</v>
      </c>
      <c r="U345" s="89" t="s">
        <v>933</v>
      </c>
      <c r="V345" s="89">
        <v>3125</v>
      </c>
      <c r="W345" s="89" t="s">
        <v>910</v>
      </c>
      <c r="X345" s="89">
        <v>0.49166660000000001</v>
      </c>
      <c r="Y345" s="89">
        <v>0.25</v>
      </c>
      <c r="Z345" s="119">
        <v>-246301.56449900652</v>
      </c>
      <c r="AA345" s="89">
        <v>0.12291665</v>
      </c>
      <c r="AB345" s="117">
        <f>_xlfn.XLOOKUP(I345,'rubros_id_opex '!A:A,'rubros_id_opex '!B:B)</f>
        <v>2</v>
      </c>
      <c r="AC345" s="89" t="str">
        <f>_xlfn.XLOOKUP(AB345,'rubros_unicos'!B:B,'rubros_unicos'!A:A)</f>
        <v>PERSONAL</v>
      </c>
    </row>
    <row r="346" spans="1:29" hidden="1" x14ac:dyDescent="0.3">
      <c r="A346" s="92" vm="29">
        <v>46053</v>
      </c>
      <c r="B346" s="89" t="s">
        <v>986</v>
      </c>
      <c r="C346" s="89">
        <v>20271150297</v>
      </c>
      <c r="D346" s="89">
        <v>-2003809.61</v>
      </c>
      <c r="E346" s="89" t="s">
        <v>478</v>
      </c>
      <c r="F346" s="89">
        <v>1</v>
      </c>
      <c r="G346" s="89">
        <v>2003809.61</v>
      </c>
      <c r="H346" s="89" t="s">
        <v>1014</v>
      </c>
      <c r="I346" s="89" t="s">
        <v>1022</v>
      </c>
      <c r="J346" s="89" t="s">
        <v>88</v>
      </c>
      <c r="K346" s="89" t="s">
        <v>506</v>
      </c>
      <c r="L346" s="89" t="str">
        <f t="shared" si="18"/>
        <v>INDIRECTO</v>
      </c>
      <c r="M346" s="89" t="s">
        <v>1066</v>
      </c>
      <c r="N346" s="89" t="s">
        <v>94</v>
      </c>
      <c r="O346" s="89" vm="2">
        <v>0</v>
      </c>
      <c r="P346" s="89" vm="2">
        <v>0</v>
      </c>
      <c r="Q346" s="89" t="s">
        <v>1016</v>
      </c>
      <c r="R346" s="89" t="s">
        <v>1067</v>
      </c>
      <c r="S346" s="89" t="s">
        <v>1068</v>
      </c>
      <c r="T346" s="89" t="s">
        <v>932</v>
      </c>
      <c r="U346" s="89" t="s">
        <v>933</v>
      </c>
      <c r="V346" s="89">
        <v>3125</v>
      </c>
      <c r="W346" s="89" t="s">
        <v>912</v>
      </c>
      <c r="X346" s="89">
        <v>0.49166660000000001</v>
      </c>
      <c r="Y346" s="89">
        <v>0.25</v>
      </c>
      <c r="Z346" s="119">
        <v>-246301.56449900652</v>
      </c>
      <c r="AA346" s="89">
        <v>0.12291665</v>
      </c>
      <c r="AB346" s="117">
        <f>_xlfn.XLOOKUP(I346,'rubros_id_opex '!A:A,'rubros_id_opex '!B:B)</f>
        <v>2</v>
      </c>
      <c r="AC346" s="89" t="str">
        <f>_xlfn.XLOOKUP(AB346,'rubros_unicos'!B:B,'rubros_unicos'!A:A)</f>
        <v>PERSONAL</v>
      </c>
    </row>
    <row r="347" spans="1:29" hidden="1" x14ac:dyDescent="0.3">
      <c r="A347" s="92" vm="29">
        <v>46053</v>
      </c>
      <c r="B347" s="89" t="s">
        <v>974</v>
      </c>
      <c r="C347" s="89">
        <v>20397561306</v>
      </c>
      <c r="D347" s="89">
        <v>-1997044.89</v>
      </c>
      <c r="E347" s="89" t="s">
        <v>478</v>
      </c>
      <c r="F347" s="89">
        <v>1</v>
      </c>
      <c r="G347" s="89">
        <v>1997044.89</v>
      </c>
      <c r="H347" s="89" t="s">
        <v>1014</v>
      </c>
      <c r="I347" s="89" t="s">
        <v>1023</v>
      </c>
      <c r="J347" s="89" t="s">
        <v>88</v>
      </c>
      <c r="K347" s="89" t="s">
        <v>506</v>
      </c>
      <c r="L347" s="89" t="str">
        <f t="shared" si="18"/>
        <v>INDIRECTO</v>
      </c>
      <c r="M347" s="89" t="s">
        <v>1066</v>
      </c>
      <c r="N347" s="89" t="s">
        <v>123</v>
      </c>
      <c r="O347" s="89" vm="2">
        <v>0</v>
      </c>
      <c r="P347" s="89" vm="2">
        <v>0</v>
      </c>
      <c r="Q347" s="89" t="s">
        <v>1016</v>
      </c>
      <c r="R347" s="89" t="s">
        <v>1067</v>
      </c>
      <c r="S347" s="89" t="s">
        <v>1068</v>
      </c>
      <c r="T347" s="89" t="s">
        <v>908</v>
      </c>
      <c r="U347" s="89" t="s">
        <v>935</v>
      </c>
      <c r="V347" s="89">
        <v>2925</v>
      </c>
      <c r="W347" s="89" t="s">
        <v>908</v>
      </c>
      <c r="X347" s="89">
        <v>0.49166665999999998</v>
      </c>
      <c r="Y347" s="89">
        <v>1</v>
      </c>
      <c r="Z347" s="119">
        <v>-981880.39093636733</v>
      </c>
      <c r="AA347" s="89">
        <v>0.49166665999999998</v>
      </c>
      <c r="AB347" s="117">
        <f>_xlfn.XLOOKUP(I347,'rubros_id_opex '!A:A,'rubros_id_opex '!B:B)</f>
        <v>2</v>
      </c>
      <c r="AC347" s="89" t="str">
        <f>_xlfn.XLOOKUP(AB347,'rubros_unicos'!B:B,'rubros_unicos'!A:A)</f>
        <v>PERSONAL</v>
      </c>
    </row>
    <row r="348" spans="1:29" hidden="1" x14ac:dyDescent="0.3">
      <c r="A348" s="92" vm="29">
        <v>46053</v>
      </c>
      <c r="B348" s="89" t="s">
        <v>974</v>
      </c>
      <c r="C348" s="89">
        <v>20397561306</v>
      </c>
      <c r="D348" s="89">
        <v>-1997044.89</v>
      </c>
      <c r="E348" s="89" t="s">
        <v>478</v>
      </c>
      <c r="F348" s="89">
        <v>1</v>
      </c>
      <c r="G348" s="89">
        <v>1997044.89</v>
      </c>
      <c r="H348" s="89" t="s">
        <v>1014</v>
      </c>
      <c r="I348" s="89" t="s">
        <v>1023</v>
      </c>
      <c r="J348" s="89" t="s">
        <v>88</v>
      </c>
      <c r="K348" s="89" t="s">
        <v>506</v>
      </c>
      <c r="L348" s="89" t="str">
        <f t="shared" si="18"/>
        <v>INDIRECTO</v>
      </c>
      <c r="M348" s="89" t="s">
        <v>1066</v>
      </c>
      <c r="N348" s="89" t="s">
        <v>123</v>
      </c>
      <c r="O348" s="89" vm="2">
        <v>0</v>
      </c>
      <c r="P348" s="89" vm="2">
        <v>0</v>
      </c>
      <c r="Q348" s="89" t="s">
        <v>1016</v>
      </c>
      <c r="R348" s="89" t="s">
        <v>1067</v>
      </c>
      <c r="S348" s="89" t="s">
        <v>1068</v>
      </c>
      <c r="T348" s="89" t="s">
        <v>908</v>
      </c>
      <c r="U348" s="89" t="s">
        <v>935</v>
      </c>
      <c r="V348" s="89">
        <v>3125</v>
      </c>
      <c r="W348" s="89" t="s">
        <v>908</v>
      </c>
      <c r="X348" s="89">
        <v>0.49166660000000001</v>
      </c>
      <c r="Y348" s="89">
        <v>1</v>
      </c>
      <c r="Z348" s="119">
        <v>-981880.27111367392</v>
      </c>
      <c r="AA348" s="89">
        <v>0.49166660000000001</v>
      </c>
      <c r="AB348" s="117">
        <f>_xlfn.XLOOKUP(I348,'rubros_id_opex '!A:A,'rubros_id_opex '!B:B)</f>
        <v>2</v>
      </c>
      <c r="AC348" s="89" t="str">
        <f>_xlfn.XLOOKUP(AB348,'rubros_unicos'!B:B,'rubros_unicos'!A:A)</f>
        <v>PERSONAL</v>
      </c>
    </row>
    <row r="349" spans="1:29" hidden="1" x14ac:dyDescent="0.3">
      <c r="A349" s="92" vm="29">
        <v>46053</v>
      </c>
      <c r="B349" s="89" t="s">
        <v>987</v>
      </c>
      <c r="C349" s="89">
        <v>20346846772</v>
      </c>
      <c r="D349" s="89">
        <v>-1888696.87</v>
      </c>
      <c r="E349" s="89" t="s">
        <v>478</v>
      </c>
      <c r="F349" s="89">
        <v>1</v>
      </c>
      <c r="G349" s="89">
        <v>1888696.87</v>
      </c>
      <c r="H349" s="89" t="s">
        <v>1014</v>
      </c>
      <c r="I349" s="89" t="s">
        <v>1024</v>
      </c>
      <c r="J349" s="89" t="s">
        <v>88</v>
      </c>
      <c r="K349" s="89" t="s">
        <v>506</v>
      </c>
      <c r="L349" s="89" t="str">
        <f t="shared" si="18"/>
        <v>INDIRECTO</v>
      </c>
      <c r="M349" s="89" t="s">
        <v>1066</v>
      </c>
      <c r="N349" s="89" t="s">
        <v>94</v>
      </c>
      <c r="O349" s="89" vm="2">
        <v>0</v>
      </c>
      <c r="P349" s="89" vm="2">
        <v>0</v>
      </c>
      <c r="Q349" s="89" t="s">
        <v>1016</v>
      </c>
      <c r="R349" s="89" t="s">
        <v>1067</v>
      </c>
      <c r="S349" s="89" t="s">
        <v>1068</v>
      </c>
      <c r="T349" s="89" t="s">
        <v>932</v>
      </c>
      <c r="U349" s="89" t="s">
        <v>933</v>
      </c>
      <c r="V349" s="89">
        <v>2925</v>
      </c>
      <c r="W349" s="89" t="s">
        <v>934</v>
      </c>
      <c r="X349" s="89">
        <v>0.49166665999999998</v>
      </c>
      <c r="Y349" s="89">
        <v>0.25</v>
      </c>
      <c r="Z349" s="119">
        <v>-232152.32045633855</v>
      </c>
      <c r="AA349" s="89">
        <v>0.12291666499999999</v>
      </c>
      <c r="AB349" s="117">
        <f>_xlfn.XLOOKUP(I349,'rubros_id_opex '!A:A,'rubros_id_opex '!B:B)</f>
        <v>2</v>
      </c>
      <c r="AC349" s="89" t="str">
        <f>_xlfn.XLOOKUP(AB349,'rubros_unicos'!B:B,'rubros_unicos'!A:A)</f>
        <v>PERSONAL</v>
      </c>
    </row>
    <row r="350" spans="1:29" hidden="1" x14ac:dyDescent="0.3">
      <c r="A350" s="92" vm="29">
        <v>46053</v>
      </c>
      <c r="B350" s="89" t="s">
        <v>987</v>
      </c>
      <c r="C350" s="89">
        <v>20346846772</v>
      </c>
      <c r="D350" s="89">
        <v>-1888696.87</v>
      </c>
      <c r="E350" s="89" t="s">
        <v>478</v>
      </c>
      <c r="F350" s="89">
        <v>1</v>
      </c>
      <c r="G350" s="89">
        <v>1888696.87</v>
      </c>
      <c r="H350" s="89" t="s">
        <v>1014</v>
      </c>
      <c r="I350" s="89" t="s">
        <v>1024</v>
      </c>
      <c r="J350" s="89" t="s">
        <v>88</v>
      </c>
      <c r="K350" s="89" t="s">
        <v>506</v>
      </c>
      <c r="L350" s="89" t="str">
        <f t="shared" si="18"/>
        <v>INDIRECTO</v>
      </c>
      <c r="M350" s="89" t="s">
        <v>1066</v>
      </c>
      <c r="N350" s="89" t="s">
        <v>94</v>
      </c>
      <c r="O350" s="89" vm="2">
        <v>0</v>
      </c>
      <c r="P350" s="89" vm="2">
        <v>0</v>
      </c>
      <c r="Q350" s="89" t="s">
        <v>1016</v>
      </c>
      <c r="R350" s="89" t="s">
        <v>1067</v>
      </c>
      <c r="S350" s="89" t="s">
        <v>1068</v>
      </c>
      <c r="T350" s="89" t="s">
        <v>932</v>
      </c>
      <c r="U350" s="89" t="s">
        <v>933</v>
      </c>
      <c r="V350" s="89">
        <v>2925</v>
      </c>
      <c r="W350" s="89" t="s">
        <v>908</v>
      </c>
      <c r="X350" s="89">
        <v>0.49166665999999998</v>
      </c>
      <c r="Y350" s="89">
        <v>0.25</v>
      </c>
      <c r="Z350" s="119">
        <v>-232152.32045633855</v>
      </c>
      <c r="AA350" s="89">
        <v>0.12291666499999999</v>
      </c>
      <c r="AB350" s="117">
        <f>_xlfn.XLOOKUP(I350,'rubros_id_opex '!A:A,'rubros_id_opex '!B:B)</f>
        <v>2</v>
      </c>
      <c r="AC350" s="89" t="str">
        <f>_xlfn.XLOOKUP(AB350,'rubros_unicos'!B:B,'rubros_unicos'!A:A)</f>
        <v>PERSONAL</v>
      </c>
    </row>
    <row r="351" spans="1:29" hidden="1" x14ac:dyDescent="0.3">
      <c r="A351" s="92" vm="29">
        <v>46053</v>
      </c>
      <c r="B351" s="89" t="s">
        <v>987</v>
      </c>
      <c r="C351" s="89">
        <v>20346846772</v>
      </c>
      <c r="D351" s="89">
        <v>-1888696.87</v>
      </c>
      <c r="E351" s="89" t="s">
        <v>478</v>
      </c>
      <c r="F351" s="89">
        <v>1</v>
      </c>
      <c r="G351" s="89">
        <v>1888696.87</v>
      </c>
      <c r="H351" s="89" t="s">
        <v>1014</v>
      </c>
      <c r="I351" s="89" t="s">
        <v>1024</v>
      </c>
      <c r="J351" s="89" t="s">
        <v>88</v>
      </c>
      <c r="K351" s="89" t="s">
        <v>506</v>
      </c>
      <c r="L351" s="89" t="str">
        <f t="shared" si="18"/>
        <v>INDIRECTO</v>
      </c>
      <c r="M351" s="89" t="s">
        <v>1066</v>
      </c>
      <c r="N351" s="89" t="s">
        <v>94</v>
      </c>
      <c r="O351" s="89" vm="2">
        <v>0</v>
      </c>
      <c r="P351" s="89" vm="2">
        <v>0</v>
      </c>
      <c r="Q351" s="89" t="s">
        <v>1016</v>
      </c>
      <c r="R351" s="89" t="s">
        <v>1067</v>
      </c>
      <c r="S351" s="89" t="s">
        <v>1068</v>
      </c>
      <c r="T351" s="89" t="s">
        <v>932</v>
      </c>
      <c r="U351" s="89" t="s">
        <v>933</v>
      </c>
      <c r="V351" s="89">
        <v>2925</v>
      </c>
      <c r="W351" s="89" t="s">
        <v>910</v>
      </c>
      <c r="X351" s="89">
        <v>0.49166665999999998</v>
      </c>
      <c r="Y351" s="89">
        <v>0.25</v>
      </c>
      <c r="Z351" s="119">
        <v>-232152.32045633855</v>
      </c>
      <c r="AA351" s="89">
        <v>0.12291666499999999</v>
      </c>
      <c r="AB351" s="117">
        <f>_xlfn.XLOOKUP(I351,'rubros_id_opex '!A:A,'rubros_id_opex '!B:B)</f>
        <v>2</v>
      </c>
      <c r="AC351" s="89" t="str">
        <f>_xlfn.XLOOKUP(AB351,'rubros_unicos'!B:B,'rubros_unicos'!A:A)</f>
        <v>PERSONAL</v>
      </c>
    </row>
    <row r="352" spans="1:29" hidden="1" x14ac:dyDescent="0.3">
      <c r="A352" s="92" vm="29">
        <v>46053</v>
      </c>
      <c r="B352" s="89" t="s">
        <v>987</v>
      </c>
      <c r="C352" s="89">
        <v>20346846772</v>
      </c>
      <c r="D352" s="89">
        <v>-1888696.87</v>
      </c>
      <c r="E352" s="89" t="s">
        <v>478</v>
      </c>
      <c r="F352" s="89">
        <v>1</v>
      </c>
      <c r="G352" s="89">
        <v>1888696.87</v>
      </c>
      <c r="H352" s="89" t="s">
        <v>1014</v>
      </c>
      <c r="I352" s="89" t="s">
        <v>1024</v>
      </c>
      <c r="J352" s="89" t="s">
        <v>88</v>
      </c>
      <c r="K352" s="89" t="s">
        <v>506</v>
      </c>
      <c r="L352" s="89" t="str">
        <f t="shared" si="18"/>
        <v>INDIRECTO</v>
      </c>
      <c r="M352" s="89" t="s">
        <v>1066</v>
      </c>
      <c r="N352" s="89" t="s">
        <v>94</v>
      </c>
      <c r="O352" s="89" vm="2">
        <v>0</v>
      </c>
      <c r="P352" s="89" vm="2">
        <v>0</v>
      </c>
      <c r="Q352" s="89" t="s">
        <v>1016</v>
      </c>
      <c r="R352" s="89" t="s">
        <v>1067</v>
      </c>
      <c r="S352" s="89" t="s">
        <v>1068</v>
      </c>
      <c r="T352" s="89" t="s">
        <v>932</v>
      </c>
      <c r="U352" s="89" t="s">
        <v>933</v>
      </c>
      <c r="V352" s="89">
        <v>2925</v>
      </c>
      <c r="W352" s="89" t="s">
        <v>912</v>
      </c>
      <c r="X352" s="89">
        <v>0.49166665999999998</v>
      </c>
      <c r="Y352" s="89">
        <v>0.25</v>
      </c>
      <c r="Z352" s="119">
        <v>-232152.32045633855</v>
      </c>
      <c r="AA352" s="89">
        <v>0.12291666499999999</v>
      </c>
      <c r="AB352" s="117">
        <f>_xlfn.XLOOKUP(I352,'rubros_id_opex '!A:A,'rubros_id_opex '!B:B)</f>
        <v>2</v>
      </c>
      <c r="AC352" s="89" t="str">
        <f>_xlfn.XLOOKUP(AB352,'rubros_unicos'!B:B,'rubros_unicos'!A:A)</f>
        <v>PERSONAL</v>
      </c>
    </row>
    <row r="353" spans="1:38" hidden="1" x14ac:dyDescent="0.3">
      <c r="A353" s="92" vm="29">
        <v>46053</v>
      </c>
      <c r="B353" s="89" t="s">
        <v>987</v>
      </c>
      <c r="C353" s="89">
        <v>20346846772</v>
      </c>
      <c r="D353" s="89">
        <v>-1888696.87</v>
      </c>
      <c r="E353" s="89" t="s">
        <v>478</v>
      </c>
      <c r="F353" s="89">
        <v>1</v>
      </c>
      <c r="G353" s="89">
        <v>1888696.87</v>
      </c>
      <c r="H353" s="89" t="s">
        <v>1014</v>
      </c>
      <c r="I353" s="89" t="s">
        <v>1024</v>
      </c>
      <c r="J353" s="89" t="s">
        <v>88</v>
      </c>
      <c r="K353" s="89" t="s">
        <v>506</v>
      </c>
      <c r="L353" s="89" t="str">
        <f t="shared" si="18"/>
        <v>INDIRECTO</v>
      </c>
      <c r="M353" s="89" t="s">
        <v>1066</v>
      </c>
      <c r="N353" s="89" t="s">
        <v>94</v>
      </c>
      <c r="O353" s="89" vm="2">
        <v>0</v>
      </c>
      <c r="P353" s="89" vm="2">
        <v>0</v>
      </c>
      <c r="Q353" s="89" t="s">
        <v>1016</v>
      </c>
      <c r="R353" s="89" t="s">
        <v>1067</v>
      </c>
      <c r="S353" s="89" t="s">
        <v>1068</v>
      </c>
      <c r="T353" s="89" t="s">
        <v>932</v>
      </c>
      <c r="U353" s="89" t="s">
        <v>933</v>
      </c>
      <c r="V353" s="89">
        <v>3125</v>
      </c>
      <c r="W353" s="89" t="s">
        <v>934</v>
      </c>
      <c r="X353" s="89">
        <v>0.49166660000000001</v>
      </c>
      <c r="Y353" s="89">
        <v>0.25</v>
      </c>
      <c r="Z353" s="119">
        <v>-232152.29212588552</v>
      </c>
      <c r="AA353" s="89">
        <v>0.12291665</v>
      </c>
      <c r="AB353" s="117">
        <f>_xlfn.XLOOKUP(I353,'rubros_id_opex '!A:A,'rubros_id_opex '!B:B)</f>
        <v>2</v>
      </c>
      <c r="AC353" s="89" t="str">
        <f>_xlfn.XLOOKUP(AB353,'rubros_unicos'!B:B,'rubros_unicos'!A:A)</f>
        <v>PERSONAL</v>
      </c>
    </row>
    <row r="354" spans="1:38" hidden="1" x14ac:dyDescent="0.3">
      <c r="A354" s="92" vm="29">
        <v>46053</v>
      </c>
      <c r="B354" s="89" t="s">
        <v>987</v>
      </c>
      <c r="C354" s="89">
        <v>20346846772</v>
      </c>
      <c r="D354" s="89">
        <v>-1888696.87</v>
      </c>
      <c r="E354" s="89" t="s">
        <v>478</v>
      </c>
      <c r="F354" s="89">
        <v>1</v>
      </c>
      <c r="G354" s="89">
        <v>1888696.87</v>
      </c>
      <c r="H354" s="89" t="s">
        <v>1014</v>
      </c>
      <c r="I354" s="89" t="s">
        <v>1024</v>
      </c>
      <c r="J354" s="89" t="s">
        <v>88</v>
      </c>
      <c r="K354" s="89" t="s">
        <v>506</v>
      </c>
      <c r="L354" s="89" t="str">
        <f t="shared" si="18"/>
        <v>INDIRECTO</v>
      </c>
      <c r="M354" s="89" t="s">
        <v>1066</v>
      </c>
      <c r="N354" s="89" t="s">
        <v>94</v>
      </c>
      <c r="O354" s="89" vm="2">
        <v>0</v>
      </c>
      <c r="P354" s="89" vm="2">
        <v>0</v>
      </c>
      <c r="Q354" s="89" t="s">
        <v>1016</v>
      </c>
      <c r="R354" s="89" t="s">
        <v>1067</v>
      </c>
      <c r="S354" s="89" t="s">
        <v>1068</v>
      </c>
      <c r="T354" s="89" t="s">
        <v>932</v>
      </c>
      <c r="U354" s="89" t="s">
        <v>933</v>
      </c>
      <c r="V354" s="89">
        <v>3125</v>
      </c>
      <c r="W354" s="89" t="s">
        <v>908</v>
      </c>
      <c r="X354" s="89">
        <v>0.49166660000000001</v>
      </c>
      <c r="Y354" s="89">
        <v>0.25</v>
      </c>
      <c r="Z354" s="119">
        <v>-232152.29212588552</v>
      </c>
      <c r="AA354" s="89">
        <v>0.12291665</v>
      </c>
      <c r="AB354" s="117">
        <f>_xlfn.XLOOKUP(I354,'rubros_id_opex '!A:A,'rubros_id_opex '!B:B)</f>
        <v>2</v>
      </c>
      <c r="AC354" s="89" t="str">
        <f>_xlfn.XLOOKUP(AB354,'rubros_unicos'!B:B,'rubros_unicos'!A:A)</f>
        <v>PERSONAL</v>
      </c>
    </row>
    <row r="355" spans="1:38" hidden="1" x14ac:dyDescent="0.3">
      <c r="A355" s="92" vm="29">
        <v>46053</v>
      </c>
      <c r="B355" s="89" t="s">
        <v>987</v>
      </c>
      <c r="C355" s="89">
        <v>20346846772</v>
      </c>
      <c r="D355" s="89">
        <v>-1888696.87</v>
      </c>
      <c r="E355" s="89" t="s">
        <v>478</v>
      </c>
      <c r="F355" s="89">
        <v>1</v>
      </c>
      <c r="G355" s="89">
        <v>1888696.87</v>
      </c>
      <c r="H355" s="89" t="s">
        <v>1014</v>
      </c>
      <c r="I355" s="89" t="s">
        <v>1024</v>
      </c>
      <c r="J355" s="89" t="s">
        <v>88</v>
      </c>
      <c r="K355" s="89" t="s">
        <v>506</v>
      </c>
      <c r="L355" s="89" t="str">
        <f t="shared" si="18"/>
        <v>INDIRECTO</v>
      </c>
      <c r="M355" s="89" t="s">
        <v>1066</v>
      </c>
      <c r="N355" s="89" t="s">
        <v>94</v>
      </c>
      <c r="O355" s="89" vm="2">
        <v>0</v>
      </c>
      <c r="P355" s="89" vm="2">
        <v>0</v>
      </c>
      <c r="Q355" s="89" t="s">
        <v>1016</v>
      </c>
      <c r="R355" s="89" t="s">
        <v>1067</v>
      </c>
      <c r="S355" s="89" t="s">
        <v>1068</v>
      </c>
      <c r="T355" s="89" t="s">
        <v>932</v>
      </c>
      <c r="U355" s="89" t="s">
        <v>933</v>
      </c>
      <c r="V355" s="89">
        <v>3125</v>
      </c>
      <c r="W355" s="89" t="s">
        <v>910</v>
      </c>
      <c r="X355" s="89">
        <v>0.49166660000000001</v>
      </c>
      <c r="Y355" s="89">
        <v>0.25</v>
      </c>
      <c r="Z355" s="119">
        <v>-232152.29212588552</v>
      </c>
      <c r="AA355" s="89">
        <v>0.12291665</v>
      </c>
      <c r="AB355" s="117">
        <f>_xlfn.XLOOKUP(I355,'rubros_id_opex '!A:A,'rubros_id_opex '!B:B)</f>
        <v>2</v>
      </c>
      <c r="AC355" s="89" t="str">
        <f>_xlfn.XLOOKUP(AB355,'rubros_unicos'!B:B,'rubros_unicos'!A:A)</f>
        <v>PERSONAL</v>
      </c>
    </row>
    <row r="356" spans="1:38" hidden="1" x14ac:dyDescent="0.3">
      <c r="A356" s="92" vm="29">
        <v>46053</v>
      </c>
      <c r="B356" s="89" t="s">
        <v>987</v>
      </c>
      <c r="C356" s="89">
        <v>20346846772</v>
      </c>
      <c r="D356" s="89">
        <v>-1888696.87</v>
      </c>
      <c r="E356" s="89" t="s">
        <v>478</v>
      </c>
      <c r="F356" s="89">
        <v>1</v>
      </c>
      <c r="G356" s="89">
        <v>1888696.87</v>
      </c>
      <c r="H356" s="89" t="s">
        <v>1014</v>
      </c>
      <c r="I356" s="89" t="s">
        <v>1024</v>
      </c>
      <c r="J356" s="89" t="s">
        <v>88</v>
      </c>
      <c r="K356" s="89" t="s">
        <v>506</v>
      </c>
      <c r="L356" s="89" t="str">
        <f t="shared" si="18"/>
        <v>INDIRECTO</v>
      </c>
      <c r="M356" s="89" t="s">
        <v>1066</v>
      </c>
      <c r="N356" s="89" t="s">
        <v>94</v>
      </c>
      <c r="O356" s="89" vm="2">
        <v>0</v>
      </c>
      <c r="P356" s="89" vm="2">
        <v>0</v>
      </c>
      <c r="Q356" s="89" t="s">
        <v>1016</v>
      </c>
      <c r="R356" s="89" t="s">
        <v>1067</v>
      </c>
      <c r="S356" s="89" t="s">
        <v>1068</v>
      </c>
      <c r="T356" s="89" t="s">
        <v>932</v>
      </c>
      <c r="U356" s="89" t="s">
        <v>933</v>
      </c>
      <c r="V356" s="89">
        <v>3125</v>
      </c>
      <c r="W356" s="89" t="s">
        <v>912</v>
      </c>
      <c r="X356" s="89">
        <v>0.49166660000000001</v>
      </c>
      <c r="Y356" s="89">
        <v>0.25</v>
      </c>
      <c r="Z356" s="119">
        <v>-232152.29212588552</v>
      </c>
      <c r="AA356" s="89">
        <v>0.12291665</v>
      </c>
      <c r="AB356" s="117">
        <f>_xlfn.XLOOKUP(I356,'rubros_id_opex '!A:A,'rubros_id_opex '!B:B)</f>
        <v>2</v>
      </c>
      <c r="AC356" s="89" t="str">
        <f>_xlfn.XLOOKUP(AB356,'rubros_unicos'!B:B,'rubros_unicos'!A:A)</f>
        <v>PERSONAL</v>
      </c>
    </row>
    <row r="357" spans="1:38" hidden="1" x14ac:dyDescent="0.3">
      <c r="A357" s="92" vm="29">
        <v>46053</v>
      </c>
      <c r="B357" s="89" t="s">
        <v>934</v>
      </c>
      <c r="C357" s="89">
        <v>2925</v>
      </c>
      <c r="D357" s="89">
        <v>-2917411.4879999994</v>
      </c>
      <c r="E357" s="89" t="s">
        <v>934</v>
      </c>
      <c r="F357" s="89">
        <v>148.79999999999998</v>
      </c>
      <c r="G357" s="89">
        <v>19606.259999999998</v>
      </c>
      <c r="H357" s="89" t="s">
        <v>957</v>
      </c>
      <c r="I357" s="89" t="s">
        <v>1043</v>
      </c>
      <c r="J357" s="89" t="s">
        <v>88</v>
      </c>
      <c r="K357" s="89" t="s">
        <v>469</v>
      </c>
      <c r="L357" s="89" t="str">
        <f t="shared" si="18"/>
        <v>DIRECTO</v>
      </c>
      <c r="M357" s="89" t="s">
        <v>1069</v>
      </c>
      <c r="N357" s="89" t="s">
        <v>105</v>
      </c>
      <c r="O357" s="89" vm="2">
        <v>0</v>
      </c>
      <c r="P357" s="89" vm="2">
        <v>0</v>
      </c>
      <c r="Q357" s="89" t="s">
        <v>958</v>
      </c>
      <c r="R357" s="89" t="s">
        <v>1069</v>
      </c>
      <c r="S357" s="89" t="s">
        <v>935</v>
      </c>
      <c r="T357" s="89" t="s">
        <v>934</v>
      </c>
      <c r="U357" s="89" t="s">
        <v>935</v>
      </c>
      <c r="V357" s="89">
        <v>2925</v>
      </c>
      <c r="W357" s="89" t="s">
        <v>934</v>
      </c>
      <c r="X357" s="89">
        <v>1</v>
      </c>
      <c r="Y357" s="89">
        <v>1</v>
      </c>
      <c r="Z357" s="119">
        <v>-2917411.4879999994</v>
      </c>
      <c r="AA357" s="89">
        <v>148.79999999999998</v>
      </c>
      <c r="AB357" s="117">
        <f>_xlfn.XLOOKUP(I357,'rubros_id_opex '!A:A,'rubros_id_opex '!B:B)</f>
        <v>4</v>
      </c>
      <c r="AC357" s="89" t="str">
        <f>_xlfn.XLOOKUP(AB357,'rubros_unicos'!B:B,'rubros_unicos'!A:A)</f>
        <v>GENÉTICA</v>
      </c>
    </row>
    <row r="358" spans="1:38" hidden="1" x14ac:dyDescent="0.3">
      <c r="A358" s="1" vm="29">
        <v>46053</v>
      </c>
      <c r="B358" t="s">
        <v>934</v>
      </c>
      <c r="C358">
        <v>3125</v>
      </c>
      <c r="D358">
        <v>-2870356.4639999997</v>
      </c>
      <c r="E358" t="s">
        <v>934</v>
      </c>
      <c r="F358">
        <v>146.4</v>
      </c>
      <c r="G358">
        <v>19606.259999999998</v>
      </c>
      <c r="H358" t="s">
        <v>957</v>
      </c>
      <c r="I358" t="s">
        <v>1043</v>
      </c>
      <c r="J358" t="s">
        <v>88</v>
      </c>
      <c r="K358" s="89" t="s">
        <v>469</v>
      </c>
      <c r="L358" s="89" t="str">
        <f t="shared" si="18"/>
        <v>DIRECTO</v>
      </c>
      <c r="M358" t="s">
        <v>1070</v>
      </c>
      <c r="N358" t="s">
        <v>105</v>
      </c>
      <c r="O358" vm="2">
        <v>0</v>
      </c>
      <c r="P358" vm="2">
        <v>0</v>
      </c>
      <c r="Q358" t="s">
        <v>958</v>
      </c>
      <c r="R358" t="s">
        <v>1070</v>
      </c>
      <c r="S358" t="s">
        <v>935</v>
      </c>
      <c r="T358" t="s">
        <v>934</v>
      </c>
      <c r="U358" t="s">
        <v>935</v>
      </c>
      <c r="V358">
        <v>3125</v>
      </c>
      <c r="W358" t="s">
        <v>934</v>
      </c>
      <c r="X358">
        <v>1</v>
      </c>
      <c r="Y358">
        <v>1</v>
      </c>
      <c r="Z358" s="137">
        <v>-2870356.4639999997</v>
      </c>
      <c r="AA358">
        <v>146.4</v>
      </c>
      <c r="AB358" s="139">
        <f>_xlfn.XLOOKUP(I358,'rubros_id_opex '!A:A,'rubros_id_opex '!B:B)</f>
        <v>4</v>
      </c>
      <c r="AC358" t="str">
        <f>_xlfn.XLOOKUP(AB358,'rubros_unicos'!B:B,'rubros_unicos'!A:A)</f>
        <v>GENÉTICA</v>
      </c>
    </row>
    <row r="361" spans="1:38" x14ac:dyDescent="0.3">
      <c r="AJ361" s="8"/>
      <c r="AK361" s="8"/>
      <c r="AL361" s="148"/>
    </row>
    <row r="362" spans="1:38" x14ac:dyDescent="0.3">
      <c r="AK362" s="42"/>
    </row>
  </sheetData>
  <autoFilter ref="A1:AL358" xr:uid="{A23F75E0-D7A2-494D-A0A7-BD5D4611102F}">
    <filterColumn colId="16">
      <filters>
        <filter val="facturas_final"/>
      </filters>
    </filterColumn>
  </autoFilter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8671875" defaultRowHeight="14.4" x14ac:dyDescent="0.3"/>
  <cols>
    <col min="1" max="1" width="17.109375" customWidth="1"/>
    <col min="2" max="2" width="14.6640625" customWidth="1"/>
    <col min="3" max="3" width="18" customWidth="1"/>
  </cols>
  <sheetData>
    <row r="1" spans="1:4" x14ac:dyDescent="0.3">
      <c r="A1" t="s">
        <v>917</v>
      </c>
      <c r="B1" t="s">
        <v>918</v>
      </c>
      <c r="C1" t="s">
        <v>961</v>
      </c>
      <c r="D1" t="s">
        <v>962</v>
      </c>
    </row>
    <row r="2" spans="1:4" x14ac:dyDescent="0.3">
      <c r="A2">
        <v>6</v>
      </c>
      <c r="B2">
        <v>2.5</v>
      </c>
      <c r="C2">
        <v>1997</v>
      </c>
      <c r="D2">
        <f>B2*C2</f>
        <v>4992.5</v>
      </c>
    </row>
    <row r="3" spans="1:4" x14ac:dyDescent="0.3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3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3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3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3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3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3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3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3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3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3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3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3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3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3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3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3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3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3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3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3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3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3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3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3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3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3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3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3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3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3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3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3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3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3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3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3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3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3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3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3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3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3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3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3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3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3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3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3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3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3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3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3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3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3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3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3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3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3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3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3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3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3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3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3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3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3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3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3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3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3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3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3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3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3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3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3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3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3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3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3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3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3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3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3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3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3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3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3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3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3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3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3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3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3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3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3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3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3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3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3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3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3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3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3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3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3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3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3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3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3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3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3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3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3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3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3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3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3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3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3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3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3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3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3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3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3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3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3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3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3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3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3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3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3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3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3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3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3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3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3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3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3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3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3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3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3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3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3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3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3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3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3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3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3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3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3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3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D985-0404-4E2A-802C-0D795CD82A2A}">
  <dimension ref="A1:J9"/>
  <sheetViews>
    <sheetView tabSelected="1" zoomScaleNormal="100" workbookViewId="0">
      <selection activeCell="H7" sqref="H7"/>
    </sheetView>
  </sheetViews>
  <sheetFormatPr defaultColWidth="8.88671875" defaultRowHeight="14.4" x14ac:dyDescent="0.3"/>
  <cols>
    <col min="1" max="1" width="16.33203125" style="121" customWidth="1"/>
    <col min="2" max="3" width="18.44140625" customWidth="1"/>
    <col min="5" max="5" width="18.44140625" customWidth="1"/>
    <col min="6" max="6" width="23.6640625" customWidth="1"/>
    <col min="7" max="7" width="20.33203125" customWidth="1"/>
    <col min="8" max="8" width="15.88671875" style="8" customWidth="1"/>
    <col min="9" max="9" width="25" customWidth="1"/>
    <col min="10" max="10" width="14.109375" bestFit="1" customWidth="1"/>
  </cols>
  <sheetData>
    <row r="1" spans="1:10" s="128" customFormat="1" x14ac:dyDescent="0.3">
      <c r="A1" s="125" t="s">
        <v>919</v>
      </c>
      <c r="B1" s="126" t="s">
        <v>920</v>
      </c>
      <c r="C1" s="126" t="s">
        <v>966</v>
      </c>
      <c r="D1" s="126" t="s">
        <v>959</v>
      </c>
      <c r="E1" s="126" t="s">
        <v>960</v>
      </c>
      <c r="F1" s="126" t="s">
        <v>963</v>
      </c>
      <c r="G1" s="126" t="s">
        <v>964</v>
      </c>
      <c r="H1" s="127" t="s">
        <v>175</v>
      </c>
      <c r="I1" s="126" t="s">
        <v>965</v>
      </c>
    </row>
    <row r="2" spans="1:10" x14ac:dyDescent="0.3">
      <c r="A2" s="122">
        <v>2925</v>
      </c>
      <c r="B2" s="89" t="s">
        <v>908</v>
      </c>
      <c r="C2" s="89"/>
      <c r="D2" s="89">
        <v>8.35</v>
      </c>
      <c r="E2" s="89">
        <v>5559.4417999999996</v>
      </c>
      <c r="F2" s="89">
        <v>589</v>
      </c>
      <c r="G2" s="89"/>
      <c r="H2" s="123">
        <v>27342168.688669994</v>
      </c>
      <c r="I2" s="89"/>
    </row>
    <row r="3" spans="1:10" x14ac:dyDescent="0.3">
      <c r="A3" s="122">
        <v>2925</v>
      </c>
      <c r="B3" s="89" t="s">
        <v>910</v>
      </c>
      <c r="C3" s="89"/>
      <c r="D3" s="89">
        <v>19.89</v>
      </c>
      <c r="E3" s="89">
        <v>4456.7425999999987</v>
      </c>
      <c r="F3" s="89">
        <v>554</v>
      </c>
      <c r="G3" s="124"/>
      <c r="H3" s="123">
        <v>49109114.113955982</v>
      </c>
      <c r="I3" s="89"/>
    </row>
    <row r="4" spans="1:10" x14ac:dyDescent="0.3">
      <c r="A4" s="122">
        <v>2925</v>
      </c>
      <c r="B4" s="89" t="s">
        <v>912</v>
      </c>
      <c r="C4" s="89"/>
      <c r="D4" s="89">
        <v>116.57</v>
      </c>
      <c r="E4" s="89">
        <v>2274.8199999999997</v>
      </c>
      <c r="F4" s="89">
        <v>528</v>
      </c>
      <c r="G4" s="89">
        <v>-4.6931407942238268E-2</v>
      </c>
      <c r="H4" s="123">
        <v>140012805.18719998</v>
      </c>
      <c r="I4" s="89"/>
    </row>
    <row r="5" spans="1:10" x14ac:dyDescent="0.3">
      <c r="A5" s="122">
        <v>2925</v>
      </c>
      <c r="B5" s="89" t="s">
        <v>1128</v>
      </c>
      <c r="C5" s="89"/>
      <c r="D5" s="89">
        <v>116.57</v>
      </c>
      <c r="E5" s="89">
        <v>3365</v>
      </c>
      <c r="F5" s="89">
        <v>528</v>
      </c>
      <c r="G5" s="89"/>
      <c r="H5" s="123">
        <v>207112250.40000001</v>
      </c>
      <c r="I5" s="89"/>
      <c r="J5">
        <v>0.48131556911307877</v>
      </c>
    </row>
    <row r="6" spans="1:10" x14ac:dyDescent="0.3">
      <c r="A6" s="122">
        <v>3125</v>
      </c>
      <c r="B6" s="89" t="s">
        <v>908</v>
      </c>
      <c r="C6" s="89"/>
      <c r="D6" s="89">
        <v>8.74</v>
      </c>
      <c r="E6" s="89">
        <v>5467.5501999999997</v>
      </c>
      <c r="F6" s="89">
        <v>589</v>
      </c>
      <c r="G6" s="124"/>
      <c r="H6" s="123">
        <v>28146182.972571995</v>
      </c>
      <c r="I6" s="89"/>
      <c r="J6" s="112"/>
    </row>
    <row r="7" spans="1:10" x14ac:dyDescent="0.3">
      <c r="A7" s="122">
        <v>3125</v>
      </c>
      <c r="B7" s="89" t="s">
        <v>910</v>
      </c>
      <c r="C7" s="89"/>
      <c r="D7" s="89">
        <v>19.760000000000002</v>
      </c>
      <c r="E7" s="89">
        <v>4456.7425999999987</v>
      </c>
      <c r="F7" s="89">
        <v>594</v>
      </c>
      <c r="G7" s="89"/>
      <c r="H7" s="123">
        <v>52310748.862943985</v>
      </c>
      <c r="I7" s="89"/>
    </row>
    <row r="8" spans="1:10" x14ac:dyDescent="0.3">
      <c r="A8" s="122">
        <v>3125</v>
      </c>
      <c r="B8" s="89" t="s">
        <v>912</v>
      </c>
      <c r="C8" s="89"/>
      <c r="D8" s="89">
        <v>119.08</v>
      </c>
      <c r="E8" s="89">
        <v>2274.8199999999997</v>
      </c>
      <c r="F8" s="89">
        <v>557</v>
      </c>
      <c r="G8" s="89">
        <v>-6.2289562289562297E-2</v>
      </c>
      <c r="H8" s="123">
        <v>150883260.03919998</v>
      </c>
      <c r="I8" s="89"/>
    </row>
    <row r="9" spans="1:10" x14ac:dyDescent="0.3">
      <c r="A9" s="122">
        <v>3125</v>
      </c>
      <c r="B9" s="89" t="s">
        <v>1128</v>
      </c>
      <c r="C9" s="89"/>
      <c r="D9" s="89">
        <v>119.08</v>
      </c>
      <c r="E9" s="89">
        <v>3365</v>
      </c>
      <c r="F9" s="89">
        <v>557</v>
      </c>
      <c r="G9" s="89"/>
      <c r="H9" s="123">
        <v>223192239.40000001</v>
      </c>
      <c r="I9" s="89"/>
      <c r="J9">
        <v>0.51868443088692118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M54"/>
  <sheetViews>
    <sheetView topLeftCell="C1" workbookViewId="0">
      <selection activeCell="D20" sqref="D20"/>
    </sheetView>
  </sheetViews>
  <sheetFormatPr defaultRowHeight="14.4" x14ac:dyDescent="0.3"/>
  <cols>
    <col min="1" max="1" width="5" bestFit="1" customWidth="1"/>
    <col min="2" max="2" width="25.88671875" bestFit="1" customWidth="1"/>
    <col min="3" max="3" width="7" style="143" bestFit="1" customWidth="1"/>
    <col min="4" max="4" width="21.33203125" bestFit="1" customWidth="1"/>
    <col min="5" max="5" width="9.33203125" bestFit="1" customWidth="1"/>
    <col min="6" max="6" width="8.33203125" bestFit="1" customWidth="1"/>
    <col min="7" max="7" width="20.6640625" bestFit="1" customWidth="1"/>
    <col min="8" max="8" width="12" bestFit="1" customWidth="1"/>
    <col min="9" max="9" width="10" bestFit="1" customWidth="1"/>
    <col min="10" max="10" width="16" bestFit="1" customWidth="1"/>
    <col min="11" max="11" width="12.6640625" bestFit="1" customWidth="1"/>
    <col min="12" max="12" width="12.21875" bestFit="1" customWidth="1"/>
    <col min="13" max="13" width="12.6640625" style="142" bestFit="1" customWidth="1"/>
  </cols>
  <sheetData>
    <row r="1" spans="1:13" x14ac:dyDescent="0.3">
      <c r="A1" t="s">
        <v>904</v>
      </c>
      <c r="B1" t="s">
        <v>1157</v>
      </c>
      <c r="C1" s="143" t="s">
        <v>1158</v>
      </c>
      <c r="D1" t="s">
        <v>1159</v>
      </c>
      <c r="E1" t="s">
        <v>1160</v>
      </c>
      <c r="F1" t="s">
        <v>1161</v>
      </c>
      <c r="G1" t="s">
        <v>1162</v>
      </c>
      <c r="H1" t="s">
        <v>1163</v>
      </c>
      <c r="I1" t="s">
        <v>1164</v>
      </c>
      <c r="J1" t="s">
        <v>1273</v>
      </c>
      <c r="K1" t="s">
        <v>1274</v>
      </c>
      <c r="L1" t="s">
        <v>1275</v>
      </c>
      <c r="M1" s="142" t="s">
        <v>1279</v>
      </c>
    </row>
    <row r="2" spans="1:13" ht="18" hidden="1" thickBot="1" x14ac:dyDescent="0.4">
      <c r="A2">
        <v>7</v>
      </c>
      <c r="B2" t="s">
        <v>1177</v>
      </c>
      <c r="C2" s="143">
        <v>0.32500000000000001</v>
      </c>
      <c r="D2" t="s">
        <v>1180</v>
      </c>
      <c r="E2" t="s">
        <v>1167</v>
      </c>
      <c r="F2" t="b">
        <v>1</v>
      </c>
      <c r="G2" s="140">
        <v>46053</v>
      </c>
      <c r="H2" t="s">
        <v>1178</v>
      </c>
      <c r="I2" t="s">
        <v>1179</v>
      </c>
      <c r="J2">
        <f>_xlfn.XLOOKUP(formulas_internas[[#This Row],[formula]],BBDD_GASTOS_FINAL!AG:AG,BBDD_GASTOS_FINAL!AI:AI,0)</f>
        <v>0</v>
      </c>
      <c r="K2" s="145">
        <f>_xlfn.XLOOKUP(formulas_internas[[#This Row],[ID_MAT]],precios_mp_ac!A:A,precios_mp_ac!N:N)</f>
        <v>440</v>
      </c>
      <c r="L2">
        <f>formulas_internas[[#This Row],[precios_ars]]*formulas_internas[[#This Row],[prc]]</f>
        <v>143</v>
      </c>
      <c r="M2" s="142">
        <f>SUMIFS(L:L,D:D,formulas_internas[[#This Row],[formula]])</f>
        <v>357.53380499999997</v>
      </c>
    </row>
    <row r="3" spans="1:13" ht="18" hidden="1" thickBot="1" x14ac:dyDescent="0.4">
      <c r="A3">
        <v>6</v>
      </c>
      <c r="B3" t="s">
        <v>1189</v>
      </c>
      <c r="C3" s="143">
        <v>0.64400000000000002</v>
      </c>
      <c r="D3" t="s">
        <v>1180</v>
      </c>
      <c r="E3" t="s">
        <v>1167</v>
      </c>
      <c r="F3" t="b">
        <v>1</v>
      </c>
      <c r="G3" s="140">
        <v>46053</v>
      </c>
      <c r="H3" t="s">
        <v>1190</v>
      </c>
      <c r="I3" t="s">
        <v>1191</v>
      </c>
      <c r="J3">
        <f>_xlfn.XLOOKUP(formulas_internas[[#This Row],[formula]],BBDD_GASTOS_FINAL!AG:AG,BBDD_GASTOS_FINAL!AI:AI,0)</f>
        <v>0</v>
      </c>
      <c r="K3" s="145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42">
        <f>SUMIFS(L:L,D:D,formulas_internas[[#This Row],[formula]])</f>
        <v>357.53380499999997</v>
      </c>
    </row>
    <row r="4" spans="1:13" ht="18" hidden="1" thickBot="1" x14ac:dyDescent="0.4">
      <c r="A4">
        <v>8</v>
      </c>
      <c r="B4" t="s">
        <v>1192</v>
      </c>
      <c r="C4" s="143">
        <v>3.1E-2</v>
      </c>
      <c r="D4" t="s">
        <v>1180</v>
      </c>
      <c r="E4" t="s">
        <v>1167</v>
      </c>
      <c r="F4" t="b">
        <v>1</v>
      </c>
      <c r="G4" s="140">
        <v>46053</v>
      </c>
      <c r="H4" t="s">
        <v>1193</v>
      </c>
      <c r="I4" t="s">
        <v>1194</v>
      </c>
      <c r="J4">
        <f>_xlfn.XLOOKUP(formulas_internas[[#This Row],[formula]],BBDD_GASTOS_FINAL!AG:AG,BBDD_GASTOS_FINAL!AI:AI,0)</f>
        <v>0</v>
      </c>
      <c r="K4" s="145">
        <f>_xlfn.XLOOKUP(formulas_internas[[#This Row],[ID_MAT]],precios_mp_ac!A:A,precios_mp_ac!N:N)</f>
        <v>1519.155</v>
      </c>
      <c r="L4">
        <f>formulas_internas[[#This Row],[precios_ars]]*formulas_internas[[#This Row],[prc]]</f>
        <v>47.093804999999996</v>
      </c>
      <c r="M4" s="142">
        <f>SUMIFS(L:L,D:D,formulas_internas[[#This Row],[formula]])</f>
        <v>357.53380499999997</v>
      </c>
    </row>
    <row r="5" spans="1:13" ht="18" hidden="1" thickBot="1" x14ac:dyDescent="0.4">
      <c r="A5">
        <v>11</v>
      </c>
      <c r="B5" t="s">
        <v>1177</v>
      </c>
      <c r="C5" s="143">
        <v>0.35721999999999998</v>
      </c>
      <c r="D5" t="s">
        <v>1181</v>
      </c>
      <c r="E5" t="s">
        <v>1167</v>
      </c>
      <c r="F5" t="b">
        <v>1</v>
      </c>
      <c r="G5" s="140">
        <v>46053</v>
      </c>
      <c r="H5" t="s">
        <v>1178</v>
      </c>
      <c r="I5" t="s">
        <v>1179</v>
      </c>
      <c r="J5">
        <f>_xlfn.XLOOKUP(formulas_internas[[#This Row],[formula]],BBDD_GASTOS_FINAL!AG:AG,BBDD_GASTOS_FINAL!AI:AI,0)</f>
        <v>0</v>
      </c>
      <c r="K5" s="145">
        <f>_xlfn.XLOOKUP(formulas_internas[[#This Row],[ID_MAT]],precios_mp_ac!A:A,precios_mp_ac!N:N)</f>
        <v>440</v>
      </c>
      <c r="L5">
        <f>formulas_internas[[#This Row],[precios_ars]]*formulas_internas[[#This Row],[prc]]</f>
        <v>157.17679999999999</v>
      </c>
      <c r="M5" s="142">
        <f>SUMIFS(L:L,D:D,formulas_internas[[#This Row],[formula]])</f>
        <v>387.06679999999994</v>
      </c>
    </row>
    <row r="6" spans="1:13" ht="18" hidden="1" thickBot="1" x14ac:dyDescent="0.4">
      <c r="A6">
        <v>10</v>
      </c>
      <c r="B6" t="s">
        <v>1189</v>
      </c>
      <c r="C6" s="143">
        <v>0.61277999999999999</v>
      </c>
      <c r="D6" t="s">
        <v>1181</v>
      </c>
      <c r="E6" t="s">
        <v>1167</v>
      </c>
      <c r="F6" t="b">
        <v>1</v>
      </c>
      <c r="G6" s="140">
        <v>46053</v>
      </c>
      <c r="H6" t="s">
        <v>1190</v>
      </c>
      <c r="I6" t="s">
        <v>1191</v>
      </c>
      <c r="J6">
        <f>_xlfn.XLOOKUP(formulas_internas[[#This Row],[formula]],BBDD_GASTOS_FINAL!AG:AG,BBDD_GASTOS_FINAL!AI:AI,0)</f>
        <v>0</v>
      </c>
      <c r="K6" s="145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42">
        <f>SUMIFS(L:L,D:D,formulas_internas[[#This Row],[formula]])</f>
        <v>387.06679999999994</v>
      </c>
    </row>
    <row r="7" spans="1:13" ht="18" hidden="1" thickBot="1" x14ac:dyDescent="0.4">
      <c r="A7">
        <v>12</v>
      </c>
      <c r="B7" t="s">
        <v>1201</v>
      </c>
      <c r="C7" s="143">
        <v>0.03</v>
      </c>
      <c r="D7" t="s">
        <v>1181</v>
      </c>
      <c r="E7" t="s">
        <v>1167</v>
      </c>
      <c r="F7" t="b">
        <v>1</v>
      </c>
      <c r="G7" s="140">
        <v>46053</v>
      </c>
      <c r="H7" t="s">
        <v>1193</v>
      </c>
      <c r="I7" t="s">
        <v>1202</v>
      </c>
      <c r="J7">
        <f>_xlfn.XLOOKUP(formulas_internas[[#This Row],[formula]],BBDD_GASTOS_FINAL!AG:AG,BBDD_GASTOS_FINAL!AI:AI,0)</f>
        <v>0</v>
      </c>
      <c r="K7" s="145">
        <f>_xlfn.XLOOKUP(formulas_internas[[#This Row],[ID_MAT]],precios_mp_ac!A:A,precios_mp_ac!N:N)</f>
        <v>2352.2399999999998</v>
      </c>
      <c r="L7">
        <f>formulas_internas[[#This Row],[precios_ars]]*formulas_internas[[#This Row],[prc]]</f>
        <v>70.567199999999985</v>
      </c>
      <c r="M7" s="142">
        <f>SUMIFS(L:L,D:D,formulas_internas[[#This Row],[formula]])</f>
        <v>387.06679999999994</v>
      </c>
    </row>
    <row r="8" spans="1:13" ht="18" hidden="1" thickBot="1" x14ac:dyDescent="0.4">
      <c r="A8">
        <v>14</v>
      </c>
      <c r="B8" t="s">
        <v>1177</v>
      </c>
      <c r="C8" s="143">
        <v>0.36768358952097502</v>
      </c>
      <c r="D8" t="s">
        <v>1182</v>
      </c>
      <c r="E8" t="s">
        <v>1167</v>
      </c>
      <c r="F8" t="b">
        <v>1</v>
      </c>
      <c r="G8" s="140">
        <v>46053</v>
      </c>
      <c r="H8" t="s">
        <v>1178</v>
      </c>
      <c r="I8" t="s">
        <v>1179</v>
      </c>
      <c r="J8">
        <f>_xlfn.XLOOKUP(formulas_internas[[#This Row],[formula]],BBDD_GASTOS_FINAL!AG:AG,BBDD_GASTOS_FINAL!AI:AI,0)</f>
        <v>0</v>
      </c>
      <c r="K8" s="145">
        <f>_xlfn.XLOOKUP(formulas_internas[[#This Row],[ID_MAT]],precios_mp_ac!A:A,precios_mp_ac!N:N)</f>
        <v>440</v>
      </c>
      <c r="L8">
        <f>formulas_internas[[#This Row],[precios_ars]]*formulas_internas[[#This Row],[prc]]</f>
        <v>161.780779389229</v>
      </c>
      <c r="M8" s="142">
        <f>SUMIFS(L:L,D:D,formulas_internas[[#This Row],[formula]])</f>
        <v>388.95024611377551</v>
      </c>
    </row>
    <row r="9" spans="1:13" ht="18" hidden="1" thickBot="1" x14ac:dyDescent="0.4">
      <c r="A9">
        <v>13</v>
      </c>
      <c r="B9" t="s">
        <v>1189</v>
      </c>
      <c r="C9" s="143">
        <v>0.60231641047902496</v>
      </c>
      <c r="D9" t="s">
        <v>1182</v>
      </c>
      <c r="E9" t="s">
        <v>1167</v>
      </c>
      <c r="F9" t="b">
        <v>1</v>
      </c>
      <c r="G9" s="140">
        <v>46053</v>
      </c>
      <c r="H9" t="s">
        <v>1190</v>
      </c>
      <c r="I9" t="s">
        <v>1191</v>
      </c>
      <c r="J9">
        <f>_xlfn.XLOOKUP(formulas_internas[[#This Row],[formula]],BBDD_GASTOS_FINAL!AG:AG,BBDD_GASTOS_FINAL!AI:AI,0)</f>
        <v>0</v>
      </c>
      <c r="K9" s="145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42">
        <f>SUMIFS(L:L,D:D,formulas_internas[[#This Row],[formula]])</f>
        <v>388.95024611377551</v>
      </c>
    </row>
    <row r="10" spans="1:13" ht="18" hidden="1" thickBot="1" x14ac:dyDescent="0.4">
      <c r="A10">
        <v>15</v>
      </c>
      <c r="B10" t="s">
        <v>1201</v>
      </c>
      <c r="C10" s="143">
        <v>0.03</v>
      </c>
      <c r="D10" t="s">
        <v>1182</v>
      </c>
      <c r="E10" t="s">
        <v>1167</v>
      </c>
      <c r="F10" t="b">
        <v>1</v>
      </c>
      <c r="G10" s="140">
        <v>46053</v>
      </c>
      <c r="H10" t="s">
        <v>1193</v>
      </c>
      <c r="I10" t="s">
        <v>1202</v>
      </c>
      <c r="J10">
        <f>_xlfn.XLOOKUP(formulas_internas[[#This Row],[formula]],BBDD_GASTOS_FINAL!AG:AG,BBDD_GASTOS_FINAL!AI:AI,0)</f>
        <v>0</v>
      </c>
      <c r="K10" s="145">
        <f>_xlfn.XLOOKUP(formulas_internas[[#This Row],[ID_MAT]],precios_mp_ac!A:A,precios_mp_ac!N:N)</f>
        <v>2352.2399999999998</v>
      </c>
      <c r="L10">
        <f>formulas_internas[[#This Row],[precios_ars]]*formulas_internas[[#This Row],[prc]]</f>
        <v>70.567199999999985</v>
      </c>
      <c r="M10" s="142">
        <f>SUMIFS(L:L,D:D,formulas_internas[[#This Row],[formula]])</f>
        <v>388.95024611377551</v>
      </c>
    </row>
    <row r="11" spans="1:13" ht="18" thickBot="1" x14ac:dyDescent="0.4">
      <c r="A11">
        <v>22</v>
      </c>
      <c r="B11" t="s">
        <v>1171</v>
      </c>
      <c r="C11" s="143">
        <v>0.1</v>
      </c>
      <c r="D11" t="s">
        <v>1174</v>
      </c>
      <c r="E11" t="s">
        <v>1167</v>
      </c>
      <c r="F11" t="b">
        <v>1</v>
      </c>
      <c r="G11" s="140">
        <v>46053</v>
      </c>
      <c r="H11" t="s">
        <v>1168</v>
      </c>
      <c r="I11" t="s">
        <v>1173</v>
      </c>
      <c r="J11">
        <f>_xlfn.XLOOKUP(formulas_internas[[#This Row],[formula]],BBDD_GASTOS_FINAL!AG:AG,BBDD_GASTOS_FINAL!AI:AI,0)</f>
        <v>1</v>
      </c>
      <c r="K11" s="145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42">
        <f>SUMIFS(L:L,D:D,formulas_internas[[#This Row],[formula]])</f>
        <v>378.02719999999999</v>
      </c>
    </row>
    <row r="12" spans="1:13" ht="18.600000000000001" thickTop="1" thickBot="1" x14ac:dyDescent="0.4">
      <c r="A12">
        <v>20</v>
      </c>
      <c r="B12" t="s">
        <v>1189</v>
      </c>
      <c r="C12" s="143">
        <v>0.56299999999999994</v>
      </c>
      <c r="D12" t="s">
        <v>1174</v>
      </c>
      <c r="E12" t="s">
        <v>1167</v>
      </c>
      <c r="F12" t="b">
        <v>1</v>
      </c>
      <c r="G12" s="140">
        <v>46053</v>
      </c>
      <c r="H12" t="s">
        <v>1190</v>
      </c>
      <c r="I12" t="s">
        <v>1191</v>
      </c>
      <c r="J12">
        <f>_xlfn.XLOOKUP(formulas_internas[[#This Row],[formula]],BBDD_GASTOS_FINAL!AG:AG,BBDD_GASTOS_FINAL!AI:AI,0)</f>
        <v>1</v>
      </c>
      <c r="K12" s="145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42">
        <f>SUMIFS(L:L,D:D,formulas_internas[[#This Row],[formula]])</f>
        <v>378.02719999999999</v>
      </c>
    </row>
    <row r="13" spans="1:13" ht="18.600000000000001" thickTop="1" thickBot="1" x14ac:dyDescent="0.4">
      <c r="A13">
        <v>23</v>
      </c>
      <c r="B13" t="s">
        <v>1201</v>
      </c>
      <c r="C13" s="143">
        <v>0.03</v>
      </c>
      <c r="D13" t="s">
        <v>1174</v>
      </c>
      <c r="E13" t="s">
        <v>1167</v>
      </c>
      <c r="F13" t="b">
        <v>1</v>
      </c>
      <c r="G13" s="140">
        <v>46053</v>
      </c>
      <c r="H13" t="s">
        <v>1193</v>
      </c>
      <c r="I13" t="s">
        <v>1202</v>
      </c>
      <c r="J13">
        <f>_xlfn.XLOOKUP(formulas_internas[[#This Row],[formula]],BBDD_GASTOS_FINAL!AG:AG,BBDD_GASTOS_FINAL!AI:AI,0)</f>
        <v>1</v>
      </c>
      <c r="K13" s="145">
        <f>_xlfn.XLOOKUP(formulas_internas[[#This Row],[ID_MAT]],precios_mp_ac!A:A,precios_mp_ac!N:N)</f>
        <v>2352.2399999999998</v>
      </c>
      <c r="L13">
        <f>formulas_internas[[#This Row],[precios_ars]]*formulas_internas[[#This Row],[prc]]</f>
        <v>70.567199999999985</v>
      </c>
      <c r="M13" s="142">
        <f>SUMIFS(L:L,D:D,formulas_internas[[#This Row],[formula]])</f>
        <v>378.02719999999999</v>
      </c>
    </row>
    <row r="14" spans="1:13" ht="18.600000000000001" thickTop="1" thickBot="1" x14ac:dyDescent="0.4">
      <c r="A14">
        <v>23</v>
      </c>
      <c r="B14" t="s">
        <v>1177</v>
      </c>
      <c r="C14" s="143">
        <v>0.307</v>
      </c>
      <c r="D14" t="s">
        <v>1174</v>
      </c>
      <c r="E14" t="s">
        <v>1167</v>
      </c>
      <c r="F14" t="b">
        <v>1</v>
      </c>
      <c r="G14" s="140">
        <v>46053</v>
      </c>
      <c r="H14" t="s">
        <v>1178</v>
      </c>
      <c r="I14" t="s">
        <v>1179</v>
      </c>
      <c r="J14">
        <f>_xlfn.XLOOKUP(formulas_internas[[#This Row],[formula]],BBDD_GASTOS_FINAL!AG:AG,BBDD_GASTOS_FINAL!AI:AI,0)</f>
        <v>1</v>
      </c>
      <c r="K14" s="145">
        <f>_xlfn.XLOOKUP(formulas_internas[[#This Row],[ID_MAT]],precios_mp_ac!A:A,precios_mp_ac!N:N)</f>
        <v>440</v>
      </c>
      <c r="L14">
        <f>formulas_internas[[#This Row],[precios_ars]]*formulas_internas[[#This Row],[prc]]</f>
        <v>135.07999999999998</v>
      </c>
      <c r="M14" s="142">
        <f>SUMIFS(L:L,D:D,formulas_internas[[#This Row],[formula]])</f>
        <v>378.02719999999999</v>
      </c>
    </row>
    <row r="15" spans="1:13" ht="18.600000000000001" thickTop="1" thickBot="1" x14ac:dyDescent="0.4">
      <c r="A15">
        <v>50</v>
      </c>
      <c r="B15" t="s">
        <v>1177</v>
      </c>
      <c r="C15" s="143">
        <v>0.35397000000000001</v>
      </c>
      <c r="D15" t="s">
        <v>1187</v>
      </c>
      <c r="E15" t="s">
        <v>1167</v>
      </c>
      <c r="F15" t="b">
        <v>1</v>
      </c>
      <c r="G15" s="140">
        <v>46053</v>
      </c>
      <c r="H15" t="s">
        <v>1178</v>
      </c>
      <c r="I15" t="s">
        <v>1179</v>
      </c>
      <c r="J15">
        <f>_xlfn.XLOOKUP(formulas_internas[[#This Row],[formula]],BBDD_GASTOS_FINAL!AG:AG,BBDD_GASTOS_FINAL!AI:AI,0)</f>
        <v>1</v>
      </c>
      <c r="K15" s="145">
        <f>_xlfn.XLOOKUP(formulas_internas[[#This Row],[ID_MAT]],precios_mp_ac!A:A,precios_mp_ac!N:N)</f>
        <v>440</v>
      </c>
      <c r="L15">
        <f>formulas_internas[[#This Row],[precios_ars]]*formulas_internas[[#This Row],[prc]]</f>
        <v>155.74680000000001</v>
      </c>
      <c r="M15" s="142">
        <f>SUMIFS(L:L,D:D,formulas_internas[[#This Row],[formula]])</f>
        <v>537.45799999999997</v>
      </c>
    </row>
    <row r="16" spans="1:13" ht="18.600000000000001" thickTop="1" thickBot="1" x14ac:dyDescent="0.4">
      <c r="A16">
        <v>49</v>
      </c>
      <c r="B16" t="s">
        <v>1189</v>
      </c>
      <c r="C16" s="143">
        <v>0.58603000000000005</v>
      </c>
      <c r="D16" t="s">
        <v>1187</v>
      </c>
      <c r="E16" t="s">
        <v>1167</v>
      </c>
      <c r="F16" t="b">
        <v>1</v>
      </c>
      <c r="G16" s="140">
        <v>46053</v>
      </c>
      <c r="H16" t="s">
        <v>1190</v>
      </c>
      <c r="I16" t="s">
        <v>1191</v>
      </c>
      <c r="J16">
        <f>_xlfn.XLOOKUP(formulas_internas[[#This Row],[formula]],BBDD_GASTOS_FINAL!AG:AG,BBDD_GASTOS_FINAL!AI:AI,0)</f>
        <v>1</v>
      </c>
      <c r="K16" s="145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42">
        <f>SUMIFS(L:L,D:D,formulas_internas[[#This Row],[formula]])</f>
        <v>537.45799999999997</v>
      </c>
    </row>
    <row r="17" spans="1:13" ht="18.600000000000001" thickTop="1" thickBot="1" x14ac:dyDescent="0.4">
      <c r="A17">
        <v>51</v>
      </c>
      <c r="B17" t="s">
        <v>1199</v>
      </c>
      <c r="C17" s="143">
        <v>0.06</v>
      </c>
      <c r="D17" t="s">
        <v>1187</v>
      </c>
      <c r="E17" t="s">
        <v>1167</v>
      </c>
      <c r="F17" t="b">
        <v>1</v>
      </c>
      <c r="G17" s="140">
        <v>46053</v>
      </c>
      <c r="H17" t="s">
        <v>1193</v>
      </c>
      <c r="I17" t="s">
        <v>1200</v>
      </c>
      <c r="J17">
        <f>_xlfn.XLOOKUP(formulas_internas[[#This Row],[formula]],BBDD_GASTOS_FINAL!AG:AG,BBDD_GASTOS_FINAL!AI:AI,0)</f>
        <v>1</v>
      </c>
      <c r="K17" s="145">
        <f>_xlfn.XLOOKUP(formulas_internas[[#This Row],[ID_MAT]],precios_mp_ac!A:A,precios_mp_ac!N:N)</f>
        <v>3822.39</v>
      </c>
      <c r="L17">
        <f>formulas_internas[[#This Row],[precios_ars]]*formulas_internas[[#This Row],[prc]]</f>
        <v>229.34339999999997</v>
      </c>
      <c r="M17" s="142">
        <f>SUMIFS(L:L,D:D,formulas_internas[[#This Row],[formula]])</f>
        <v>537.45799999999997</v>
      </c>
    </row>
    <row r="18" spans="1:13" ht="18.600000000000001" thickTop="1" thickBot="1" x14ac:dyDescent="0.4">
      <c r="A18">
        <v>30</v>
      </c>
      <c r="B18" t="s">
        <v>1177</v>
      </c>
      <c r="C18" s="143">
        <v>0.28952</v>
      </c>
      <c r="D18" t="s">
        <v>1183</v>
      </c>
      <c r="E18" t="s">
        <v>1167</v>
      </c>
      <c r="F18" t="b">
        <v>1</v>
      </c>
      <c r="G18" s="140">
        <v>46053</v>
      </c>
      <c r="H18" t="s">
        <v>1178</v>
      </c>
      <c r="I18" t="s">
        <v>1179</v>
      </c>
      <c r="J18">
        <f>_xlfn.XLOOKUP(formulas_internas[[#This Row],[formula]],BBDD_GASTOS_FINAL!AG:AG,BBDD_GASTOS_FINAL!AI:AI,0)</f>
        <v>1</v>
      </c>
      <c r="K18" s="145">
        <f>_xlfn.XLOOKUP(formulas_internas[[#This Row],[ID_MAT]],precios_mp_ac!A:A,precios_mp_ac!N:N)</f>
        <v>440</v>
      </c>
      <c r="L18">
        <f>formulas_internas[[#This Row],[precios_ars]]*formulas_internas[[#This Row],[prc]]</f>
        <v>127.3888</v>
      </c>
      <c r="M18" s="142">
        <f>SUMIFS(L:L,D:D,formulas_internas[[#This Row],[formula]])</f>
        <v>716.60884999999996</v>
      </c>
    </row>
    <row r="19" spans="1:13" ht="18.600000000000001" thickTop="1" thickBot="1" x14ac:dyDescent="0.4">
      <c r="A19">
        <v>29</v>
      </c>
      <c r="B19" t="s">
        <v>1189</v>
      </c>
      <c r="C19" s="143">
        <v>0.56047999999999998</v>
      </c>
      <c r="D19" t="s">
        <v>1183</v>
      </c>
      <c r="E19" t="s">
        <v>1167</v>
      </c>
      <c r="F19" t="b">
        <v>1</v>
      </c>
      <c r="G19" s="140">
        <v>46053</v>
      </c>
      <c r="H19" t="s">
        <v>1190</v>
      </c>
      <c r="I19" t="s">
        <v>1191</v>
      </c>
      <c r="J19">
        <f>_xlfn.XLOOKUP(formulas_internas[[#This Row],[formula]],BBDD_GASTOS_FINAL!AG:AG,BBDD_GASTOS_FINAL!AI:AI,0)</f>
        <v>1</v>
      </c>
      <c r="K19" s="145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42">
        <f>SUMIFS(L:L,D:D,formulas_internas[[#This Row],[formula]])</f>
        <v>716.60884999999996</v>
      </c>
    </row>
    <row r="20" spans="1:13" ht="18.600000000000001" thickTop="1" thickBot="1" x14ac:dyDescent="0.4">
      <c r="A20">
        <v>31</v>
      </c>
      <c r="B20" t="s">
        <v>1197</v>
      </c>
      <c r="C20" s="143">
        <v>0.15</v>
      </c>
      <c r="D20" t="s">
        <v>1183</v>
      </c>
      <c r="E20" t="s">
        <v>1167</v>
      </c>
      <c r="F20" t="b">
        <v>1</v>
      </c>
      <c r="G20" s="140">
        <v>46053</v>
      </c>
      <c r="H20" t="s">
        <v>1193</v>
      </c>
      <c r="I20" t="s">
        <v>1198</v>
      </c>
      <c r="J20">
        <f>_xlfn.XLOOKUP(formulas_internas[[#This Row],[formula]],BBDD_GASTOS_FINAL!AG:AG,BBDD_GASTOS_FINAL!AI:AI,0)</f>
        <v>1</v>
      </c>
      <c r="K20" s="145">
        <f>_xlfn.XLOOKUP(formulas_internas[[#This Row],[ID_MAT]],precios_mp_ac!A:A,precios_mp_ac!N:N)</f>
        <v>2956.6349999999998</v>
      </c>
      <c r="L20">
        <f>formulas_internas[[#This Row],[precios_ars]]*formulas_internas[[#This Row],[prc]]</f>
        <v>443.49524999999994</v>
      </c>
      <c r="M20" s="142">
        <f>SUMIFS(L:L,D:D,formulas_internas[[#This Row],[formula]])</f>
        <v>716.60884999999996</v>
      </c>
    </row>
    <row r="21" spans="1:13" ht="18.600000000000001" thickTop="1" thickBot="1" x14ac:dyDescent="0.4">
      <c r="A21">
        <v>2</v>
      </c>
      <c r="B21" t="s">
        <v>1165</v>
      </c>
      <c r="C21" s="143">
        <v>0.3</v>
      </c>
      <c r="D21" t="s">
        <v>1166</v>
      </c>
      <c r="E21" t="s">
        <v>1167</v>
      </c>
      <c r="F21" t="b">
        <v>1</v>
      </c>
      <c r="G21" s="140">
        <v>46053</v>
      </c>
      <c r="H21" t="s">
        <v>1168</v>
      </c>
      <c r="I21" t="s">
        <v>1169</v>
      </c>
      <c r="J21">
        <f>_xlfn.XLOOKUP(formulas_internas[[#This Row],[formula]],BBDD_GASTOS_FINAL!AG:AG,BBDD_GASTOS_FINAL!AI:AI,0)</f>
        <v>1</v>
      </c>
      <c r="K21" s="145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42">
        <f>SUMIFS(L:L,D:D,formulas_internas[[#This Row],[formula]])</f>
        <v>316.19557453912381</v>
      </c>
    </row>
    <row r="22" spans="1:13" ht="18.600000000000001" thickTop="1" thickBot="1" x14ac:dyDescent="0.4">
      <c r="A22">
        <v>3</v>
      </c>
      <c r="B22" t="s">
        <v>1177</v>
      </c>
      <c r="C22" s="143">
        <v>0.163245108550688</v>
      </c>
      <c r="D22" t="s">
        <v>1166</v>
      </c>
      <c r="E22" t="s">
        <v>1167</v>
      </c>
      <c r="F22" t="b">
        <v>1</v>
      </c>
      <c r="G22" s="140">
        <v>46053</v>
      </c>
      <c r="H22" t="s">
        <v>1178</v>
      </c>
      <c r="I22" t="s">
        <v>1179</v>
      </c>
      <c r="J22">
        <f>_xlfn.XLOOKUP(formulas_internas[[#This Row],[formula]],BBDD_GASTOS_FINAL!AG:AG,BBDD_GASTOS_FINAL!AI:AI,0)</f>
        <v>1</v>
      </c>
      <c r="K22" s="145">
        <f>_xlfn.XLOOKUP(formulas_internas[[#This Row],[ID_MAT]],precios_mp_ac!A:A,precios_mp_ac!N:N)</f>
        <v>440</v>
      </c>
      <c r="L22">
        <f>formulas_internas[[#This Row],[precios_ars]]*formulas_internas[[#This Row],[prc]]</f>
        <v>71.827847762302724</v>
      </c>
      <c r="M22" s="142">
        <f>SUMIFS(L:L,D:D,formulas_internas[[#This Row],[formula]])</f>
        <v>316.19557453912381</v>
      </c>
    </row>
    <row r="23" spans="1:13" ht="18.600000000000001" thickTop="1" thickBot="1" x14ac:dyDescent="0.4">
      <c r="A23">
        <v>1</v>
      </c>
      <c r="B23" t="s">
        <v>1189</v>
      </c>
      <c r="C23" s="143">
        <v>0.50475489144931196</v>
      </c>
      <c r="D23" t="s">
        <v>1166</v>
      </c>
      <c r="E23" t="s">
        <v>1167</v>
      </c>
      <c r="F23" t="b">
        <v>1</v>
      </c>
      <c r="G23" s="140">
        <v>46053</v>
      </c>
      <c r="H23" t="s">
        <v>1190</v>
      </c>
      <c r="I23" t="s">
        <v>1191</v>
      </c>
      <c r="J23">
        <f>_xlfn.XLOOKUP(formulas_internas[[#This Row],[formula]],BBDD_GASTOS_FINAL!AG:AG,BBDD_GASTOS_FINAL!AI:AI,0)</f>
        <v>1</v>
      </c>
      <c r="K23" s="145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42">
        <f>SUMIFS(L:L,D:D,formulas_internas[[#This Row],[formula]])</f>
        <v>316.19557453912381</v>
      </c>
    </row>
    <row r="24" spans="1:13" ht="18.600000000000001" thickTop="1" thickBot="1" x14ac:dyDescent="0.4">
      <c r="A24">
        <v>4</v>
      </c>
      <c r="B24" t="s">
        <v>1192</v>
      </c>
      <c r="C24" s="143">
        <v>3.1E-2</v>
      </c>
      <c r="D24" t="s">
        <v>1166</v>
      </c>
      <c r="E24" t="s">
        <v>1167</v>
      </c>
      <c r="F24" t="b">
        <v>1</v>
      </c>
      <c r="G24" s="140">
        <v>46053</v>
      </c>
      <c r="H24" t="s">
        <v>1193</v>
      </c>
      <c r="I24" t="s">
        <v>1194</v>
      </c>
      <c r="J24">
        <f>_xlfn.XLOOKUP(formulas_internas[[#This Row],[formula]],BBDD_GASTOS_FINAL!AG:AG,BBDD_GASTOS_FINAL!AI:AI,0)</f>
        <v>1</v>
      </c>
      <c r="K24" s="145">
        <f>_xlfn.XLOOKUP(formulas_internas[[#This Row],[ID_MAT]],precios_mp_ac!A:A,precios_mp_ac!N:N)</f>
        <v>1519.155</v>
      </c>
      <c r="L24">
        <f>formulas_internas[[#This Row],[precios_ars]]*formulas_internas[[#This Row],[prc]]</f>
        <v>47.093804999999996</v>
      </c>
      <c r="M24" s="142">
        <f>SUMIFS(L:L,D:D,formulas_internas[[#This Row],[formula]])</f>
        <v>316.19557453912381</v>
      </c>
    </row>
    <row r="25" spans="1:13" ht="18.600000000000001" thickTop="1" thickBot="1" x14ac:dyDescent="0.4">
      <c r="A25">
        <v>5</v>
      </c>
      <c r="B25" t="s">
        <v>1195</v>
      </c>
      <c r="C25" s="143">
        <v>1E-3</v>
      </c>
      <c r="D25" t="s">
        <v>1166</v>
      </c>
      <c r="E25" t="s">
        <v>1167</v>
      </c>
      <c r="F25" t="b">
        <v>1</v>
      </c>
      <c r="G25" s="140">
        <v>46053</v>
      </c>
      <c r="H25" t="s">
        <v>1193</v>
      </c>
      <c r="I25" t="s">
        <v>1196</v>
      </c>
      <c r="J25">
        <f>_xlfn.XLOOKUP(formulas_internas[[#This Row],[formula]],BBDD_GASTOS_FINAL!AG:AG,BBDD_GASTOS_FINAL!AI:AI,0)</f>
        <v>1</v>
      </c>
      <c r="K25" s="145">
        <f>_xlfn.XLOOKUP(formulas_internas[[#This Row],[ID_MAT]],precios_mp_ac!A:A,precios_mp_ac!N:N)</f>
        <v>9637.6500000000015</v>
      </c>
      <c r="L25">
        <f>formulas_internas[[#This Row],[precios_ars]]*formulas_internas[[#This Row],[prc]]</f>
        <v>9.6376500000000025</v>
      </c>
      <c r="M25" s="142">
        <f>SUMIFS(L:L,D:D,formulas_internas[[#This Row],[formula]])</f>
        <v>316.19557453912381</v>
      </c>
    </row>
    <row r="26" spans="1:13" ht="18.600000000000001" hidden="1" thickTop="1" thickBot="1" x14ac:dyDescent="0.4">
      <c r="A26">
        <v>25</v>
      </c>
      <c r="B26" t="s">
        <v>1165</v>
      </c>
      <c r="C26" s="143">
        <v>0.2</v>
      </c>
      <c r="D26" t="s">
        <v>1170</v>
      </c>
      <c r="E26" t="s">
        <v>1167</v>
      </c>
      <c r="F26" t="b">
        <v>1</v>
      </c>
      <c r="G26" s="140">
        <v>46053</v>
      </c>
      <c r="H26" t="s">
        <v>1168</v>
      </c>
      <c r="I26" t="s">
        <v>1169</v>
      </c>
      <c r="J26">
        <f>_xlfn.XLOOKUP(formulas_internas[[#This Row],[formula]],BBDD_GASTOS_FINAL!AG:AG,BBDD_GASTOS_FINAL!AI:AI,0)</f>
        <v>0</v>
      </c>
      <c r="K26" s="145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42">
        <f>SUMIFS(L:L,D:D,formulas_internas[[#This Row],[formula]])</f>
        <v>329.35375049008633</v>
      </c>
    </row>
    <row r="27" spans="1:13" ht="18.600000000000001" hidden="1" thickTop="1" thickBot="1" x14ac:dyDescent="0.4">
      <c r="A27">
        <v>26</v>
      </c>
      <c r="B27" t="s">
        <v>1177</v>
      </c>
      <c r="C27" s="143">
        <v>0.19634608605603501</v>
      </c>
      <c r="D27" t="s">
        <v>1170</v>
      </c>
      <c r="E27" t="s">
        <v>1167</v>
      </c>
      <c r="F27" t="b">
        <v>1</v>
      </c>
      <c r="G27" s="140">
        <v>46053</v>
      </c>
      <c r="H27" t="s">
        <v>1178</v>
      </c>
      <c r="I27" t="s">
        <v>1179</v>
      </c>
      <c r="J27">
        <f>_xlfn.XLOOKUP(formulas_internas[[#This Row],[formula]],BBDD_GASTOS_FINAL!AG:AG,BBDD_GASTOS_FINAL!AI:AI,0)</f>
        <v>0</v>
      </c>
      <c r="K27" s="145">
        <f>_xlfn.XLOOKUP(formulas_internas[[#This Row],[ID_MAT]],precios_mp_ac!A:A,precios_mp_ac!N:N)</f>
        <v>440</v>
      </c>
      <c r="L27">
        <f>formulas_internas[[#This Row],[precios_ars]]*formulas_internas[[#This Row],[prc]]</f>
        <v>86.392277864655412</v>
      </c>
      <c r="M27" s="142">
        <f>SUMIFS(L:L,D:D,formulas_internas[[#This Row],[formula]])</f>
        <v>329.35375049008633</v>
      </c>
    </row>
    <row r="28" spans="1:13" ht="18.600000000000001" hidden="1" thickTop="1" thickBot="1" x14ac:dyDescent="0.4">
      <c r="A28">
        <v>24</v>
      </c>
      <c r="B28" t="s">
        <v>1189</v>
      </c>
      <c r="C28" s="143">
        <v>0.57165391394396503</v>
      </c>
      <c r="D28" t="s">
        <v>1170</v>
      </c>
      <c r="E28" t="s">
        <v>1167</v>
      </c>
      <c r="F28" t="b">
        <v>1</v>
      </c>
      <c r="G28" s="140">
        <v>46053</v>
      </c>
      <c r="H28" t="s">
        <v>1190</v>
      </c>
      <c r="I28" t="s">
        <v>1191</v>
      </c>
      <c r="J28">
        <f>_xlfn.XLOOKUP(formulas_internas[[#This Row],[formula]],BBDD_GASTOS_FINAL!AG:AG,BBDD_GASTOS_FINAL!AI:AI,0)</f>
        <v>0</v>
      </c>
      <c r="K28" s="145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42">
        <f>SUMIFS(L:L,D:D,formulas_internas[[#This Row],[formula]])</f>
        <v>329.35375049008633</v>
      </c>
    </row>
    <row r="29" spans="1:13" ht="18.600000000000001" hidden="1" thickTop="1" thickBot="1" x14ac:dyDescent="0.4">
      <c r="A29">
        <v>27</v>
      </c>
      <c r="B29" t="s">
        <v>1192</v>
      </c>
      <c r="C29" s="143">
        <v>3.1E-2</v>
      </c>
      <c r="D29" t="s">
        <v>1170</v>
      </c>
      <c r="E29" t="s">
        <v>1167</v>
      </c>
      <c r="F29" t="b">
        <v>1</v>
      </c>
      <c r="G29" s="140">
        <v>46053</v>
      </c>
      <c r="H29" t="s">
        <v>1193</v>
      </c>
      <c r="I29" t="s">
        <v>1194</v>
      </c>
      <c r="J29">
        <f>_xlfn.XLOOKUP(formulas_internas[[#This Row],[formula]],BBDD_GASTOS_FINAL!AG:AG,BBDD_GASTOS_FINAL!AI:AI,0)</f>
        <v>0</v>
      </c>
      <c r="K29" s="145">
        <f>_xlfn.XLOOKUP(formulas_internas[[#This Row],[ID_MAT]],precios_mp_ac!A:A,precios_mp_ac!N:N)</f>
        <v>1519.155</v>
      </c>
      <c r="L29">
        <f>formulas_internas[[#This Row],[precios_ars]]*formulas_internas[[#This Row],[prc]]</f>
        <v>47.093804999999996</v>
      </c>
      <c r="M29" s="142">
        <f>SUMIFS(L:L,D:D,formulas_internas[[#This Row],[formula]])</f>
        <v>329.35375049008633</v>
      </c>
    </row>
    <row r="30" spans="1:13" ht="18.600000000000001" hidden="1" thickTop="1" thickBot="1" x14ac:dyDescent="0.4">
      <c r="A30">
        <v>28</v>
      </c>
      <c r="B30" t="s">
        <v>1195</v>
      </c>
      <c r="C30" s="143">
        <v>1E-3</v>
      </c>
      <c r="D30" t="s">
        <v>1170</v>
      </c>
      <c r="E30" t="s">
        <v>1167</v>
      </c>
      <c r="F30" t="b">
        <v>1</v>
      </c>
      <c r="G30" s="140">
        <v>46053</v>
      </c>
      <c r="H30" t="s">
        <v>1193</v>
      </c>
      <c r="I30" t="s">
        <v>1196</v>
      </c>
      <c r="J30">
        <f>_xlfn.XLOOKUP(formulas_internas[[#This Row],[formula]],BBDD_GASTOS_FINAL!AG:AG,BBDD_GASTOS_FINAL!AI:AI,0)</f>
        <v>0</v>
      </c>
      <c r="K30" s="145">
        <f>_xlfn.XLOOKUP(formulas_internas[[#This Row],[ID_MAT]],precios_mp_ac!A:A,precios_mp_ac!N:N)</f>
        <v>9637.6500000000015</v>
      </c>
      <c r="L30">
        <f>formulas_internas[[#This Row],[precios_ars]]*formulas_internas[[#This Row],[prc]]</f>
        <v>9.6376500000000025</v>
      </c>
      <c r="M30" s="142">
        <f>SUMIFS(L:L,D:D,formulas_internas[[#This Row],[formula]])</f>
        <v>329.35375049008633</v>
      </c>
    </row>
    <row r="31" spans="1:13" ht="18.600000000000001" thickTop="1" thickBot="1" x14ac:dyDescent="0.4">
      <c r="A31">
        <v>47</v>
      </c>
      <c r="B31" t="s">
        <v>1177</v>
      </c>
      <c r="C31" s="143">
        <v>0.37252000000000002</v>
      </c>
      <c r="D31" t="s">
        <v>1186</v>
      </c>
      <c r="E31" t="s">
        <v>1167</v>
      </c>
      <c r="F31" t="b">
        <v>1</v>
      </c>
      <c r="G31" s="140">
        <v>46053</v>
      </c>
      <c r="H31" t="s">
        <v>1178</v>
      </c>
      <c r="I31" t="s">
        <v>1179</v>
      </c>
      <c r="J31">
        <f>_xlfn.XLOOKUP(formulas_internas[[#This Row],[formula]],BBDD_GASTOS_FINAL!AG:AG,BBDD_GASTOS_FINAL!AI:AI,0)</f>
        <v>1</v>
      </c>
      <c r="K31" s="145">
        <f>_xlfn.XLOOKUP(formulas_internas[[#This Row],[ID_MAT]],precios_mp_ac!A:A,precios_mp_ac!N:N)</f>
        <v>440</v>
      </c>
      <c r="L31">
        <f>formulas_internas[[#This Row],[precios_ars]]*formulas_internas[[#This Row],[prc]]</f>
        <v>163.90880000000001</v>
      </c>
      <c r="M31" s="142">
        <f>SUMIFS(L:L,D:D,formulas_internas[[#This Row],[formula]])</f>
        <v>423.81119999999999</v>
      </c>
    </row>
    <row r="32" spans="1:13" ht="18.600000000000001" thickTop="1" thickBot="1" x14ac:dyDescent="0.4">
      <c r="A32">
        <v>46</v>
      </c>
      <c r="B32" t="s">
        <v>1189</v>
      </c>
      <c r="C32" s="143">
        <v>0.58748</v>
      </c>
      <c r="D32" t="s">
        <v>1186</v>
      </c>
      <c r="E32" t="s">
        <v>1167</v>
      </c>
      <c r="F32" t="b">
        <v>1</v>
      </c>
      <c r="G32" s="140">
        <v>46053</v>
      </c>
      <c r="H32" t="s">
        <v>1190</v>
      </c>
      <c r="I32" t="s">
        <v>1191</v>
      </c>
      <c r="J32">
        <f>_xlfn.XLOOKUP(formulas_internas[[#This Row],[formula]],BBDD_GASTOS_FINAL!AG:AG,BBDD_GASTOS_FINAL!AI:AI,0)</f>
        <v>1</v>
      </c>
      <c r="K32" s="145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42">
        <f>SUMIFS(L:L,D:D,formulas_internas[[#This Row],[formula]])</f>
        <v>423.81119999999999</v>
      </c>
    </row>
    <row r="33" spans="1:13" ht="18.600000000000001" thickTop="1" thickBot="1" x14ac:dyDescent="0.4">
      <c r="A33">
        <v>48</v>
      </c>
      <c r="B33" t="s">
        <v>1203</v>
      </c>
      <c r="C33" s="143">
        <v>0.04</v>
      </c>
      <c r="D33" t="s">
        <v>1186</v>
      </c>
      <c r="E33" t="s">
        <v>1167</v>
      </c>
      <c r="F33" t="b">
        <v>1</v>
      </c>
      <c r="G33" s="140">
        <v>46053</v>
      </c>
      <c r="H33" t="s">
        <v>1193</v>
      </c>
      <c r="I33" t="s">
        <v>1204</v>
      </c>
      <c r="J33">
        <f>_xlfn.XLOOKUP(formulas_internas[[#This Row],[formula]],BBDD_GASTOS_FINAL!AG:AG,BBDD_GASTOS_FINAL!AI:AI,0)</f>
        <v>1</v>
      </c>
      <c r="K33" s="145">
        <f>_xlfn.XLOOKUP(formulas_internas[[#This Row],[ID_MAT]],precios_mp_ac!A:A,precios_mp_ac!N:N)</f>
        <v>2678.94</v>
      </c>
      <c r="L33">
        <f>formulas_internas[[#This Row],[precios_ars]]*formulas_internas[[#This Row],[prc]]</f>
        <v>107.1576</v>
      </c>
      <c r="M33" s="142">
        <f>SUMIFS(L:L,D:D,formulas_internas[[#This Row],[formula]])</f>
        <v>423.81119999999999</v>
      </c>
    </row>
    <row r="34" spans="1:13" ht="18.600000000000001" hidden="1" thickTop="1" thickBot="1" x14ac:dyDescent="0.4">
      <c r="A34">
        <v>33</v>
      </c>
      <c r="B34" t="s">
        <v>1177</v>
      </c>
      <c r="C34" s="143">
        <v>0.25017</v>
      </c>
      <c r="D34" t="s">
        <v>1184</v>
      </c>
      <c r="E34" t="s">
        <v>1167</v>
      </c>
      <c r="F34" t="b">
        <v>1</v>
      </c>
      <c r="G34" s="140">
        <v>46053</v>
      </c>
      <c r="H34" t="s">
        <v>1178</v>
      </c>
      <c r="I34" t="s">
        <v>1179</v>
      </c>
      <c r="J34">
        <f>_xlfn.XLOOKUP(formulas_internas[[#This Row],[formula]],BBDD_GASTOS_FINAL!AG:AG,BBDD_GASTOS_FINAL!AI:AI,0)</f>
        <v>0</v>
      </c>
      <c r="K34" s="145">
        <f>_xlfn.XLOOKUP(formulas_internas[[#This Row],[ID_MAT]],precios_mp_ac!A:A,precios_mp_ac!N:N)</f>
        <v>440</v>
      </c>
      <c r="L34">
        <f>formulas_internas[[#This Row],[precios_ars]]*formulas_internas[[#This Row],[prc]]</f>
        <v>110.0748</v>
      </c>
      <c r="M34" s="142">
        <f>SUMIFS(L:L,D:D,formulas_internas[[#This Row],[formula]])</f>
        <v>348.35235</v>
      </c>
    </row>
    <row r="35" spans="1:13" ht="18.600000000000001" hidden="1" thickTop="1" thickBot="1" x14ac:dyDescent="0.4">
      <c r="A35">
        <v>32</v>
      </c>
      <c r="B35" t="s">
        <v>1189</v>
      </c>
      <c r="C35" s="143">
        <v>0.72482999999999997</v>
      </c>
      <c r="D35" t="s">
        <v>1184</v>
      </c>
      <c r="E35" t="s">
        <v>1167</v>
      </c>
      <c r="F35" t="b">
        <v>1</v>
      </c>
      <c r="G35" s="140">
        <v>46053</v>
      </c>
      <c r="H35" t="s">
        <v>1190</v>
      </c>
      <c r="I35" t="s">
        <v>1191</v>
      </c>
      <c r="J35">
        <f>_xlfn.XLOOKUP(formulas_internas[[#This Row],[formula]],BBDD_GASTOS_FINAL!AG:AG,BBDD_GASTOS_FINAL!AI:AI,0)</f>
        <v>0</v>
      </c>
      <c r="K35" s="145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42">
        <f>SUMIFS(L:L,D:D,formulas_internas[[#This Row],[formula]])</f>
        <v>348.35235</v>
      </c>
    </row>
    <row r="36" spans="1:13" ht="18.600000000000001" hidden="1" thickTop="1" thickBot="1" x14ac:dyDescent="0.4">
      <c r="A36">
        <v>34</v>
      </c>
      <c r="B36" t="s">
        <v>1205</v>
      </c>
      <c r="C36" s="143">
        <v>2.5000000000000001E-2</v>
      </c>
      <c r="D36" t="s">
        <v>1184</v>
      </c>
      <c r="E36" t="s">
        <v>1167</v>
      </c>
      <c r="F36" t="b">
        <v>1</v>
      </c>
      <c r="G36" s="140">
        <v>46053</v>
      </c>
      <c r="H36" t="s">
        <v>1193</v>
      </c>
      <c r="I36" t="s">
        <v>1206</v>
      </c>
      <c r="J36">
        <f>_xlfn.XLOOKUP(formulas_internas[[#This Row],[formula]],BBDD_GASTOS_FINAL!AG:AG,BBDD_GASTOS_FINAL!AI:AI,0)</f>
        <v>0</v>
      </c>
      <c r="K36" s="145">
        <f>_xlfn.XLOOKUP(formulas_internas[[#This Row],[ID_MAT]],precios_mp_ac!A:A,precios_mp_ac!N:N)</f>
        <v>1992.87</v>
      </c>
      <c r="L36">
        <f>formulas_internas[[#This Row],[precios_ars]]*formulas_internas[[#This Row],[prc]]</f>
        <v>49.821750000000002</v>
      </c>
      <c r="M36" s="142">
        <f>SUMIFS(L:L,D:D,formulas_internas[[#This Row],[formula]])</f>
        <v>348.35235</v>
      </c>
    </row>
    <row r="37" spans="1:13" ht="18.600000000000001" hidden="1" thickTop="1" thickBot="1" x14ac:dyDescent="0.4">
      <c r="A37">
        <v>36</v>
      </c>
      <c r="B37" t="s">
        <v>1177</v>
      </c>
      <c r="C37" s="143">
        <v>0.26585883442032199</v>
      </c>
      <c r="D37" t="s">
        <v>1185</v>
      </c>
      <c r="E37" t="s">
        <v>1167</v>
      </c>
      <c r="F37" t="b">
        <v>1</v>
      </c>
      <c r="G37" s="140">
        <v>46053</v>
      </c>
      <c r="H37" t="s">
        <v>1178</v>
      </c>
      <c r="I37" t="s">
        <v>1179</v>
      </c>
      <c r="J37">
        <f>_xlfn.XLOOKUP(formulas_internas[[#This Row],[formula]],BBDD_GASTOS_FINAL!AG:AG,BBDD_GASTOS_FINAL!AI:AI,0)</f>
        <v>0</v>
      </c>
      <c r="K37" s="145">
        <f>_xlfn.XLOOKUP(formulas_internas[[#This Row],[ID_MAT]],precios_mp_ac!A:A,precios_mp_ac!N:N)</f>
        <v>440</v>
      </c>
      <c r="L37">
        <f>formulas_internas[[#This Row],[precios_ars]]*formulas_internas[[#This Row],[prc]]</f>
        <v>116.97788714494168</v>
      </c>
      <c r="M37" s="142">
        <f>SUMIFS(L:L,D:D,formulas_internas[[#This Row],[formula]])</f>
        <v>351.17634019565799</v>
      </c>
    </row>
    <row r="38" spans="1:13" ht="18.600000000000001" hidden="1" thickTop="1" thickBot="1" x14ac:dyDescent="0.4">
      <c r="A38">
        <v>35</v>
      </c>
      <c r="B38" t="s">
        <v>1189</v>
      </c>
      <c r="C38" s="143">
        <v>0.70914116557967799</v>
      </c>
      <c r="D38" t="s">
        <v>1185</v>
      </c>
      <c r="E38" t="s">
        <v>1167</v>
      </c>
      <c r="F38" t="b">
        <v>1</v>
      </c>
      <c r="G38" s="140">
        <v>46053</v>
      </c>
      <c r="H38" t="s">
        <v>1190</v>
      </c>
      <c r="I38" t="s">
        <v>1191</v>
      </c>
      <c r="J38">
        <f>_xlfn.XLOOKUP(formulas_internas[[#This Row],[formula]],BBDD_GASTOS_FINAL!AG:AG,BBDD_GASTOS_FINAL!AI:AI,0)</f>
        <v>0</v>
      </c>
      <c r="K38" s="145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42">
        <f>SUMIFS(L:L,D:D,formulas_internas[[#This Row],[formula]])</f>
        <v>351.17634019565799</v>
      </c>
    </row>
    <row r="39" spans="1:13" ht="18.600000000000001" hidden="1" thickTop="1" thickBot="1" x14ac:dyDescent="0.4">
      <c r="A39">
        <v>37</v>
      </c>
      <c r="B39" t="s">
        <v>1205</v>
      </c>
      <c r="C39" s="143">
        <v>2.5000000000000001E-2</v>
      </c>
      <c r="D39" t="s">
        <v>1185</v>
      </c>
      <c r="E39" t="s">
        <v>1167</v>
      </c>
      <c r="F39" t="b">
        <v>1</v>
      </c>
      <c r="G39" s="140">
        <v>46053</v>
      </c>
      <c r="H39" t="s">
        <v>1193</v>
      </c>
      <c r="I39" t="s">
        <v>1206</v>
      </c>
      <c r="J39">
        <f>_xlfn.XLOOKUP(formulas_internas[[#This Row],[formula]],BBDD_GASTOS_FINAL!AG:AG,BBDD_GASTOS_FINAL!AI:AI,0)</f>
        <v>0</v>
      </c>
      <c r="K39" s="145">
        <f>_xlfn.XLOOKUP(formulas_internas[[#This Row],[ID_MAT]],precios_mp_ac!A:A,precios_mp_ac!N:N)</f>
        <v>1992.87</v>
      </c>
      <c r="L39">
        <f>formulas_internas[[#This Row],[precios_ars]]*formulas_internas[[#This Row],[prc]]</f>
        <v>49.821750000000002</v>
      </c>
      <c r="M39" s="142">
        <f>SUMIFS(L:L,D:D,formulas_internas[[#This Row],[formula]])</f>
        <v>351.17634019565799</v>
      </c>
    </row>
    <row r="40" spans="1:13" ht="18.600000000000001" hidden="1" thickTop="1" thickBot="1" x14ac:dyDescent="0.4">
      <c r="A40">
        <v>53</v>
      </c>
      <c r="B40" t="s">
        <v>1177</v>
      </c>
      <c r="C40" s="143">
        <v>0.25385999999999997</v>
      </c>
      <c r="D40" t="s">
        <v>1188</v>
      </c>
      <c r="E40" t="s">
        <v>1167</v>
      </c>
      <c r="F40" t="b">
        <v>1</v>
      </c>
      <c r="G40" s="140">
        <v>46053</v>
      </c>
      <c r="H40" t="s">
        <v>1178</v>
      </c>
      <c r="I40" t="s">
        <v>1179</v>
      </c>
      <c r="J40">
        <f>_xlfn.XLOOKUP(formulas_internas[[#This Row],[formula]],BBDD_GASTOS_FINAL!AG:AG,BBDD_GASTOS_FINAL!AI:AI,0)</f>
        <v>0</v>
      </c>
      <c r="K40" s="145">
        <f>_xlfn.XLOOKUP(formulas_internas[[#This Row],[ID_MAT]],precios_mp_ac!A:A,precios_mp_ac!N:N)</f>
        <v>440</v>
      </c>
      <c r="L40">
        <f>formulas_internas[[#This Row],[precios_ars]]*formulas_internas[[#This Row],[prc]]</f>
        <v>111.69839999999999</v>
      </c>
      <c r="M40" s="142">
        <f>SUMIFS(L:L,D:D,formulas_internas[[#This Row],[formula]])</f>
        <v>340.35219999999998</v>
      </c>
    </row>
    <row r="41" spans="1:13" ht="18.600000000000001" hidden="1" thickTop="1" thickBot="1" x14ac:dyDescent="0.4">
      <c r="A41">
        <v>52</v>
      </c>
      <c r="B41" t="s">
        <v>1189</v>
      </c>
      <c r="C41" s="143">
        <v>0.72614000000000001</v>
      </c>
      <c r="D41" t="s">
        <v>1188</v>
      </c>
      <c r="E41" t="s">
        <v>1167</v>
      </c>
      <c r="F41" t="b">
        <v>1</v>
      </c>
      <c r="G41" s="140">
        <v>46053</v>
      </c>
      <c r="H41" t="s">
        <v>1190</v>
      </c>
      <c r="I41" t="s">
        <v>1191</v>
      </c>
      <c r="J41">
        <f>_xlfn.XLOOKUP(formulas_internas[[#This Row],[formula]],BBDD_GASTOS_FINAL!AG:AG,BBDD_GASTOS_FINAL!AI:AI,0)</f>
        <v>0</v>
      </c>
      <c r="K41" s="145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42">
        <f>SUMIFS(L:L,D:D,formulas_internas[[#This Row],[formula]])</f>
        <v>340.35219999999998</v>
      </c>
    </row>
    <row r="42" spans="1:13" ht="18.600000000000001" hidden="1" thickTop="1" thickBot="1" x14ac:dyDescent="0.4">
      <c r="A42">
        <v>54</v>
      </c>
      <c r="B42" t="s">
        <v>1205</v>
      </c>
      <c r="C42" s="143">
        <v>0.02</v>
      </c>
      <c r="D42" t="s">
        <v>1188</v>
      </c>
      <c r="E42" t="s">
        <v>1167</v>
      </c>
      <c r="F42" t="b">
        <v>1</v>
      </c>
      <c r="G42" s="140">
        <v>46053</v>
      </c>
      <c r="H42" t="s">
        <v>1193</v>
      </c>
      <c r="I42" t="s">
        <v>1206</v>
      </c>
      <c r="J42">
        <f>_xlfn.XLOOKUP(formulas_internas[[#This Row],[formula]],BBDD_GASTOS_FINAL!AG:AG,BBDD_GASTOS_FINAL!AI:AI,0)</f>
        <v>0</v>
      </c>
      <c r="K42" s="145">
        <f>_xlfn.XLOOKUP(formulas_internas[[#This Row],[ID_MAT]],precios_mp_ac!A:A,precios_mp_ac!N:N)</f>
        <v>1992.87</v>
      </c>
      <c r="L42">
        <f>formulas_internas[[#This Row],[precios_ars]]*formulas_internas[[#This Row],[prc]]</f>
        <v>39.857399999999998</v>
      </c>
      <c r="M42" s="142">
        <f>SUMIFS(L:L,D:D,formulas_internas[[#This Row],[formula]])</f>
        <v>340.35219999999998</v>
      </c>
    </row>
    <row r="43" spans="1:13" ht="18.600000000000001" hidden="1" thickTop="1" thickBot="1" x14ac:dyDescent="0.4">
      <c r="A43">
        <v>17</v>
      </c>
      <c r="B43" t="s">
        <v>1171</v>
      </c>
      <c r="C43" s="143">
        <v>0.15</v>
      </c>
      <c r="D43" t="s">
        <v>1172</v>
      </c>
      <c r="E43" t="s">
        <v>1167</v>
      </c>
      <c r="F43" t="b">
        <v>1</v>
      </c>
      <c r="G43" s="140">
        <v>46053</v>
      </c>
      <c r="H43" t="s">
        <v>1168</v>
      </c>
      <c r="I43" t="s">
        <v>1173</v>
      </c>
      <c r="J43">
        <f>_xlfn.XLOOKUP(formulas_internas[[#This Row],[formula]],BBDD_GASTOS_FINAL!AG:AG,BBDD_GASTOS_FINAL!AI:AI,0)</f>
        <v>0</v>
      </c>
      <c r="K43" s="145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42">
        <f>SUMIFS(L:L,D:D,formulas_internas[[#This Row],[formula]])</f>
        <v>257.67639414752023</v>
      </c>
    </row>
    <row r="44" spans="1:13" ht="18.600000000000001" hidden="1" thickTop="1" thickBot="1" x14ac:dyDescent="0.4">
      <c r="A44">
        <v>16</v>
      </c>
      <c r="B44" t="s">
        <v>1189</v>
      </c>
      <c r="C44" s="143">
        <v>0.68776536210584704</v>
      </c>
      <c r="D44" t="s">
        <v>1172</v>
      </c>
      <c r="E44" t="s">
        <v>1167</v>
      </c>
      <c r="F44" t="b">
        <v>1</v>
      </c>
      <c r="G44" s="140">
        <v>46053</v>
      </c>
      <c r="H44" t="s">
        <v>1190</v>
      </c>
      <c r="I44" t="s">
        <v>1191</v>
      </c>
      <c r="J44">
        <f>_xlfn.XLOOKUP(formulas_internas[[#This Row],[formula]],BBDD_GASTOS_FINAL!AG:AG,BBDD_GASTOS_FINAL!AI:AI,0)</f>
        <v>0</v>
      </c>
      <c r="K44" s="145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42">
        <f>SUMIFS(L:L,D:D,formulas_internas[[#This Row],[formula]])</f>
        <v>257.67639414752023</v>
      </c>
    </row>
    <row r="45" spans="1:13" ht="18.600000000000001" hidden="1" thickTop="1" thickBot="1" x14ac:dyDescent="0.4">
      <c r="A45">
        <v>19</v>
      </c>
      <c r="B45" t="s">
        <v>1205</v>
      </c>
      <c r="C45" s="143">
        <v>0.02</v>
      </c>
      <c r="D45" t="s">
        <v>1172</v>
      </c>
      <c r="E45" t="s">
        <v>1167</v>
      </c>
      <c r="F45" t="b">
        <v>1</v>
      </c>
      <c r="G45" s="140">
        <v>46053</v>
      </c>
      <c r="H45" t="s">
        <v>1193</v>
      </c>
      <c r="I45" t="s">
        <v>1206</v>
      </c>
      <c r="J45">
        <f>_xlfn.XLOOKUP(formulas_internas[[#This Row],[formula]],BBDD_GASTOS_FINAL!AG:AG,BBDD_GASTOS_FINAL!AI:AI,0)</f>
        <v>0</v>
      </c>
      <c r="K45" s="145">
        <f>_xlfn.XLOOKUP(formulas_internas[[#This Row],[ID_MAT]],precios_mp_ac!A:A,precios_mp_ac!N:N)</f>
        <v>1992.87</v>
      </c>
      <c r="L45">
        <f>formulas_internas[[#This Row],[precios_ars]]*formulas_internas[[#This Row],[prc]]</f>
        <v>39.857399999999998</v>
      </c>
      <c r="M45" s="142">
        <f>SUMIFS(L:L,D:D,formulas_internas[[#This Row],[formula]])</f>
        <v>257.67639414752023</v>
      </c>
    </row>
    <row r="46" spans="1:13" ht="18.600000000000001" thickTop="1" thickBot="1" x14ac:dyDescent="0.4">
      <c r="A46">
        <v>44</v>
      </c>
      <c r="B46" t="s">
        <v>1171</v>
      </c>
      <c r="C46" s="143">
        <v>0.15</v>
      </c>
      <c r="D46" t="s">
        <v>1175</v>
      </c>
      <c r="E46" t="s">
        <v>1167</v>
      </c>
      <c r="F46" t="b">
        <v>1</v>
      </c>
      <c r="G46" s="140">
        <v>46053</v>
      </c>
      <c r="H46" t="s">
        <v>1168</v>
      </c>
      <c r="I46" t="s">
        <v>1173</v>
      </c>
      <c r="J46">
        <f>_xlfn.XLOOKUP(formulas_internas[[#This Row],[formula]],BBDD_GASTOS_FINAL!AG:AG,BBDD_GASTOS_FINAL!AI:AI,0)</f>
        <v>1</v>
      </c>
      <c r="K46" s="145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42">
        <f>SUMIFS(L:L,D:D,formulas_internas[[#This Row],[formula]])</f>
        <v>334.82175000000001</v>
      </c>
    </row>
    <row r="47" spans="1:13" ht="18.600000000000001" thickTop="1" thickBot="1" x14ac:dyDescent="0.4">
      <c r="A47">
        <v>42</v>
      </c>
      <c r="B47" t="s">
        <v>1189</v>
      </c>
      <c r="C47" s="143">
        <v>0.65</v>
      </c>
      <c r="D47" t="s">
        <v>1175</v>
      </c>
      <c r="E47" t="s">
        <v>1167</v>
      </c>
      <c r="F47" t="b">
        <v>1</v>
      </c>
      <c r="G47" s="140">
        <v>46053</v>
      </c>
      <c r="H47" t="s">
        <v>1190</v>
      </c>
      <c r="I47" t="s">
        <v>1191</v>
      </c>
      <c r="J47">
        <f>_xlfn.XLOOKUP(formulas_internas[[#This Row],[formula]],BBDD_GASTOS_FINAL!AG:AG,BBDD_GASTOS_FINAL!AI:AI,0)</f>
        <v>1</v>
      </c>
      <c r="K47" s="145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42">
        <f>SUMIFS(L:L,D:D,formulas_internas[[#This Row],[formula]])</f>
        <v>334.82175000000001</v>
      </c>
    </row>
    <row r="48" spans="1:13" ht="18.600000000000001" thickTop="1" thickBot="1" x14ac:dyDescent="0.4">
      <c r="A48">
        <v>45</v>
      </c>
      <c r="B48" t="s">
        <v>1205</v>
      </c>
      <c r="C48" s="143">
        <v>2.5000000000000001E-2</v>
      </c>
      <c r="D48" t="s">
        <v>1175</v>
      </c>
      <c r="E48" t="s">
        <v>1167</v>
      </c>
      <c r="F48" t="b">
        <v>1</v>
      </c>
      <c r="G48" s="140">
        <v>46053</v>
      </c>
      <c r="H48" t="s">
        <v>1193</v>
      </c>
      <c r="I48" t="s">
        <v>1206</v>
      </c>
      <c r="J48">
        <f>_xlfn.XLOOKUP(formulas_internas[[#This Row],[formula]],BBDD_GASTOS_FINAL!AG:AG,BBDD_GASTOS_FINAL!AI:AI,0)</f>
        <v>1</v>
      </c>
      <c r="K48" s="145">
        <f>_xlfn.XLOOKUP(formulas_internas[[#This Row],[ID_MAT]],precios_mp_ac!A:A,precios_mp_ac!N:N)</f>
        <v>1992.87</v>
      </c>
      <c r="L48">
        <f>formulas_internas[[#This Row],[precios_ars]]*formulas_internas[[#This Row],[prc]]</f>
        <v>49.821750000000002</v>
      </c>
      <c r="M48" s="142">
        <f>SUMIFS(L:L,D:D,formulas_internas[[#This Row],[formula]])</f>
        <v>334.82175000000001</v>
      </c>
    </row>
    <row r="49" spans="1:13" ht="18.600000000000001" thickTop="1" thickBot="1" x14ac:dyDescent="0.4">
      <c r="A49">
        <v>58</v>
      </c>
      <c r="B49" t="s">
        <v>1177</v>
      </c>
      <c r="C49" s="143">
        <v>0.17499999999999999</v>
      </c>
      <c r="D49" t="s">
        <v>1175</v>
      </c>
      <c r="E49" t="s">
        <v>1167</v>
      </c>
      <c r="F49" t="b">
        <v>1</v>
      </c>
      <c r="G49" s="140">
        <v>46053</v>
      </c>
      <c r="H49" t="s">
        <v>1193</v>
      </c>
      <c r="I49" t="s">
        <v>1179</v>
      </c>
      <c r="J49">
        <f>_xlfn.XLOOKUP(formulas_internas[[#This Row],[formula]],BBDD_GASTOS_FINAL!AG:AG,BBDD_GASTOS_FINAL!AI:AI,0)</f>
        <v>1</v>
      </c>
      <c r="K49" s="145">
        <f>_xlfn.XLOOKUP(formulas_internas[[#This Row],[ID_MAT]],precios_mp_ac!A:A,precios_mp_ac!N:N)</f>
        <v>440</v>
      </c>
      <c r="L49">
        <f>formulas_internas[[#This Row],[precios_ars]]*formulas_internas[[#This Row],[prc]]</f>
        <v>77</v>
      </c>
      <c r="M49" s="142">
        <f>SUMIFS(L:L,D:D,formulas_internas[[#This Row],[formula]])</f>
        <v>334.82175000000001</v>
      </c>
    </row>
    <row r="50" spans="1:13" ht="18.600000000000001" thickTop="1" thickBot="1" x14ac:dyDescent="0.4">
      <c r="A50">
        <v>55</v>
      </c>
      <c r="B50" t="s">
        <v>1177</v>
      </c>
      <c r="C50" s="143">
        <v>0.16300000000000001</v>
      </c>
      <c r="D50" t="s">
        <v>1176</v>
      </c>
      <c r="E50" t="s">
        <v>1167</v>
      </c>
      <c r="F50" t="b">
        <v>1</v>
      </c>
      <c r="G50" s="140">
        <v>46053</v>
      </c>
      <c r="H50" t="s">
        <v>1178</v>
      </c>
      <c r="I50" t="s">
        <v>1179</v>
      </c>
      <c r="J50">
        <f>_xlfn.XLOOKUP(formulas_internas[[#This Row],[formula]],BBDD_GASTOS_FINAL!AG:AG,BBDD_GASTOS_FINAL!AI:AI,0)</f>
        <v>1</v>
      </c>
      <c r="K50" s="145">
        <f>_xlfn.XLOOKUP(formulas_internas[[#This Row],[ID_MAT]],precios_mp_ac!A:A,precios_mp_ac!N:N)</f>
        <v>440</v>
      </c>
      <c r="L50">
        <f>formulas_internas[[#This Row],[precios_ars]]*formulas_internas[[#This Row],[prc]]</f>
        <v>71.72</v>
      </c>
      <c r="M50" s="142">
        <f>SUMIFS(L:L,D:D,formulas_internas[[#This Row],[formula]])</f>
        <v>323.99739999999997</v>
      </c>
    </row>
    <row r="51" spans="1:13" ht="18.600000000000001" thickTop="1" thickBot="1" x14ac:dyDescent="0.4">
      <c r="A51">
        <v>57</v>
      </c>
      <c r="B51" t="s">
        <v>1171</v>
      </c>
      <c r="C51" s="143">
        <v>0.15</v>
      </c>
      <c r="D51" t="s">
        <v>1176</v>
      </c>
      <c r="E51" t="s">
        <v>1167</v>
      </c>
      <c r="F51" t="b">
        <v>1</v>
      </c>
      <c r="G51" s="140">
        <v>46053</v>
      </c>
      <c r="H51" t="s">
        <v>1168</v>
      </c>
      <c r="I51" t="s">
        <v>1173</v>
      </c>
      <c r="J51">
        <f>_xlfn.XLOOKUP(formulas_internas[[#This Row],[formula]],BBDD_GASTOS_FINAL!AG:AG,BBDD_GASTOS_FINAL!AI:AI,0)</f>
        <v>1</v>
      </c>
      <c r="K51" s="145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42">
        <f>SUMIFS(L:L,D:D,formulas_internas[[#This Row],[formula]])</f>
        <v>323.99739999999997</v>
      </c>
    </row>
    <row r="52" spans="1:13" ht="18.600000000000001" thickTop="1" thickBot="1" x14ac:dyDescent="0.4">
      <c r="A52">
        <v>55</v>
      </c>
      <c r="B52" t="s">
        <v>1189</v>
      </c>
      <c r="C52" s="143">
        <v>0.66700000000000004</v>
      </c>
      <c r="D52" t="s">
        <v>1176</v>
      </c>
      <c r="E52" t="s">
        <v>1167</v>
      </c>
      <c r="F52" t="b">
        <v>1</v>
      </c>
      <c r="G52" s="140">
        <v>46053</v>
      </c>
      <c r="H52" t="s">
        <v>1190</v>
      </c>
      <c r="I52" t="s">
        <v>1191</v>
      </c>
      <c r="J52">
        <f>_xlfn.XLOOKUP(formulas_internas[[#This Row],[formula]],BBDD_GASTOS_FINAL!AG:AG,BBDD_GASTOS_FINAL!AI:AI,0)</f>
        <v>1</v>
      </c>
      <c r="K52" s="145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42">
        <f>SUMIFS(L:L,D:D,formulas_internas[[#This Row],[formula]])</f>
        <v>323.99739999999997</v>
      </c>
    </row>
    <row r="53" spans="1:13" ht="18.600000000000001" thickTop="1" thickBot="1" x14ac:dyDescent="0.4">
      <c r="A53">
        <v>55</v>
      </c>
      <c r="B53" t="s">
        <v>1205</v>
      </c>
      <c r="C53" s="144">
        <v>0.02</v>
      </c>
      <c r="D53" t="s">
        <v>1176</v>
      </c>
      <c r="E53" t="s">
        <v>1167</v>
      </c>
      <c r="F53" t="b">
        <v>1</v>
      </c>
      <c r="G53" s="140">
        <v>46053</v>
      </c>
      <c r="H53" t="s">
        <v>1193</v>
      </c>
      <c r="I53" t="s">
        <v>1206</v>
      </c>
      <c r="J53">
        <f>_xlfn.XLOOKUP(formulas_internas[[#This Row],[formula]],BBDD_GASTOS_FINAL!AG:AG,BBDD_GASTOS_FINAL!AI:AI,0)</f>
        <v>1</v>
      </c>
      <c r="K53" s="145">
        <f>_xlfn.XLOOKUP(formulas_internas[[#This Row],[ID_MAT]],precios_mp_ac!A:A,precios_mp_ac!N:N)</f>
        <v>1992.87</v>
      </c>
      <c r="L53">
        <f>formulas_internas[[#This Row],[precios_ars]]*formulas_internas[[#This Row],[prc]]</f>
        <v>39.857399999999998</v>
      </c>
      <c r="M53" s="142">
        <f>SUMIFS(L:L,D:D,formulas_internas[[#This Row],[formula]])</f>
        <v>323.99739999999997</v>
      </c>
    </row>
    <row r="54" spans="1:13" ht="15" thickTop="1" x14ac:dyDescent="0.3"/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4.4" x14ac:dyDescent="0.3"/>
  <cols>
    <col min="1" max="1" width="10.77734375" bestFit="1" customWidth="1"/>
    <col min="2" max="2" width="24.33203125" bestFit="1" customWidth="1"/>
    <col min="3" max="3" width="28.5546875" bestFit="1" customWidth="1"/>
  </cols>
  <sheetData>
    <row r="1" spans="1:3" x14ac:dyDescent="0.3">
      <c r="A1" t="s">
        <v>240</v>
      </c>
      <c r="B1" t="s">
        <v>241</v>
      </c>
      <c r="C1" t="s">
        <v>242</v>
      </c>
    </row>
    <row r="2" spans="1:3" x14ac:dyDescent="0.3">
      <c r="A2" t="s">
        <v>493</v>
      </c>
      <c r="B2" t="s">
        <v>1224</v>
      </c>
      <c r="C2" t="s">
        <v>1225</v>
      </c>
    </row>
    <row r="3" spans="1:3" x14ac:dyDescent="0.3">
      <c r="A3" t="s">
        <v>1191</v>
      </c>
      <c r="B3" t="s">
        <v>1189</v>
      </c>
      <c r="C3" t="s">
        <v>1226</v>
      </c>
    </row>
    <row r="4" spans="1:3" x14ac:dyDescent="0.3">
      <c r="A4" t="s">
        <v>1179</v>
      </c>
      <c r="B4" t="s">
        <v>1177</v>
      </c>
      <c r="C4" t="s">
        <v>1226</v>
      </c>
    </row>
    <row r="5" spans="1:3" x14ac:dyDescent="0.3">
      <c r="A5" t="s">
        <v>1173</v>
      </c>
      <c r="B5" t="s">
        <v>1171</v>
      </c>
      <c r="C5" t="s">
        <v>1226</v>
      </c>
    </row>
    <row r="6" spans="1:3" x14ac:dyDescent="0.3">
      <c r="A6" t="s">
        <v>1169</v>
      </c>
      <c r="B6" t="s">
        <v>1165</v>
      </c>
      <c r="C6" t="s">
        <v>1226</v>
      </c>
    </row>
    <row r="7" spans="1:3" x14ac:dyDescent="0.3">
      <c r="A7" t="s">
        <v>1227</v>
      </c>
      <c r="B7" t="s">
        <v>1192</v>
      </c>
      <c r="C7" t="s">
        <v>1228</v>
      </c>
    </row>
    <row r="8" spans="1:3" x14ac:dyDescent="0.3">
      <c r="A8" t="s">
        <v>1229</v>
      </c>
      <c r="B8" t="s">
        <v>1230</v>
      </c>
      <c r="C8" t="s">
        <v>1228</v>
      </c>
    </row>
    <row r="9" spans="1:3" x14ac:dyDescent="0.3">
      <c r="A9" t="s">
        <v>1231</v>
      </c>
      <c r="B9" t="s">
        <v>1232</v>
      </c>
      <c r="C9" t="s">
        <v>1228</v>
      </c>
    </row>
    <row r="10" spans="1:3" x14ac:dyDescent="0.3">
      <c r="A10" t="s">
        <v>1233</v>
      </c>
      <c r="B10" t="s">
        <v>1234</v>
      </c>
      <c r="C10" t="s">
        <v>1228</v>
      </c>
    </row>
    <row r="11" spans="1:3" x14ac:dyDescent="0.3">
      <c r="A11" t="s">
        <v>1235</v>
      </c>
      <c r="B11" t="s">
        <v>1236</v>
      </c>
      <c r="C11" t="s">
        <v>1228</v>
      </c>
    </row>
    <row r="12" spans="1:3" x14ac:dyDescent="0.3">
      <c r="A12" t="s">
        <v>1237</v>
      </c>
      <c r="B12" t="s">
        <v>1238</v>
      </c>
      <c r="C12" t="s">
        <v>1228</v>
      </c>
    </row>
    <row r="13" spans="1:3" x14ac:dyDescent="0.3">
      <c r="A13" t="s">
        <v>1239</v>
      </c>
      <c r="B13" t="s">
        <v>1240</v>
      </c>
      <c r="C13" t="s">
        <v>1228</v>
      </c>
    </row>
    <row r="14" spans="1:3" x14ac:dyDescent="0.3">
      <c r="A14" t="s">
        <v>1241</v>
      </c>
      <c r="B14" t="s">
        <v>1242</v>
      </c>
      <c r="C14" t="s">
        <v>1228</v>
      </c>
    </row>
    <row r="15" spans="1:3" x14ac:dyDescent="0.3">
      <c r="A15" t="s">
        <v>1243</v>
      </c>
      <c r="B15" t="s">
        <v>1244</v>
      </c>
      <c r="C15" t="s">
        <v>1228</v>
      </c>
    </row>
    <row r="16" spans="1:3" x14ac:dyDescent="0.3">
      <c r="A16" t="s">
        <v>1245</v>
      </c>
      <c r="B16" t="s">
        <v>1246</v>
      </c>
      <c r="C16" t="s">
        <v>1228</v>
      </c>
    </row>
    <row r="17" spans="1:3" x14ac:dyDescent="0.3">
      <c r="A17" t="s">
        <v>1247</v>
      </c>
      <c r="B17" t="s">
        <v>1248</v>
      </c>
      <c r="C17" t="s">
        <v>1228</v>
      </c>
    </row>
    <row r="18" spans="1:3" x14ac:dyDescent="0.3">
      <c r="A18" t="s">
        <v>1249</v>
      </c>
      <c r="B18" t="s">
        <v>1250</v>
      </c>
      <c r="C18" t="s">
        <v>1228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18"/>
  <sheetViews>
    <sheetView topLeftCell="D1" workbookViewId="0">
      <selection activeCell="D20" sqref="D20"/>
    </sheetView>
  </sheetViews>
  <sheetFormatPr defaultRowHeight="14.4" x14ac:dyDescent="0.3"/>
  <cols>
    <col min="1" max="1" width="5" bestFit="1" customWidth="1"/>
    <col min="2" max="2" width="25.88671875" bestFit="1" customWidth="1"/>
    <col min="3" max="3" width="10.6640625" bestFit="1" customWidth="1"/>
    <col min="4" max="4" width="4.109375" bestFit="1" customWidth="1"/>
    <col min="5" max="6" width="5" bestFit="1" customWidth="1"/>
    <col min="7" max="7" width="9.77734375" bestFit="1" customWidth="1"/>
    <col min="8" max="8" width="15.21875" bestFit="1" customWidth="1"/>
    <col min="9" max="9" width="41" bestFit="1" customWidth="1"/>
    <col min="10" max="10" width="10.6640625" bestFit="1" customWidth="1"/>
    <col min="11" max="11" width="5" bestFit="1" customWidth="1"/>
    <col min="12" max="12" width="5.33203125" bestFit="1" customWidth="1"/>
    <col min="13" max="13" width="9.6640625" bestFit="1" customWidth="1"/>
    <col min="14" max="14" width="12.21875" style="40" bestFit="1" customWidth="1"/>
  </cols>
  <sheetData>
    <row r="1" spans="1:14" x14ac:dyDescent="0.3">
      <c r="A1" t="s">
        <v>904</v>
      </c>
      <c r="B1" t="s">
        <v>1207</v>
      </c>
      <c r="C1" t="s">
        <v>1208</v>
      </c>
      <c r="D1" t="s">
        <v>251</v>
      </c>
      <c r="E1" t="s">
        <v>265</v>
      </c>
      <c r="F1" t="s">
        <v>262</v>
      </c>
      <c r="G1" t="s">
        <v>1209</v>
      </c>
      <c r="H1" t="s">
        <v>1210</v>
      </c>
      <c r="I1" t="s">
        <v>1211</v>
      </c>
      <c r="J1" t="s">
        <v>994</v>
      </c>
      <c r="K1" t="s">
        <v>257</v>
      </c>
      <c r="L1" t="s">
        <v>1268</v>
      </c>
      <c r="M1" t="s">
        <v>1269</v>
      </c>
      <c r="N1" s="40" t="s">
        <v>1270</v>
      </c>
    </row>
    <row r="2" spans="1:14" x14ac:dyDescent="0.3">
      <c r="A2" t="s">
        <v>1212</v>
      </c>
      <c r="B2" t="s">
        <v>1213</v>
      </c>
      <c r="D2" t="s">
        <v>265</v>
      </c>
      <c r="E2">
        <v>1350</v>
      </c>
      <c r="G2" t="s">
        <v>1214</v>
      </c>
      <c r="H2" s="1">
        <v>46053</v>
      </c>
      <c r="I2" t="s">
        <v>1215</v>
      </c>
      <c r="J2" t="s">
        <v>1010</v>
      </c>
      <c r="L2">
        <f t="shared" ref="L2:L18" si="0">_xlfn.XLOOKUP($B$2,B:B,E:E)</f>
        <v>1350</v>
      </c>
      <c r="M2">
        <f>IF(ISBLANK(precios_mp__2[[#This Row],[ARS]]),F2*L2,precios_mp__2[[#This Row],[ARS]])</f>
        <v>1350</v>
      </c>
      <c r="N2" s="40">
        <f>precios_mp__2[[#This Row],[precio_ars]]*(1+precios_mp__2[[#This Row],[IVA]])</f>
        <v>1350</v>
      </c>
    </row>
    <row r="3" spans="1:14" x14ac:dyDescent="0.3">
      <c r="A3" t="s">
        <v>1216</v>
      </c>
      <c r="B3" t="s">
        <v>1217</v>
      </c>
      <c r="D3" t="s">
        <v>163</v>
      </c>
      <c r="E3">
        <v>35</v>
      </c>
      <c r="G3" t="s">
        <v>1168</v>
      </c>
      <c r="H3" s="1">
        <v>46053</v>
      </c>
      <c r="J3" t="s">
        <v>1010</v>
      </c>
      <c r="K3">
        <v>0.21</v>
      </c>
      <c r="L3">
        <f t="shared" si="0"/>
        <v>1350</v>
      </c>
      <c r="M3">
        <f>IF(ISBLANK(precios_mp__2[[#This Row],[ARS]]),F3*L3,precios_mp__2[[#This Row],[ARS]])</f>
        <v>35</v>
      </c>
      <c r="N3" s="40">
        <f>precios_mp__2[[#This Row],[precio_ars]]*(1+precios_mp__2[[#This Row],[IVA]])</f>
        <v>42.35</v>
      </c>
    </row>
    <row r="4" spans="1:14" x14ac:dyDescent="0.3">
      <c r="A4" t="s">
        <v>1218</v>
      </c>
      <c r="B4" t="s">
        <v>1219</v>
      </c>
      <c r="D4" t="s">
        <v>163</v>
      </c>
      <c r="E4">
        <v>28.8</v>
      </c>
      <c r="G4" t="s">
        <v>1168</v>
      </c>
      <c r="H4" s="1">
        <v>46053</v>
      </c>
      <c r="J4" t="s">
        <v>1010</v>
      </c>
      <c r="K4">
        <v>0.21</v>
      </c>
      <c r="L4">
        <f t="shared" si="0"/>
        <v>1350</v>
      </c>
      <c r="M4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3">
      <c r="A5" t="s">
        <v>1191</v>
      </c>
      <c r="B5" t="s">
        <v>1220</v>
      </c>
      <c r="D5" t="s">
        <v>163</v>
      </c>
      <c r="E5">
        <v>260</v>
      </c>
      <c r="G5" t="s">
        <v>1190</v>
      </c>
      <c r="H5" s="1">
        <v>46053</v>
      </c>
      <c r="J5" t="s">
        <v>1010</v>
      </c>
      <c r="K5">
        <v>0</v>
      </c>
      <c r="L5">
        <f t="shared" si="0"/>
        <v>1350</v>
      </c>
      <c r="M5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3">
      <c r="A6" t="s">
        <v>1179</v>
      </c>
      <c r="B6" t="s">
        <v>1221</v>
      </c>
      <c r="D6" t="s">
        <v>163</v>
      </c>
      <c r="E6">
        <v>440</v>
      </c>
      <c r="G6" t="s">
        <v>1178</v>
      </c>
      <c r="H6" s="1">
        <v>46053</v>
      </c>
      <c r="J6" t="s">
        <v>1010</v>
      </c>
      <c r="K6">
        <v>0</v>
      </c>
      <c r="L6">
        <f t="shared" si="0"/>
        <v>1350</v>
      </c>
      <c r="M6">
        <f>IF(ISBLANK(precios_mp__2[[#This Row],[ARS]]),F6*L6,precios_mp__2[[#This Row],[ARS]])</f>
        <v>440</v>
      </c>
      <c r="N6" s="40">
        <f>precios_mp__2[[#This Row],[precio_ars]]*(1+precios_mp__2[[#This Row],[IVA]])</f>
        <v>440</v>
      </c>
    </row>
    <row r="7" spans="1:14" x14ac:dyDescent="0.3">
      <c r="A7" t="s">
        <v>1169</v>
      </c>
      <c r="B7" t="s">
        <v>1222</v>
      </c>
      <c r="D7" t="s">
        <v>163</v>
      </c>
      <c r="E7">
        <v>188</v>
      </c>
      <c r="G7" t="s">
        <v>1168</v>
      </c>
      <c r="H7" s="1">
        <v>46053</v>
      </c>
      <c r="J7" t="s">
        <v>1010</v>
      </c>
      <c r="K7">
        <v>0</v>
      </c>
      <c r="L7">
        <f t="shared" si="0"/>
        <v>1350</v>
      </c>
      <c r="M7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3">
      <c r="A8" t="s">
        <v>1173</v>
      </c>
      <c r="B8" t="s">
        <v>1223</v>
      </c>
      <c r="D8" t="s">
        <v>163</v>
      </c>
      <c r="E8">
        <v>260</v>
      </c>
      <c r="G8" t="s">
        <v>1168</v>
      </c>
      <c r="H8" s="1">
        <v>46053</v>
      </c>
      <c r="J8" t="s">
        <v>1010</v>
      </c>
      <c r="K8">
        <v>0</v>
      </c>
      <c r="L8">
        <f t="shared" si="0"/>
        <v>1350</v>
      </c>
      <c r="M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3">
      <c r="A9" t="s">
        <v>1194</v>
      </c>
      <c r="B9" t="s">
        <v>1192</v>
      </c>
      <c r="D9" t="s">
        <v>163</v>
      </c>
      <c r="F9">
        <v>0.93</v>
      </c>
      <c r="G9" t="s">
        <v>1193</v>
      </c>
      <c r="H9" s="1">
        <v>46053</v>
      </c>
      <c r="J9" t="s">
        <v>1010</v>
      </c>
      <c r="K9">
        <v>0.21</v>
      </c>
      <c r="L9">
        <f t="shared" si="0"/>
        <v>1350</v>
      </c>
      <c r="M9">
        <f>IF(ISBLANK(precios_mp__2[[#This Row],[ARS]]),F9*L9,precios_mp__2[[#This Row],[ARS]])</f>
        <v>1255.5</v>
      </c>
      <c r="N9" s="40">
        <f>precios_mp__2[[#This Row],[precio_ars]]*(1+precios_mp__2[[#This Row],[IVA]])</f>
        <v>1519.155</v>
      </c>
    </row>
    <row r="10" spans="1:14" x14ac:dyDescent="0.3">
      <c r="A10" t="s">
        <v>1196</v>
      </c>
      <c r="B10" t="s">
        <v>1195</v>
      </c>
      <c r="D10" t="s">
        <v>163</v>
      </c>
      <c r="F10">
        <v>5.9</v>
      </c>
      <c r="G10" t="s">
        <v>1193</v>
      </c>
      <c r="H10" s="1">
        <v>46053</v>
      </c>
      <c r="J10" t="s">
        <v>1010</v>
      </c>
      <c r="K10">
        <v>0.21</v>
      </c>
      <c r="L10">
        <f t="shared" si="0"/>
        <v>1350</v>
      </c>
      <c r="M10">
        <f>IF(ISBLANK(precios_mp__2[[#This Row],[ARS]]),F10*L10,precios_mp__2[[#This Row],[ARS]])</f>
        <v>7965.0000000000009</v>
      </c>
      <c r="N10" s="40">
        <f>precios_mp__2[[#This Row],[precio_ars]]*(1+precios_mp__2[[#This Row],[IVA]])</f>
        <v>9637.6500000000015</v>
      </c>
    </row>
    <row r="11" spans="1:14" x14ac:dyDescent="0.3">
      <c r="A11" t="s">
        <v>1198</v>
      </c>
      <c r="B11" t="s">
        <v>1197</v>
      </c>
      <c r="D11" t="s">
        <v>163</v>
      </c>
      <c r="F11">
        <v>1.81</v>
      </c>
      <c r="G11" t="s">
        <v>1193</v>
      </c>
      <c r="H11" s="1">
        <v>46053</v>
      </c>
      <c r="J11" t="s">
        <v>1010</v>
      </c>
      <c r="K11">
        <v>0.21</v>
      </c>
      <c r="L11">
        <f t="shared" si="0"/>
        <v>1350</v>
      </c>
      <c r="M11">
        <f>IF(ISBLANK(precios_mp__2[[#This Row],[ARS]]),F11*L11,precios_mp__2[[#This Row],[ARS]])</f>
        <v>2443.5</v>
      </c>
      <c r="N11" s="40">
        <f>precios_mp__2[[#This Row],[precio_ars]]*(1+precios_mp__2[[#This Row],[IVA]])</f>
        <v>2956.6349999999998</v>
      </c>
    </row>
    <row r="12" spans="1:14" x14ac:dyDescent="0.3">
      <c r="A12" t="s">
        <v>1200</v>
      </c>
      <c r="B12" t="s">
        <v>1199</v>
      </c>
      <c r="D12" t="s">
        <v>163</v>
      </c>
      <c r="F12">
        <v>2.34</v>
      </c>
      <c r="G12" t="s">
        <v>1193</v>
      </c>
      <c r="H12" s="1">
        <v>46053</v>
      </c>
      <c r="J12" t="s">
        <v>1010</v>
      </c>
      <c r="K12">
        <v>0.21</v>
      </c>
      <c r="L12">
        <f t="shared" si="0"/>
        <v>1350</v>
      </c>
      <c r="M12">
        <f>IF(ISBLANK(precios_mp__2[[#This Row],[ARS]]),F12*L12,precios_mp__2[[#This Row],[ARS]])</f>
        <v>3159</v>
      </c>
      <c r="N12" s="40">
        <f>precios_mp__2[[#This Row],[precio_ars]]*(1+precios_mp__2[[#This Row],[IVA]])</f>
        <v>3822.39</v>
      </c>
    </row>
    <row r="13" spans="1:14" x14ac:dyDescent="0.3">
      <c r="A13" t="s">
        <v>1202</v>
      </c>
      <c r="B13" t="s">
        <v>1201</v>
      </c>
      <c r="D13" t="s">
        <v>163</v>
      </c>
      <c r="F13">
        <v>1.44</v>
      </c>
      <c r="G13" t="s">
        <v>1193</v>
      </c>
      <c r="H13" s="1">
        <v>46053</v>
      </c>
      <c r="J13" t="s">
        <v>1010</v>
      </c>
      <c r="K13">
        <v>0.21</v>
      </c>
      <c r="L13">
        <f t="shared" si="0"/>
        <v>1350</v>
      </c>
      <c r="M13">
        <f>IF(ISBLANK(precios_mp__2[[#This Row],[ARS]]),F13*L13,precios_mp__2[[#This Row],[ARS]])</f>
        <v>1944</v>
      </c>
      <c r="N13" s="40">
        <f>precios_mp__2[[#This Row],[precio_ars]]*(1+precios_mp__2[[#This Row],[IVA]])</f>
        <v>2352.2399999999998</v>
      </c>
    </row>
    <row r="14" spans="1:14" x14ac:dyDescent="0.3">
      <c r="A14" t="s">
        <v>1204</v>
      </c>
      <c r="B14" t="s">
        <v>1203</v>
      </c>
      <c r="D14" t="s">
        <v>163</v>
      </c>
      <c r="F14">
        <v>1.64</v>
      </c>
      <c r="G14" t="s">
        <v>1193</v>
      </c>
      <c r="H14" s="1">
        <v>46053</v>
      </c>
      <c r="J14" t="s">
        <v>1010</v>
      </c>
      <c r="K14">
        <v>0.21</v>
      </c>
      <c r="L14">
        <f t="shared" si="0"/>
        <v>1350</v>
      </c>
      <c r="M14">
        <f>IF(ISBLANK(precios_mp__2[[#This Row],[ARS]]),F14*L14,precios_mp__2[[#This Row],[ARS]])</f>
        <v>2214</v>
      </c>
      <c r="N14" s="40">
        <f>precios_mp__2[[#This Row],[precio_ars]]*(1+precios_mp__2[[#This Row],[IVA]])</f>
        <v>2678.94</v>
      </c>
    </row>
    <row r="15" spans="1:14" x14ac:dyDescent="0.3">
      <c r="A15" t="s">
        <v>1206</v>
      </c>
      <c r="B15" t="s">
        <v>1205</v>
      </c>
      <c r="D15" t="s">
        <v>163</v>
      </c>
      <c r="F15">
        <v>1.22</v>
      </c>
      <c r="G15" t="s">
        <v>1193</v>
      </c>
      <c r="H15" s="1">
        <v>46053</v>
      </c>
      <c r="J15" t="s">
        <v>1010</v>
      </c>
      <c r="K15">
        <v>0.21</v>
      </c>
      <c r="L15">
        <f t="shared" si="0"/>
        <v>1350</v>
      </c>
      <c r="M15">
        <f>IF(ISBLANK(precios_mp__2[[#This Row],[ARS]]),F15*L15,precios_mp__2[[#This Row],[ARS]])</f>
        <v>1647</v>
      </c>
      <c r="N15" s="40">
        <f>precios_mp__2[[#This Row],[precio_ars]]*(1+precios_mp__2[[#This Row],[IVA]])</f>
        <v>1992.87</v>
      </c>
    </row>
    <row r="16" spans="1:14" x14ac:dyDescent="0.3">
      <c r="A16" t="s">
        <v>1241</v>
      </c>
      <c r="B16" t="s">
        <v>1276</v>
      </c>
      <c r="D16" t="s">
        <v>163</v>
      </c>
      <c r="F16">
        <v>1.37</v>
      </c>
      <c r="G16" t="s">
        <v>1193</v>
      </c>
      <c r="H16" s="1">
        <v>46053</v>
      </c>
      <c r="J16" t="s">
        <v>1010</v>
      </c>
      <c r="K16">
        <v>0.21</v>
      </c>
      <c r="L16">
        <f t="shared" si="0"/>
        <v>1350</v>
      </c>
      <c r="M16">
        <f>IF(ISBLANK(precios_mp__2[[#This Row],[ARS]]),F16*L16,precios_mp__2[[#This Row],[ARS]])</f>
        <v>1849.5000000000002</v>
      </c>
      <c r="N16" s="40">
        <f>precios_mp__2[[#This Row],[precio_ars]]*(1+precios_mp__2[[#This Row],[IVA]])</f>
        <v>2237.8950000000004</v>
      </c>
    </row>
    <row r="17" spans="1:14" x14ac:dyDescent="0.3">
      <c r="A17" t="s">
        <v>1247</v>
      </c>
      <c r="B17" t="s">
        <v>1277</v>
      </c>
      <c r="D17" t="s">
        <v>163</v>
      </c>
      <c r="F17">
        <v>1.34</v>
      </c>
      <c r="G17" t="s">
        <v>1193</v>
      </c>
      <c r="H17" s="1">
        <v>46053</v>
      </c>
      <c r="J17" t="s">
        <v>1010</v>
      </c>
      <c r="K17">
        <v>0.21</v>
      </c>
      <c r="L17">
        <f t="shared" si="0"/>
        <v>1350</v>
      </c>
      <c r="M17">
        <f>IF(ISBLANK(precios_mp__2[[#This Row],[ARS]]),F17*L17,precios_mp__2[[#This Row],[ARS]])</f>
        <v>1809</v>
      </c>
      <c r="N17" s="40">
        <f>precios_mp__2[[#This Row],[precio_ars]]*(1+precios_mp__2[[#This Row],[IVA]])</f>
        <v>2188.89</v>
      </c>
    </row>
    <row r="18" spans="1:14" x14ac:dyDescent="0.3">
      <c r="A18" t="s">
        <v>1249</v>
      </c>
      <c r="B18" t="s">
        <v>1278</v>
      </c>
      <c r="D18" t="s">
        <v>163</v>
      </c>
      <c r="F18">
        <v>1.08</v>
      </c>
      <c r="G18" t="s">
        <v>1193</v>
      </c>
      <c r="H18" s="1">
        <v>46053</v>
      </c>
      <c r="J18" t="s">
        <v>1010</v>
      </c>
      <c r="K18">
        <v>0.21</v>
      </c>
      <c r="L18">
        <f t="shared" si="0"/>
        <v>1350</v>
      </c>
      <c r="M18">
        <f>IF(ISBLANK(precios_mp__2[[#This Row],[ARS]]),F18*L18,precios_mp__2[[#This Row],[ARS]])</f>
        <v>1458</v>
      </c>
      <c r="N18" s="40">
        <f>precios_mp__2[[#This Row],[precio_ars]]*(1+precios_mp__2[[#This Row],[IVA]])</f>
        <v>1764.1799999999998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13"/>
  <sheetViews>
    <sheetView workbookViewId="0">
      <selection activeCell="D20" sqref="D20"/>
    </sheetView>
  </sheetViews>
  <sheetFormatPr defaultRowHeight="14.4" x14ac:dyDescent="0.3"/>
  <cols>
    <col min="1" max="1" width="36.6640625" bestFit="1" customWidth="1"/>
    <col min="2" max="2" width="21.33203125" bestFit="1" customWidth="1"/>
    <col min="3" max="3" width="9.33203125" bestFit="1" customWidth="1"/>
    <col min="4" max="4" width="8.5546875" bestFit="1" customWidth="1"/>
    <col min="5" max="5" width="8.33203125" bestFit="1" customWidth="1"/>
  </cols>
  <sheetData>
    <row r="1" spans="1:5" x14ac:dyDescent="0.3">
      <c r="A1" t="s">
        <v>920</v>
      </c>
      <c r="B1" t="s">
        <v>1159</v>
      </c>
      <c r="C1" t="s">
        <v>1160</v>
      </c>
      <c r="D1" t="s">
        <v>1251</v>
      </c>
      <c r="E1" t="s">
        <v>1252</v>
      </c>
    </row>
    <row r="2" spans="1:5" x14ac:dyDescent="0.3">
      <c r="A2" t="s">
        <v>1253</v>
      </c>
      <c r="B2" t="s">
        <v>1166</v>
      </c>
      <c r="C2" t="s">
        <v>1167</v>
      </c>
      <c r="D2" s="1">
        <v>46053</v>
      </c>
      <c r="E2" t="s">
        <v>100</v>
      </c>
    </row>
    <row r="3" spans="1:5" x14ac:dyDescent="0.3">
      <c r="A3" t="s">
        <v>1254</v>
      </c>
      <c r="B3" t="s">
        <v>1186</v>
      </c>
      <c r="C3" t="s">
        <v>1167</v>
      </c>
      <c r="D3" s="1">
        <v>46053</v>
      </c>
      <c r="E3" t="s">
        <v>100</v>
      </c>
    </row>
    <row r="4" spans="1:5" x14ac:dyDescent="0.3">
      <c r="A4" t="s">
        <v>1255</v>
      </c>
      <c r="B4" t="s">
        <v>100</v>
      </c>
      <c r="C4" t="s">
        <v>100</v>
      </c>
      <c r="D4" s="1">
        <v>46053</v>
      </c>
      <c r="E4" t="s">
        <v>1241</v>
      </c>
    </row>
    <row r="5" spans="1:5" x14ac:dyDescent="0.3">
      <c r="A5" t="s">
        <v>1256</v>
      </c>
      <c r="B5" t="s">
        <v>100</v>
      </c>
      <c r="C5" t="s">
        <v>100</v>
      </c>
      <c r="D5" s="1">
        <v>46053</v>
      </c>
      <c r="E5" t="s">
        <v>1247</v>
      </c>
    </row>
    <row r="6" spans="1:5" x14ac:dyDescent="0.3">
      <c r="A6" t="s">
        <v>1257</v>
      </c>
      <c r="B6" t="s">
        <v>100</v>
      </c>
      <c r="C6" t="s">
        <v>100</v>
      </c>
      <c r="D6" s="1">
        <v>46053</v>
      </c>
      <c r="E6" t="s">
        <v>1249</v>
      </c>
    </row>
    <row r="7" spans="1:5" x14ac:dyDescent="0.3">
      <c r="A7" t="s">
        <v>1258</v>
      </c>
      <c r="B7" t="s">
        <v>100</v>
      </c>
      <c r="C7" t="s">
        <v>100</v>
      </c>
      <c r="D7" s="1">
        <v>46053</v>
      </c>
      <c r="E7" t="s">
        <v>1249</v>
      </c>
    </row>
    <row r="8" spans="1:5" x14ac:dyDescent="0.3">
      <c r="A8" t="s">
        <v>1259</v>
      </c>
      <c r="B8" t="s">
        <v>1183</v>
      </c>
      <c r="C8" t="s">
        <v>1167</v>
      </c>
      <c r="D8" s="1">
        <v>46053</v>
      </c>
      <c r="E8" t="s">
        <v>100</v>
      </c>
    </row>
    <row r="9" spans="1:5" x14ac:dyDescent="0.3">
      <c r="A9" t="s">
        <v>1260</v>
      </c>
      <c r="B9" t="s">
        <v>1187</v>
      </c>
      <c r="C9" t="s">
        <v>1167</v>
      </c>
      <c r="D9" s="1">
        <v>46053</v>
      </c>
      <c r="E9" t="s">
        <v>100</v>
      </c>
    </row>
    <row r="10" spans="1:5" x14ac:dyDescent="0.3">
      <c r="A10" t="s">
        <v>1261</v>
      </c>
      <c r="B10" t="s">
        <v>1187</v>
      </c>
      <c r="C10" t="s">
        <v>1167</v>
      </c>
      <c r="D10" s="1">
        <v>46053</v>
      </c>
      <c r="E10" t="s">
        <v>100</v>
      </c>
    </row>
    <row r="11" spans="1:5" x14ac:dyDescent="0.3">
      <c r="A11" t="s">
        <v>1262</v>
      </c>
      <c r="B11" t="s">
        <v>1174</v>
      </c>
      <c r="C11" t="s">
        <v>1167</v>
      </c>
      <c r="D11" s="1">
        <v>46053</v>
      </c>
      <c r="E11" t="s">
        <v>100</v>
      </c>
    </row>
    <row r="12" spans="1:5" x14ac:dyDescent="0.3">
      <c r="A12" t="s">
        <v>1263</v>
      </c>
      <c r="B12" t="s">
        <v>1175</v>
      </c>
      <c r="C12" t="s">
        <v>1167</v>
      </c>
      <c r="D12" s="1">
        <v>46053</v>
      </c>
      <c r="E12" t="s">
        <v>100</v>
      </c>
    </row>
    <row r="13" spans="1:5" x14ac:dyDescent="0.3">
      <c r="A13" t="s">
        <v>1264</v>
      </c>
      <c r="B13" t="s">
        <v>1176</v>
      </c>
      <c r="C13" t="s">
        <v>1167</v>
      </c>
      <c r="D13" s="1">
        <v>46053</v>
      </c>
      <c r="E13" t="s">
        <v>100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8671875" defaultRowHeight="14.4" x14ac:dyDescent="0.3"/>
  <cols>
    <col min="1" max="1" width="10.5546875" style="1" bestFit="1" customWidth="1"/>
    <col min="4" max="4" width="40.6640625" customWidth="1"/>
    <col min="15" max="15" width="16.6640625" style="8" bestFit="1" customWidth="1"/>
    <col min="17" max="17" width="34.6640625" bestFit="1" customWidth="1"/>
    <col min="20" max="20" width="15.6640625" bestFit="1" customWidth="1"/>
  </cols>
  <sheetData>
    <row r="1" spans="1:20" x14ac:dyDescent="0.3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3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3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3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3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3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3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3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3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3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3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3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3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3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3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3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3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3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3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3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3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3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3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3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3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3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3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3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3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3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3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3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3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3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3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3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3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3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3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3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3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3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3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3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3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3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3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3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3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3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3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3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3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3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3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3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3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3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3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3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3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3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3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3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3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3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3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3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8671875" defaultRowHeight="14.4" x14ac:dyDescent="0.3"/>
  <cols>
    <col min="1" max="1" width="10.88671875" bestFit="1" customWidth="1"/>
    <col min="2" max="2" width="14.109375" bestFit="1" customWidth="1"/>
    <col min="3" max="3" width="18.5546875" bestFit="1" customWidth="1"/>
    <col min="4" max="4" width="5" bestFit="1" customWidth="1"/>
    <col min="5" max="5" width="14.5546875" bestFit="1" customWidth="1"/>
    <col min="6" max="6" width="10.33203125" bestFit="1" customWidth="1"/>
    <col min="7" max="7" width="12.5546875" bestFit="1" customWidth="1"/>
  </cols>
  <sheetData>
    <row r="1" spans="1:7" x14ac:dyDescent="0.3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3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3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3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3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3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3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3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3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3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3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8671875" defaultRowHeight="14.4" x14ac:dyDescent="0.3"/>
  <cols>
    <col min="1" max="1" width="5" bestFit="1" customWidth="1"/>
    <col min="2" max="2" width="12.5546875" bestFit="1" customWidth="1"/>
    <col min="3" max="3" width="14.21875" bestFit="1" customWidth="1"/>
    <col min="4" max="4" width="35" bestFit="1" customWidth="1"/>
    <col min="5" max="5" width="10.88671875" bestFit="1" customWidth="1"/>
  </cols>
  <sheetData>
    <row r="1" spans="1:3" x14ac:dyDescent="0.3">
      <c r="A1" t="s">
        <v>904</v>
      </c>
      <c r="B1" t="s">
        <v>905</v>
      </c>
      <c r="C1" t="s">
        <v>906</v>
      </c>
    </row>
    <row r="2" spans="1:3" x14ac:dyDescent="0.3">
      <c r="A2">
        <v>1</v>
      </c>
      <c r="B2" t="s">
        <v>907</v>
      </c>
      <c r="C2" t="s">
        <v>907</v>
      </c>
    </row>
    <row r="3" spans="1:3" x14ac:dyDescent="0.3">
      <c r="A3">
        <v>2</v>
      </c>
      <c r="B3" t="s">
        <v>908</v>
      </c>
      <c r="C3" t="s">
        <v>908</v>
      </c>
    </row>
    <row r="4" spans="1:3" x14ac:dyDescent="0.3">
      <c r="A4">
        <v>3</v>
      </c>
      <c r="B4" t="s">
        <v>909</v>
      </c>
      <c r="C4" t="s">
        <v>910</v>
      </c>
    </row>
    <row r="5" spans="1:3" x14ac:dyDescent="0.3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58"/>
  <sheetViews>
    <sheetView workbookViewId="0">
      <selection activeCell="H46" sqref="H46"/>
    </sheetView>
  </sheetViews>
  <sheetFormatPr defaultColWidth="8.88671875" defaultRowHeight="14.4" x14ac:dyDescent="0.3"/>
  <cols>
    <col min="1" max="1" width="22.6640625" bestFit="1" customWidth="1"/>
    <col min="2" max="2" width="5" bestFit="1" customWidth="1"/>
    <col min="3" max="8" width="10.77734375" bestFit="1" customWidth="1"/>
  </cols>
  <sheetData>
    <row r="1" spans="1:8" x14ac:dyDescent="0.3">
      <c r="A1" t="s">
        <v>1049</v>
      </c>
      <c r="B1" t="s">
        <v>904</v>
      </c>
      <c r="C1" t="s">
        <v>242</v>
      </c>
      <c r="D1" t="s">
        <v>243</v>
      </c>
      <c r="E1" t="s">
        <v>1050</v>
      </c>
      <c r="F1" t="s">
        <v>1051</v>
      </c>
      <c r="G1" t="s">
        <v>1052</v>
      </c>
      <c r="H1" t="s">
        <v>1053</v>
      </c>
    </row>
    <row r="2" spans="1:8" x14ac:dyDescent="0.3">
      <c r="A2" s="149" t="s">
        <v>1002</v>
      </c>
      <c r="B2">
        <v>9</v>
      </c>
    </row>
    <row r="3" spans="1:8" x14ac:dyDescent="0.3">
      <c r="A3" s="149" t="s">
        <v>1003</v>
      </c>
      <c r="B3">
        <v>8</v>
      </c>
    </row>
    <row r="4" spans="1:8" x14ac:dyDescent="0.3">
      <c r="A4" s="149" t="s">
        <v>1006</v>
      </c>
      <c r="B4">
        <v>4</v>
      </c>
    </row>
    <row r="5" spans="1:8" x14ac:dyDescent="0.3">
      <c r="A5" s="149" t="s">
        <v>1007</v>
      </c>
      <c r="B5">
        <v>6</v>
      </c>
    </row>
    <row r="6" spans="1:8" x14ac:dyDescent="0.3">
      <c r="A6" s="149" t="s">
        <v>1008</v>
      </c>
      <c r="B6">
        <v>5</v>
      </c>
    </row>
    <row r="7" spans="1:8" x14ac:dyDescent="0.3">
      <c r="A7" s="149" t="s">
        <v>1009</v>
      </c>
      <c r="B7">
        <v>10</v>
      </c>
    </row>
    <row r="8" spans="1:8" x14ac:dyDescent="0.3">
      <c r="A8" s="149" t="s">
        <v>1010</v>
      </c>
      <c r="B8">
        <v>1</v>
      </c>
    </row>
    <row r="9" spans="1:8" x14ac:dyDescent="0.3">
      <c r="A9" s="149" t="s">
        <v>1012</v>
      </c>
      <c r="B9">
        <v>3</v>
      </c>
    </row>
    <row r="10" spans="1:8" x14ac:dyDescent="0.3">
      <c r="A10" s="149" t="s">
        <v>1013</v>
      </c>
      <c r="B10">
        <v>2</v>
      </c>
    </row>
    <row r="11" spans="1:8" x14ac:dyDescent="0.3">
      <c r="A11" s="149" t="s">
        <v>1015</v>
      </c>
      <c r="B11">
        <v>2</v>
      </c>
    </row>
    <row r="12" spans="1:8" x14ac:dyDescent="0.3">
      <c r="A12" s="149" t="s">
        <v>1017</v>
      </c>
      <c r="B12">
        <v>2</v>
      </c>
    </row>
    <row r="13" spans="1:8" x14ac:dyDescent="0.3">
      <c r="A13" s="149" t="s">
        <v>1018</v>
      </c>
      <c r="B13">
        <v>2</v>
      </c>
    </row>
    <row r="14" spans="1:8" x14ac:dyDescent="0.3">
      <c r="A14" s="149" t="s">
        <v>1019</v>
      </c>
      <c r="B14">
        <v>2</v>
      </c>
    </row>
    <row r="15" spans="1:8" x14ac:dyDescent="0.3">
      <c r="A15" s="149" t="s">
        <v>1020</v>
      </c>
      <c r="B15">
        <v>2</v>
      </c>
    </row>
    <row r="16" spans="1:8" x14ac:dyDescent="0.3">
      <c r="A16" s="149" t="s">
        <v>1021</v>
      </c>
      <c r="B16">
        <v>2</v>
      </c>
    </row>
    <row r="17" spans="1:2" x14ac:dyDescent="0.3">
      <c r="A17" s="149" t="s">
        <v>1022</v>
      </c>
      <c r="B17">
        <v>2</v>
      </c>
    </row>
    <row r="18" spans="1:2" x14ac:dyDescent="0.3">
      <c r="A18" s="149" t="s">
        <v>1023</v>
      </c>
      <c r="B18">
        <v>2</v>
      </c>
    </row>
    <row r="19" spans="1:2" x14ac:dyDescent="0.3">
      <c r="A19" s="149" t="s">
        <v>1024</v>
      </c>
      <c r="B19">
        <v>2</v>
      </c>
    </row>
    <row r="20" spans="1:2" x14ac:dyDescent="0.3">
      <c r="A20" s="149" t="s">
        <v>1025</v>
      </c>
      <c r="B20">
        <v>2</v>
      </c>
    </row>
    <row r="21" spans="1:2" x14ac:dyDescent="0.3">
      <c r="A21" s="149" t="s">
        <v>1026</v>
      </c>
      <c r="B21">
        <v>2</v>
      </c>
    </row>
    <row r="22" spans="1:2" x14ac:dyDescent="0.3">
      <c r="A22" s="149" t="s">
        <v>1027</v>
      </c>
      <c r="B22">
        <v>2</v>
      </c>
    </row>
    <row r="23" spans="1:2" x14ac:dyDescent="0.3">
      <c r="A23" s="149" t="s">
        <v>1028</v>
      </c>
      <c r="B23">
        <v>2</v>
      </c>
    </row>
    <row r="24" spans="1:2" x14ac:dyDescent="0.3">
      <c r="A24" s="149" t="s">
        <v>1029</v>
      </c>
      <c r="B24">
        <v>2</v>
      </c>
    </row>
    <row r="25" spans="1:2" x14ac:dyDescent="0.3">
      <c r="A25" s="149" t="s">
        <v>1030</v>
      </c>
      <c r="B25">
        <v>2</v>
      </c>
    </row>
    <row r="26" spans="1:2" x14ac:dyDescent="0.3">
      <c r="A26" s="149" t="s">
        <v>1031</v>
      </c>
      <c r="B26">
        <v>2</v>
      </c>
    </row>
    <row r="27" spans="1:2" x14ac:dyDescent="0.3">
      <c r="A27" s="149" t="s">
        <v>1032</v>
      </c>
      <c r="B27">
        <v>2</v>
      </c>
    </row>
    <row r="28" spans="1:2" x14ac:dyDescent="0.3">
      <c r="A28" s="149" t="s">
        <v>1033</v>
      </c>
      <c r="B28">
        <v>2</v>
      </c>
    </row>
    <row r="29" spans="1:2" x14ac:dyDescent="0.3">
      <c r="A29" s="149" t="s">
        <v>1034</v>
      </c>
      <c r="B29">
        <v>2</v>
      </c>
    </row>
    <row r="30" spans="1:2" x14ac:dyDescent="0.3">
      <c r="A30" s="149" t="s">
        <v>1036</v>
      </c>
      <c r="B30">
        <v>2</v>
      </c>
    </row>
    <row r="31" spans="1:2" x14ac:dyDescent="0.3">
      <c r="A31" s="149" t="s">
        <v>1037</v>
      </c>
      <c r="B31">
        <v>2</v>
      </c>
    </row>
    <row r="32" spans="1:2" x14ac:dyDescent="0.3">
      <c r="A32" s="149" t="s">
        <v>1038</v>
      </c>
      <c r="B32">
        <v>2</v>
      </c>
    </row>
    <row r="33" spans="1:2" x14ac:dyDescent="0.3">
      <c r="A33" s="149" t="s">
        <v>1039</v>
      </c>
      <c r="B33">
        <v>2</v>
      </c>
    </row>
    <row r="34" spans="1:2" x14ac:dyDescent="0.3">
      <c r="A34" s="149" t="s">
        <v>1040</v>
      </c>
      <c r="B34">
        <v>2</v>
      </c>
    </row>
    <row r="35" spans="1:2" x14ac:dyDescent="0.3">
      <c r="A35" s="149" t="s">
        <v>1041</v>
      </c>
      <c r="B35">
        <v>2</v>
      </c>
    </row>
    <row r="36" spans="1:2" x14ac:dyDescent="0.3">
      <c r="A36" s="149" t="s">
        <v>1042</v>
      </c>
      <c r="B36">
        <v>2</v>
      </c>
    </row>
    <row r="37" spans="1:2" x14ac:dyDescent="0.3">
      <c r="A37" s="149" t="s">
        <v>1043</v>
      </c>
      <c r="B37">
        <v>4</v>
      </c>
    </row>
    <row r="38" spans="1:2" x14ac:dyDescent="0.3">
      <c r="A38" s="149" t="s">
        <v>950</v>
      </c>
      <c r="B38">
        <v>1</v>
      </c>
    </row>
    <row r="39" spans="1:2" x14ac:dyDescent="0.3">
      <c r="A39" s="149" t="s">
        <v>951</v>
      </c>
      <c r="B39">
        <v>1</v>
      </c>
    </row>
    <row r="40" spans="1:2" x14ac:dyDescent="0.3">
      <c r="A40" s="149" t="s">
        <v>945</v>
      </c>
      <c r="B40">
        <v>1</v>
      </c>
    </row>
    <row r="41" spans="1:2" x14ac:dyDescent="0.3">
      <c r="A41" s="149" t="s">
        <v>946</v>
      </c>
      <c r="B41">
        <v>1</v>
      </c>
    </row>
    <row r="42" spans="1:2" x14ac:dyDescent="0.3">
      <c r="A42" s="149" t="s">
        <v>947</v>
      </c>
      <c r="B42">
        <v>1</v>
      </c>
    </row>
    <row r="43" spans="1:2" x14ac:dyDescent="0.3">
      <c r="A43" s="149" t="s">
        <v>948</v>
      </c>
      <c r="B43">
        <v>1</v>
      </c>
    </row>
    <row r="44" spans="1:2" x14ac:dyDescent="0.3">
      <c r="A44" s="149" t="s">
        <v>949</v>
      </c>
      <c r="B44">
        <v>1</v>
      </c>
    </row>
    <row r="45" spans="1:2" x14ac:dyDescent="0.3">
      <c r="A45" s="149" t="s">
        <v>942</v>
      </c>
      <c r="B45">
        <v>1</v>
      </c>
    </row>
    <row r="46" spans="1:2" x14ac:dyDescent="0.3">
      <c r="A46" s="149" t="s">
        <v>952</v>
      </c>
      <c r="B46">
        <v>1</v>
      </c>
    </row>
    <row r="47" spans="1:2" x14ac:dyDescent="0.3">
      <c r="A47" s="149" t="s">
        <v>953</v>
      </c>
      <c r="B47">
        <v>1</v>
      </c>
    </row>
    <row r="48" spans="1:2" x14ac:dyDescent="0.3">
      <c r="A48" s="149" t="s">
        <v>1044</v>
      </c>
      <c r="B48">
        <v>1</v>
      </c>
    </row>
    <row r="49" spans="1:2" x14ac:dyDescent="0.3">
      <c r="A49" s="149" t="s">
        <v>1046</v>
      </c>
      <c r="B49">
        <v>1</v>
      </c>
    </row>
    <row r="50" spans="1:2" x14ac:dyDescent="0.3">
      <c r="A50" s="149" t="s">
        <v>66</v>
      </c>
      <c r="B50">
        <v>8</v>
      </c>
    </row>
    <row r="51" spans="1:2" x14ac:dyDescent="0.3">
      <c r="A51" s="149" t="s">
        <v>1000</v>
      </c>
      <c r="B51">
        <v>7</v>
      </c>
    </row>
    <row r="52" spans="1:2" x14ac:dyDescent="0.3">
      <c r="A52" s="149" t="s">
        <v>1283</v>
      </c>
      <c r="B52">
        <v>1</v>
      </c>
    </row>
    <row r="53" spans="1:2" x14ac:dyDescent="0.3">
      <c r="A53" s="149" t="s">
        <v>1284</v>
      </c>
      <c r="B53">
        <v>2</v>
      </c>
    </row>
    <row r="54" spans="1:2" x14ac:dyDescent="0.3">
      <c r="A54" s="149" t="s">
        <v>1285</v>
      </c>
      <c r="B54">
        <v>9</v>
      </c>
    </row>
    <row r="55" spans="1:2" x14ac:dyDescent="0.3">
      <c r="A55" s="149" t="s">
        <v>1286</v>
      </c>
      <c r="B55">
        <v>1</v>
      </c>
    </row>
    <row r="56" spans="1:2" x14ac:dyDescent="0.3">
      <c r="A56" s="149" t="s">
        <v>1287</v>
      </c>
      <c r="B56">
        <v>2</v>
      </c>
    </row>
    <row r="57" spans="1:2" x14ac:dyDescent="0.3">
      <c r="A57" s="149" t="s">
        <v>1109</v>
      </c>
      <c r="B57">
        <v>9</v>
      </c>
    </row>
    <row r="58" spans="1:2" x14ac:dyDescent="0.3">
      <c r="A58" s="149" t="s">
        <v>1288</v>
      </c>
      <c r="B58">
        <v>11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4.4" x14ac:dyDescent="0.3"/>
  <cols>
    <col min="1" max="1" width="18.5546875" bestFit="1" customWidth="1"/>
    <col min="2" max="2" width="5" bestFit="1" customWidth="1"/>
  </cols>
  <sheetData>
    <row r="1" spans="1:2" x14ac:dyDescent="0.3">
      <c r="A1" t="s">
        <v>994</v>
      </c>
      <c r="B1" t="s">
        <v>904</v>
      </c>
    </row>
    <row r="2" spans="1:2" x14ac:dyDescent="0.3">
      <c r="A2" t="s">
        <v>897</v>
      </c>
      <c r="B2">
        <v>1</v>
      </c>
    </row>
    <row r="3" spans="1:2" x14ac:dyDescent="0.3">
      <c r="A3" t="s">
        <v>9</v>
      </c>
      <c r="B3">
        <v>2</v>
      </c>
    </row>
    <row r="4" spans="1:2" x14ac:dyDescent="0.3">
      <c r="A4" t="s">
        <v>898</v>
      </c>
      <c r="B4">
        <v>3</v>
      </c>
    </row>
    <row r="5" spans="1:2" x14ac:dyDescent="0.3">
      <c r="A5" t="s">
        <v>899</v>
      </c>
      <c r="B5">
        <v>4</v>
      </c>
    </row>
    <row r="6" spans="1:2" x14ac:dyDescent="0.3">
      <c r="A6" t="s">
        <v>900</v>
      </c>
      <c r="B6">
        <v>5</v>
      </c>
    </row>
    <row r="7" spans="1:2" x14ac:dyDescent="0.3">
      <c r="A7" t="s">
        <v>901</v>
      </c>
      <c r="B7">
        <v>11</v>
      </c>
    </row>
    <row r="8" spans="1:2" x14ac:dyDescent="0.3">
      <c r="A8" t="s">
        <v>101</v>
      </c>
      <c r="B8">
        <v>6</v>
      </c>
    </row>
    <row r="9" spans="1:2" x14ac:dyDescent="0.3">
      <c r="A9" t="s">
        <v>903</v>
      </c>
      <c r="B9">
        <v>7</v>
      </c>
    </row>
    <row r="10" spans="1:2" x14ac:dyDescent="0.3">
      <c r="A10" t="s">
        <v>66</v>
      </c>
      <c r="B10">
        <v>8</v>
      </c>
    </row>
    <row r="11" spans="1:2" x14ac:dyDescent="0.3">
      <c r="A11" t="s">
        <v>729</v>
      </c>
      <c r="B11">
        <v>9</v>
      </c>
    </row>
    <row r="12" spans="1:2" x14ac:dyDescent="0.3">
      <c r="A12" t="s">
        <v>1058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4.4" x14ac:dyDescent="0.3"/>
  <cols>
    <col min="1" max="1" width="18.554687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lote_todos</vt:lpstr>
      <vt:lpstr>lote_3125</vt:lpstr>
      <vt:lpstr>lote_2925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2026-02-26T19:01:15Z</dcterms:modified>
</cp:coreProperties>
</file>